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/>
  <bookViews>
    <workbookView xWindow="360" yWindow="-135" windowWidth="12390" windowHeight="8640" tabRatio="548" firstSheet="4" activeTab="6"/>
  </bookViews>
  <sheets>
    <sheet name="ППП" sheetId="12" state="hidden" r:id="rId1"/>
    <sheet name="Раздел" sheetId="10" state="hidden" r:id="rId2"/>
    <sheet name="КЦСР" sheetId="7" state="hidden" r:id="rId3"/>
    <sheet name="КВР" sheetId="9" state="hidden" r:id="rId4"/>
    <sheet name="прил. 3" sheetId="1" r:id="rId5"/>
    <sheet name="прил. 4" sheetId="6" r:id="rId6"/>
    <sheet name="прил. 5" sheetId="5" r:id="rId7"/>
  </sheets>
  <definedNames>
    <definedName name="_xlnm._FilterDatabase" localSheetId="2" hidden="1">КЦСР!$A$1:$E$265</definedName>
    <definedName name="_xlnm._FilterDatabase" localSheetId="4" hidden="1">'прил. 3'!$A$17:$D$65</definedName>
    <definedName name="_xlnm._FilterDatabase" localSheetId="5" hidden="1">'прил. 4'!$A$15:$L$1118</definedName>
    <definedName name="_xlnm._FilterDatabase" localSheetId="6" hidden="1">'прил. 5'!$A$16:$N$1018</definedName>
    <definedName name="sub_3870" localSheetId="3">КВР!$A$29</definedName>
    <definedName name="_xlnm.Print_Titles" localSheetId="4">'прил. 3'!$16:$16</definedName>
    <definedName name="_xlnm.Print_Titles" localSheetId="5">'прил. 4'!$15:$15</definedName>
    <definedName name="_xlnm.Print_Titles" localSheetId="6">'прил. 5'!$16:$16</definedName>
    <definedName name="Код_КВР">КВР!$A$2:$A$29</definedName>
    <definedName name="Код_КЦСР">КЦСР!$A$2:$A$346</definedName>
    <definedName name="Код_ППП">ППП!$A$2:$A$14</definedName>
    <definedName name="Код_ПР">#REF!</definedName>
    <definedName name="Код_Раздел">Раздел!$A$2:$A$13</definedName>
    <definedName name="_xlnm.Print_Area" localSheetId="3">КВР!$A$1:$B$15</definedName>
    <definedName name="_xlnm.Print_Area" localSheetId="4">'прил. 3'!$A$1:$F$65</definedName>
    <definedName name="_xlnm.Print_Area" localSheetId="5">'прил. 4'!$A$1:$H$1118</definedName>
    <definedName name="_xlnm.Print_Area" localSheetId="6">'прил. 5'!$A$1:$I$1018</definedName>
  </definedNames>
  <calcPr calcId="145621"/>
</workbook>
</file>

<file path=xl/calcChain.xml><?xml version="1.0" encoding="utf-8"?>
<calcChain xmlns="http://schemas.openxmlformats.org/spreadsheetml/2006/main">
  <c r="G778" i="6" l="1"/>
  <c r="G777" i="6" s="1"/>
  <c r="G776" i="6" s="1"/>
  <c r="G775" i="6" s="1"/>
  <c r="G774" i="6" s="1"/>
  <c r="F778" i="6"/>
  <c r="F777" i="6" s="1"/>
  <c r="F776" i="6" s="1"/>
  <c r="A778" i="6"/>
  <c r="A774" i="6"/>
  <c r="A777" i="6"/>
  <c r="A775" i="6"/>
  <c r="H778" i="6" l="1"/>
  <c r="F775" i="6"/>
  <c r="H776" i="6"/>
  <c r="H777" i="6"/>
  <c r="I934" i="5"/>
  <c r="G933" i="5"/>
  <c r="G932" i="5" s="1"/>
  <c r="H933" i="5"/>
  <c r="H932" i="5" s="1"/>
  <c r="A934" i="5"/>
  <c r="A933" i="5"/>
  <c r="F774" i="6" l="1"/>
  <c r="H774" i="6" s="1"/>
  <c r="H775" i="6"/>
  <c r="I933" i="5"/>
  <c r="I932" i="5"/>
  <c r="A932" i="5"/>
  <c r="H931" i="5" l="1"/>
  <c r="G773" i="6" s="1"/>
  <c r="G772" i="6" s="1"/>
  <c r="G771" i="6" s="1"/>
  <c r="G770" i="6" s="1"/>
  <c r="G769" i="6" s="1"/>
  <c r="H937" i="5"/>
  <c r="G788" i="6" s="1"/>
  <c r="G787" i="6" s="1"/>
  <c r="G786" i="6" s="1"/>
  <c r="G785" i="6" s="1"/>
  <c r="G784" i="6" s="1"/>
  <c r="F35" i="1"/>
  <c r="F53" i="1"/>
  <c r="E21" i="1"/>
  <c r="G1117" i="6"/>
  <c r="G1116" i="6" s="1"/>
  <c r="G1115" i="6"/>
  <c r="G1114" i="6" s="1"/>
  <c r="G1110" i="6"/>
  <c r="G1109" i="6" s="1"/>
  <c r="G1108" i="6" s="1"/>
  <c r="G1107" i="6" s="1"/>
  <c r="G1106" i="6" s="1"/>
  <c r="G1104" i="6"/>
  <c r="G1103" i="6" s="1"/>
  <c r="G1102" i="6" s="1"/>
  <c r="G1101" i="6" s="1"/>
  <c r="G1100" i="6" s="1"/>
  <c r="G1099" i="6" s="1"/>
  <c r="G1098" i="6"/>
  <c r="G1097" i="6" s="1"/>
  <c r="G1096" i="6" s="1"/>
  <c r="G1095" i="6" s="1"/>
  <c r="G1094" i="6" s="1"/>
  <c r="G1093" i="6"/>
  <c r="G1092" i="6" s="1"/>
  <c r="G1091" i="6" s="1"/>
  <c r="G1090" i="6" s="1"/>
  <c r="G1089" i="6" s="1"/>
  <c r="G1087" i="6"/>
  <c r="G1086" i="6" s="1"/>
  <c r="G1085" i="6"/>
  <c r="G1084" i="6" s="1"/>
  <c r="G1079" i="6"/>
  <c r="G1078" i="6" s="1"/>
  <c r="G1077" i="6"/>
  <c r="G1076" i="6" s="1"/>
  <c r="G1075" i="6"/>
  <c r="G1074" i="6" s="1"/>
  <c r="G1069" i="6"/>
  <c r="G1068" i="6" s="1"/>
  <c r="G1067" i="6" s="1"/>
  <c r="G1066" i="6" s="1"/>
  <c r="G1065" i="6" s="1"/>
  <c r="G1064" i="6" s="1"/>
  <c r="G1062" i="6"/>
  <c r="G1061" i="6" s="1"/>
  <c r="G1060" i="6" s="1"/>
  <c r="G1059" i="6" s="1"/>
  <c r="G1058" i="6" s="1"/>
  <c r="G1057" i="6"/>
  <c r="G1056" i="6" s="1"/>
  <c r="G1055" i="6" s="1"/>
  <c r="G1054" i="6" s="1"/>
  <c r="G1053" i="6" s="1"/>
  <c r="G1052" i="6"/>
  <c r="G1051" i="6" s="1"/>
  <c r="G1050" i="6" s="1"/>
  <c r="G1049" i="6" s="1"/>
  <c r="G1048" i="6" s="1"/>
  <c r="G1047" i="6"/>
  <c r="G1046" i="6" s="1"/>
  <c r="G1045" i="6"/>
  <c r="G1044" i="6" s="1"/>
  <c r="G1040" i="6"/>
  <c r="G1039" i="6" s="1"/>
  <c r="G1038" i="6" s="1"/>
  <c r="G1037" i="6" s="1"/>
  <c r="G1036" i="6" s="1"/>
  <c r="G1035" i="6"/>
  <c r="G1034" i="6" s="1"/>
  <c r="G1033" i="6"/>
  <c r="G1032" i="6" s="1"/>
  <c r="G1031" i="6"/>
  <c r="G1030" i="6" s="1"/>
  <c r="G1028" i="6"/>
  <c r="G1027" i="6" s="1"/>
  <c r="G1026" i="6"/>
  <c r="G1025" i="6" s="1"/>
  <c r="G1024" i="6"/>
  <c r="G1023" i="6" s="1"/>
  <c r="G1018" i="6"/>
  <c r="G1017" i="6" s="1"/>
  <c r="G1016" i="6" s="1"/>
  <c r="G1015" i="6" s="1"/>
  <c r="G1014" i="6" s="1"/>
  <c r="G1013" i="6" s="1"/>
  <c r="G1010" i="6"/>
  <c r="G1009" i="6" s="1"/>
  <c r="G1008" i="6" s="1"/>
  <c r="G1007" i="6" s="1"/>
  <c r="G1006" i="6"/>
  <c r="G1005" i="6" s="1"/>
  <c r="G1004" i="6"/>
  <c r="G1003" i="6" s="1"/>
  <c r="G1002" i="6"/>
  <c r="G1001" i="6" s="1"/>
  <c r="G998" i="6"/>
  <c r="G997" i="6" s="1"/>
  <c r="G996" i="6" s="1"/>
  <c r="G995" i="6" s="1"/>
  <c r="G993" i="6"/>
  <c r="G992" i="6" s="1"/>
  <c r="G991" i="6" s="1"/>
  <c r="G990" i="6" s="1"/>
  <c r="G989" i="6" s="1"/>
  <c r="G988" i="6"/>
  <c r="G987" i="6" s="1"/>
  <c r="G986" i="6" s="1"/>
  <c r="G985" i="6" s="1"/>
  <c r="G984" i="6" s="1"/>
  <c r="G983" i="6"/>
  <c r="G982" i="6" s="1"/>
  <c r="G981" i="6" s="1"/>
  <c r="G980" i="6" s="1"/>
  <c r="G979" i="6" s="1"/>
  <c r="G975" i="6"/>
  <c r="G974" i="6" s="1"/>
  <c r="G973" i="6" s="1"/>
  <c r="G972" i="6" s="1"/>
  <c r="G971" i="6" s="1"/>
  <c r="G970" i="6"/>
  <c r="G969" i="6" s="1"/>
  <c r="G968" i="6"/>
  <c r="G967" i="6" s="1"/>
  <c r="G966" i="6"/>
  <c r="G965" i="6" s="1"/>
  <c r="G961" i="6"/>
  <c r="G960" i="6" s="1"/>
  <c r="G959" i="6" s="1"/>
  <c r="G958" i="6" s="1"/>
  <c r="G957" i="6" s="1"/>
  <c r="G956" i="6"/>
  <c r="G955" i="6" s="1"/>
  <c r="G954" i="6" s="1"/>
  <c r="G953" i="6" s="1"/>
  <c r="G952" i="6" s="1"/>
  <c r="G951" i="6"/>
  <c r="G950" i="6" s="1"/>
  <c r="G949" i="6" s="1"/>
  <c r="G948" i="6" s="1"/>
  <c r="G947" i="6"/>
  <c r="G946" i="6" s="1"/>
  <c r="G945" i="6" s="1"/>
  <c r="G944" i="6" s="1"/>
  <c r="G941" i="6"/>
  <c r="G940" i="6" s="1"/>
  <c r="G939" i="6" s="1"/>
  <c r="G938" i="6" s="1"/>
  <c r="G937" i="6" s="1"/>
  <c r="G936" i="6"/>
  <c r="G935" i="6" s="1"/>
  <c r="G934" i="6" s="1"/>
  <c r="G933" i="6" s="1"/>
  <c r="G932" i="6" s="1"/>
  <c r="G931" i="6"/>
  <c r="G930" i="6" s="1"/>
  <c r="G929" i="6" s="1"/>
  <c r="G928" i="6" s="1"/>
  <c r="G927" i="6" s="1"/>
  <c r="G925" i="6"/>
  <c r="G924" i="6" s="1"/>
  <c r="G923" i="6" s="1"/>
  <c r="G922" i="6" s="1"/>
  <c r="G921" i="6" s="1"/>
  <c r="G920" i="6"/>
  <c r="G919" i="6" s="1"/>
  <c r="G918" i="6" s="1"/>
  <c r="G917" i="6" s="1"/>
  <c r="G916" i="6" s="1"/>
  <c r="G914" i="6"/>
  <c r="G913" i="6" s="1"/>
  <c r="G912" i="6"/>
  <c r="G911" i="6" s="1"/>
  <c r="G910" i="6"/>
  <c r="G909" i="6" s="1"/>
  <c r="G903" i="6"/>
  <c r="G902" i="6" s="1"/>
  <c r="G901" i="6" s="1"/>
  <c r="G900" i="6" s="1"/>
  <c r="G899" i="6" s="1"/>
  <c r="G898" i="6"/>
  <c r="G897" i="6" s="1"/>
  <c r="G896" i="6"/>
  <c r="G895" i="6" s="1"/>
  <c r="G894" i="6"/>
  <c r="G893" i="6" s="1"/>
  <c r="G892" i="6"/>
  <c r="G891" i="6" s="1"/>
  <c r="G887" i="6"/>
  <c r="G886" i="6" s="1"/>
  <c r="G885" i="6"/>
  <c r="G884" i="6" s="1"/>
  <c r="G880" i="6"/>
  <c r="G879" i="6" s="1"/>
  <c r="G878" i="6" s="1"/>
  <c r="G877" i="6" s="1"/>
  <c r="G876" i="6" s="1"/>
  <c r="G874" i="6"/>
  <c r="G873" i="6" s="1"/>
  <c r="G872" i="6" s="1"/>
  <c r="G871" i="6" s="1"/>
  <c r="G870" i="6"/>
  <c r="G869" i="6"/>
  <c r="G864" i="6"/>
  <c r="G863" i="6" s="1"/>
  <c r="G862" i="6" s="1"/>
  <c r="G861" i="6" s="1"/>
  <c r="G860" i="6" s="1"/>
  <c r="G859" i="6"/>
  <c r="G858" i="6" s="1"/>
  <c r="G857" i="6" s="1"/>
  <c r="G856" i="6" s="1"/>
  <c r="G855" i="6" s="1"/>
  <c r="G854" i="6"/>
  <c r="G853" i="6" s="1"/>
  <c r="G852" i="6" s="1"/>
  <c r="G851" i="6" s="1"/>
  <c r="G850" i="6" s="1"/>
  <c r="G849" i="6"/>
  <c r="G848" i="6" s="1"/>
  <c r="G847" i="6" s="1"/>
  <c r="G846" i="6" s="1"/>
  <c r="G845" i="6"/>
  <c r="G844" i="6" s="1"/>
  <c r="G843" i="6" s="1"/>
  <c r="G842" i="6" s="1"/>
  <c r="G840" i="6"/>
  <c r="G839" i="6"/>
  <c r="G834" i="6"/>
  <c r="G833" i="6" s="1"/>
  <c r="G832" i="6" s="1"/>
  <c r="G831" i="6" s="1"/>
  <c r="G830" i="6"/>
  <c r="G829" i="6" s="1"/>
  <c r="G828" i="6" s="1"/>
  <c r="G827" i="6" s="1"/>
  <c r="G823" i="6"/>
  <c r="G822" i="6" s="1"/>
  <c r="G821" i="6"/>
  <c r="G820" i="6" s="1"/>
  <c r="G819" i="6"/>
  <c r="G818" i="6" s="1"/>
  <c r="G814" i="6"/>
  <c r="G813" i="6" s="1"/>
  <c r="G812" i="6" s="1"/>
  <c r="G811" i="6"/>
  <c r="G810" i="6" s="1"/>
  <c r="G809" i="6" s="1"/>
  <c r="G807" i="6"/>
  <c r="G806" i="6" s="1"/>
  <c r="G805" i="6" s="1"/>
  <c r="G804" i="6" s="1"/>
  <c r="G803" i="6"/>
  <c r="G802" i="6" s="1"/>
  <c r="G801" i="6" s="1"/>
  <c r="G800" i="6" s="1"/>
  <c r="G798" i="6"/>
  <c r="G797" i="6" s="1"/>
  <c r="G796" i="6" s="1"/>
  <c r="G795" i="6" s="1"/>
  <c r="G794" i="6" s="1"/>
  <c r="G793" i="6"/>
  <c r="G792" i="6" s="1"/>
  <c r="G791" i="6" s="1"/>
  <c r="G790" i="6" s="1"/>
  <c r="G789" i="6" s="1"/>
  <c r="G783" i="6"/>
  <c r="G782" i="6" s="1"/>
  <c r="G781" i="6" s="1"/>
  <c r="G780" i="6" s="1"/>
  <c r="G779" i="6" s="1"/>
  <c r="G768" i="6"/>
  <c r="G767" i="6" s="1"/>
  <c r="G766" i="6" s="1"/>
  <c r="G765" i="6" s="1"/>
  <c r="G764" i="6" s="1"/>
  <c r="G763" i="6"/>
  <c r="G762" i="6" s="1"/>
  <c r="G761" i="6" s="1"/>
  <c r="G760" i="6" s="1"/>
  <c r="G759" i="6" s="1"/>
  <c r="G757" i="6"/>
  <c r="G756" i="6" s="1"/>
  <c r="G755" i="6" s="1"/>
  <c r="G754" i="6" s="1"/>
  <c r="G753" i="6"/>
  <c r="G752" i="6" s="1"/>
  <c r="G751" i="6" s="1"/>
  <c r="G750" i="6" s="1"/>
  <c r="G749" i="6"/>
  <c r="G748" i="6" s="1"/>
  <c r="G747" i="6" s="1"/>
  <c r="G746" i="6" s="1"/>
  <c r="G745" i="6"/>
  <c r="G744" i="6" s="1"/>
  <c r="G743" i="6" s="1"/>
  <c r="G742" i="6" s="1"/>
  <c r="G738" i="6"/>
  <c r="G737" i="6" s="1"/>
  <c r="G736" i="6"/>
  <c r="G735" i="6" s="1"/>
  <c r="G730" i="6"/>
  <c r="G729" i="6" s="1"/>
  <c r="G728" i="6" s="1"/>
  <c r="G727" i="6" s="1"/>
  <c r="G726" i="6" s="1"/>
  <c r="G725" i="6"/>
  <c r="G724" i="6" s="1"/>
  <c r="G723" i="6" s="1"/>
  <c r="G722" i="6" s="1"/>
  <c r="G721" i="6" s="1"/>
  <c r="G720" i="6"/>
  <c r="G719" i="6" s="1"/>
  <c r="G718" i="6" s="1"/>
  <c r="G717" i="6"/>
  <c r="G716" i="6" s="1"/>
  <c r="G715" i="6" s="1"/>
  <c r="G713" i="6"/>
  <c r="G712" i="6" s="1"/>
  <c r="G711" i="6" s="1"/>
  <c r="G710" i="6" s="1"/>
  <c r="G707" i="6"/>
  <c r="G706" i="6" s="1"/>
  <c r="G705" i="6" s="1"/>
  <c r="G704" i="6" s="1"/>
  <c r="G703" i="6" s="1"/>
  <c r="G702" i="6"/>
  <c r="G701" i="6" s="1"/>
  <c r="G700" i="6" s="1"/>
  <c r="G699" i="6" s="1"/>
  <c r="G698" i="6" s="1"/>
  <c r="G697" i="6"/>
  <c r="G696" i="6" s="1"/>
  <c r="G695" i="6" s="1"/>
  <c r="G694" i="6" s="1"/>
  <c r="G693" i="6" s="1"/>
  <c r="G691" i="6"/>
  <c r="G690" i="6" s="1"/>
  <c r="G689" i="6" s="1"/>
  <c r="G688" i="6" s="1"/>
  <c r="G687" i="6" s="1"/>
  <c r="G686" i="6" s="1"/>
  <c r="G685" i="6"/>
  <c r="G684" i="6" s="1"/>
  <c r="G683" i="6" s="1"/>
  <c r="G682" i="6" s="1"/>
  <c r="G681" i="6" s="1"/>
  <c r="G680" i="6" s="1"/>
  <c r="G679" i="6"/>
  <c r="G678" i="6" s="1"/>
  <c r="G677" i="6" s="1"/>
  <c r="G676" i="6" s="1"/>
  <c r="G675" i="6"/>
  <c r="G674" i="6" s="1"/>
  <c r="G673" i="6" s="1"/>
  <c r="G672" i="6" s="1"/>
  <c r="G670" i="6"/>
  <c r="G669" i="6" s="1"/>
  <c r="G668" i="6" s="1"/>
  <c r="G667" i="6" s="1"/>
  <c r="G666" i="6" s="1"/>
  <c r="G665" i="6"/>
  <c r="G664" i="6" s="1"/>
  <c r="G663" i="6"/>
  <c r="G662" i="6" s="1"/>
  <c r="G661" i="6"/>
  <c r="G660" i="6" s="1"/>
  <c r="G656" i="6"/>
  <c r="G655" i="6" s="1"/>
  <c r="G654" i="6"/>
  <c r="G653" i="6" s="1"/>
  <c r="G648" i="6"/>
  <c r="G647" i="6" s="1"/>
  <c r="G646" i="6"/>
  <c r="G645" i="6" s="1"/>
  <c r="G644" i="6"/>
  <c r="G643" i="6" s="1"/>
  <c r="G637" i="6"/>
  <c r="G636" i="6" s="1"/>
  <c r="G635" i="6"/>
  <c r="G634" i="6" s="1"/>
  <c r="G628" i="6"/>
  <c r="G627" i="6" s="1"/>
  <c r="G626" i="6" s="1"/>
  <c r="G625" i="6" s="1"/>
  <c r="G624" i="6" s="1"/>
  <c r="G623" i="6"/>
  <c r="G622" i="6" s="1"/>
  <c r="G621" i="6" s="1"/>
  <c r="G620" i="6" s="1"/>
  <c r="G619" i="6" s="1"/>
  <c r="G617" i="6"/>
  <c r="G616" i="6" s="1"/>
  <c r="G615" i="6" s="1"/>
  <c r="G614" i="6" s="1"/>
  <c r="G613" i="6" s="1"/>
  <c r="G612" i="6" s="1"/>
  <c r="G611" i="6"/>
  <c r="G610" i="6" s="1"/>
  <c r="G609" i="6" s="1"/>
  <c r="G608" i="6" s="1"/>
  <c r="G607" i="6" s="1"/>
  <c r="G606" i="6" s="1"/>
  <c r="G604" i="6"/>
  <c r="G603" i="6" s="1"/>
  <c r="G602" i="6" s="1"/>
  <c r="G601" i="6" s="1"/>
  <c r="G600" i="6" s="1"/>
  <c r="G599" i="6" s="1"/>
  <c r="G598" i="6"/>
  <c r="G597" i="6" s="1"/>
  <c r="G596" i="6" s="1"/>
  <c r="G595" i="6" s="1"/>
  <c r="G594" i="6" s="1"/>
  <c r="G593" i="6" s="1"/>
  <c r="G592" i="6"/>
  <c r="G591" i="6" s="1"/>
  <c r="G590" i="6" s="1"/>
  <c r="G589" i="6" s="1"/>
  <c r="G588" i="6" s="1"/>
  <c r="G587" i="6"/>
  <c r="G586" i="6" s="1"/>
  <c r="G585" i="6" s="1"/>
  <c r="G584" i="6" s="1"/>
  <c r="G583" i="6" s="1"/>
  <c r="G580" i="6"/>
  <c r="G579" i="6" s="1"/>
  <c r="G578" i="6" s="1"/>
  <c r="G577" i="6" s="1"/>
  <c r="G576" i="6"/>
  <c r="G575" i="6" s="1"/>
  <c r="G574" i="6" s="1"/>
  <c r="G573" i="6" s="1"/>
  <c r="G569" i="6"/>
  <c r="G568" i="6" s="1"/>
  <c r="G567" i="6" s="1"/>
  <c r="G566" i="6" s="1"/>
  <c r="G565" i="6" s="1"/>
  <c r="G564" i="6"/>
  <c r="G563" i="6" s="1"/>
  <c r="G562" i="6"/>
  <c r="G561" i="6" s="1"/>
  <c r="G560" i="6"/>
  <c r="G559" i="6" s="1"/>
  <c r="G555" i="6"/>
  <c r="G554" i="6" s="1"/>
  <c r="G553" i="6"/>
  <c r="G552" i="6" s="1"/>
  <c r="G551" i="6"/>
  <c r="G550" i="6" s="1"/>
  <c r="G546" i="6"/>
  <c r="G545" i="6" s="1"/>
  <c r="G544" i="6"/>
  <c r="G543" i="6" s="1"/>
  <c r="G538" i="6"/>
  <c r="G537" i="6" s="1"/>
  <c r="G536" i="6" s="1"/>
  <c r="G535" i="6" s="1"/>
  <c r="G534" i="6" s="1"/>
  <c r="G533" i="6" s="1"/>
  <c r="G532" i="6"/>
  <c r="G531" i="6" s="1"/>
  <c r="G530" i="6"/>
  <c r="G529" i="6" s="1"/>
  <c r="G526" i="6"/>
  <c r="G525" i="6" s="1"/>
  <c r="G524" i="6" s="1"/>
  <c r="G523" i="6" s="1"/>
  <c r="G521" i="6"/>
  <c r="G520" i="6" s="1"/>
  <c r="G519" i="6"/>
  <c r="G518" i="6" s="1"/>
  <c r="G513" i="6"/>
  <c r="G512" i="6" s="1"/>
  <c r="G511" i="6" s="1"/>
  <c r="G510" i="6" s="1"/>
  <c r="G509" i="6" s="1"/>
  <c r="G508" i="6"/>
  <c r="G507" i="6" s="1"/>
  <c r="G506" i="6"/>
  <c r="G505" i="6" s="1"/>
  <c r="G501" i="6"/>
  <c r="G500" i="6" s="1"/>
  <c r="G499" i="6"/>
  <c r="G498" i="6" s="1"/>
  <c r="G492" i="6"/>
  <c r="G491" i="6" s="1"/>
  <c r="G490" i="6"/>
  <c r="G489" i="6" s="1"/>
  <c r="G483" i="6"/>
  <c r="G482" i="6" s="1"/>
  <c r="G481" i="6"/>
  <c r="G480" i="6" s="1"/>
  <c r="G474" i="6"/>
  <c r="G473" i="6" s="1"/>
  <c r="G472" i="6"/>
  <c r="G471" i="6" s="1"/>
  <c r="G465" i="6"/>
  <c r="G464" i="6" s="1"/>
  <c r="G463" i="6" s="1"/>
  <c r="G462" i="6" s="1"/>
  <c r="G461" i="6" s="1"/>
  <c r="G460" i="6" s="1"/>
  <c r="G459" i="6"/>
  <c r="G458" i="6" s="1"/>
  <c r="G457" i="6" s="1"/>
  <c r="G456" i="6" s="1"/>
  <c r="G455" i="6" s="1"/>
  <c r="G453" i="6"/>
  <c r="G452" i="6" s="1"/>
  <c r="G451" i="6" s="1"/>
  <c r="G450" i="6" s="1"/>
  <c r="G449" i="6" s="1"/>
  <c r="G448" i="6"/>
  <c r="G447" i="6" s="1"/>
  <c r="G446" i="6" s="1"/>
  <c r="G445" i="6" s="1"/>
  <c r="G444" i="6" s="1"/>
  <c r="G442" i="6"/>
  <c r="G441" i="6" s="1"/>
  <c r="G440" i="6" s="1"/>
  <c r="G439" i="6" s="1"/>
  <c r="G438" i="6"/>
  <c r="G437" i="6" s="1"/>
  <c r="G436" i="6" s="1"/>
  <c r="G435" i="6" s="1"/>
  <c r="G433" i="6"/>
  <c r="G432" i="6" s="1"/>
  <c r="G431" i="6" s="1"/>
  <c r="G430" i="6" s="1"/>
  <c r="G429" i="6" s="1"/>
  <c r="G428" i="6"/>
  <c r="G427" i="6" s="1"/>
  <c r="G426" i="6"/>
  <c r="G425" i="6" s="1"/>
  <c r="G420" i="6"/>
  <c r="G419" i="6" s="1"/>
  <c r="G418" i="6"/>
  <c r="G417" i="6" s="1"/>
  <c r="G416" i="6"/>
  <c r="G415" i="6" s="1"/>
  <c r="G411" i="6"/>
  <c r="G410" i="6" s="1"/>
  <c r="G409" i="6" s="1"/>
  <c r="G408" i="6" s="1"/>
  <c r="G407" i="6" s="1"/>
  <c r="G406" i="6"/>
  <c r="G405" i="6" s="1"/>
  <c r="G404" i="6" s="1"/>
  <c r="G403" i="6" s="1"/>
  <c r="G402" i="6" s="1"/>
  <c r="G400" i="6"/>
  <c r="G399" i="6" s="1"/>
  <c r="G398" i="6" s="1"/>
  <c r="G397" i="6" s="1"/>
  <c r="G396" i="6" s="1"/>
  <c r="G395" i="6"/>
  <c r="G394" i="6" s="1"/>
  <c r="G393" i="6" s="1"/>
  <c r="G392" i="6" s="1"/>
  <c r="G391" i="6" s="1"/>
  <c r="G390" i="6"/>
  <c r="G389" i="6" s="1"/>
  <c r="G388" i="6" s="1"/>
  <c r="G387" i="6" s="1"/>
  <c r="G386" i="6" s="1"/>
  <c r="G384" i="6"/>
  <c r="G383" i="6" s="1"/>
  <c r="G382" i="6" s="1"/>
  <c r="G381" i="6" s="1"/>
  <c r="G380" i="6" s="1"/>
  <c r="G379" i="6" s="1"/>
  <c r="G378" i="6"/>
  <c r="G377" i="6" s="1"/>
  <c r="G376" i="6" s="1"/>
  <c r="G375" i="6" s="1"/>
  <c r="G374" i="6" s="1"/>
  <c r="G373" i="6" s="1"/>
  <c r="G372" i="6"/>
  <c r="G371" i="6" s="1"/>
  <c r="G370" i="6"/>
  <c r="G369" i="6" s="1"/>
  <c r="G365" i="6"/>
  <c r="G364" i="6" s="1"/>
  <c r="G363" i="6"/>
  <c r="G362" i="6" s="1"/>
  <c r="G361" i="6"/>
  <c r="G360" i="6" s="1"/>
  <c r="G355" i="6"/>
  <c r="G354" i="6" s="1"/>
  <c r="G353" i="6" s="1"/>
  <c r="G352" i="6" s="1"/>
  <c r="G351" i="6" s="1"/>
  <c r="G350" i="6"/>
  <c r="G349" i="6" s="1"/>
  <c r="G348" i="6" s="1"/>
  <c r="G347" i="6" s="1"/>
  <c r="G346" i="6"/>
  <c r="G345" i="6" s="1"/>
  <c r="G344" i="6" s="1"/>
  <c r="G343" i="6" s="1"/>
  <c r="G340" i="6"/>
  <c r="G339" i="6" s="1"/>
  <c r="G338" i="6"/>
  <c r="G337" i="6" s="1"/>
  <c r="G333" i="6"/>
  <c r="G332" i="6" s="1"/>
  <c r="G331" i="6"/>
  <c r="G330" i="6" s="1"/>
  <c r="G329" i="6"/>
  <c r="G328" i="6" s="1"/>
  <c r="G322" i="6"/>
  <c r="G321" i="6" s="1"/>
  <c r="G320" i="6" s="1"/>
  <c r="G319" i="6" s="1"/>
  <c r="G318" i="6" s="1"/>
  <c r="G317" i="6"/>
  <c r="G316" i="6" s="1"/>
  <c r="G315" i="6" s="1"/>
  <c r="G314" i="6" s="1"/>
  <c r="G313" i="6" s="1"/>
  <c r="G312" i="6"/>
  <c r="G311" i="6" s="1"/>
  <c r="G310" i="6"/>
  <c r="G309" i="6" s="1"/>
  <c r="G304" i="6"/>
  <c r="G303" i="6"/>
  <c r="G298" i="6"/>
  <c r="G297" i="6" s="1"/>
  <c r="G296" i="6"/>
  <c r="G295" i="6" s="1"/>
  <c r="G294" i="6"/>
  <c r="G293" i="6" s="1"/>
  <c r="G289" i="6"/>
  <c r="G288" i="6"/>
  <c r="G283" i="6"/>
  <c r="G282" i="6"/>
  <c r="G277" i="6"/>
  <c r="G276" i="6" s="1"/>
  <c r="G275" i="6" s="1"/>
  <c r="G274" i="6" s="1"/>
  <c r="G273" i="6" s="1"/>
  <c r="G271" i="6"/>
  <c r="G270" i="6" s="1"/>
  <c r="G269" i="6" s="1"/>
  <c r="G268" i="6" s="1"/>
  <c r="G267" i="6" s="1"/>
  <c r="G266" i="6" s="1"/>
  <c r="G265" i="6"/>
  <c r="G264" i="6" s="1"/>
  <c r="G263" i="6" s="1"/>
  <c r="G262" i="6" s="1"/>
  <c r="G261" i="6" s="1"/>
  <c r="G260" i="6"/>
  <c r="G259" i="6" s="1"/>
  <c r="G258" i="6" s="1"/>
  <c r="G257" i="6" s="1"/>
  <c r="G256" i="6" s="1"/>
  <c r="G255" i="6"/>
  <c r="G254" i="6" s="1"/>
  <c r="G253" i="6" s="1"/>
  <c r="G252" i="6" s="1"/>
  <c r="G251" i="6" s="1"/>
  <c r="G249" i="6"/>
  <c r="G248" i="6" s="1"/>
  <c r="G247" i="6" s="1"/>
  <c r="G246" i="6" s="1"/>
  <c r="G245" i="6" s="1"/>
  <c r="G244" i="6"/>
  <c r="G243" i="6" s="1"/>
  <c r="G242" i="6" s="1"/>
  <c r="G241" i="6" s="1"/>
  <c r="G240" i="6" s="1"/>
  <c r="G239" i="6"/>
  <c r="G238" i="6"/>
  <c r="G232" i="6"/>
  <c r="G231" i="6" s="1"/>
  <c r="G230" i="6" s="1"/>
  <c r="G229" i="6" s="1"/>
  <c r="G228" i="6" s="1"/>
  <c r="G227" i="6"/>
  <c r="G226" i="6" s="1"/>
  <c r="G225" i="6" s="1"/>
  <c r="G224" i="6" s="1"/>
  <c r="G223" i="6" s="1"/>
  <c r="G222" i="6"/>
  <c r="G221" i="6" s="1"/>
  <c r="G220" i="6" s="1"/>
  <c r="G219" i="6" s="1"/>
  <c r="G218" i="6" s="1"/>
  <c r="G217" i="6"/>
  <c r="G216" i="6" s="1"/>
  <c r="G215" i="6" s="1"/>
  <c r="G214" i="6" s="1"/>
  <c r="G213" i="6" s="1"/>
  <c r="G212" i="6"/>
  <c r="G211" i="6" s="1"/>
  <c r="G210" i="6" s="1"/>
  <c r="G209" i="6" s="1"/>
  <c r="G208" i="6" s="1"/>
  <c r="G207" i="6"/>
  <c r="G206" i="6" s="1"/>
  <c r="G205" i="6" s="1"/>
  <c r="G204" i="6" s="1"/>
  <c r="G203" i="6" s="1"/>
  <c r="G202" i="6"/>
  <c r="G201" i="6" s="1"/>
  <c r="G200" i="6" s="1"/>
  <c r="G199" i="6" s="1"/>
  <c r="G198" i="6" s="1"/>
  <c r="G197" i="6"/>
  <c r="G196" i="6" s="1"/>
  <c r="G195" i="6" s="1"/>
  <c r="G194" i="6" s="1"/>
  <c r="G193" i="6" s="1"/>
  <c r="G192" i="6"/>
  <c r="G191" i="6" s="1"/>
  <c r="G190" i="6" s="1"/>
  <c r="G189" i="6" s="1"/>
  <c r="G188" i="6" s="1"/>
  <c r="G186" i="6"/>
  <c r="G185" i="6" s="1"/>
  <c r="G184" i="6"/>
  <c r="G183" i="6" s="1"/>
  <c r="G182" i="6"/>
  <c r="G181" i="6" s="1"/>
  <c r="G177" i="6"/>
  <c r="G176" i="6" s="1"/>
  <c r="G175" i="6"/>
  <c r="G174" i="6" s="1"/>
  <c r="G168" i="6"/>
  <c r="G167" i="6"/>
  <c r="G165" i="6"/>
  <c r="G164" i="6" s="1"/>
  <c r="G160" i="6"/>
  <c r="G159" i="6"/>
  <c r="G154" i="6"/>
  <c r="G153" i="6" s="1"/>
  <c r="G152" i="6" s="1"/>
  <c r="G151" i="6" s="1"/>
  <c r="G150" i="6" s="1"/>
  <c r="G149" i="6" s="1"/>
  <c r="G148" i="6" s="1"/>
  <c r="G147" i="6"/>
  <c r="G146" i="6" s="1"/>
  <c r="G145" i="6" s="1"/>
  <c r="G144" i="6" s="1"/>
  <c r="G143" i="6" s="1"/>
  <c r="G142" i="6"/>
  <c r="G141" i="6" s="1"/>
  <c r="G140" i="6" s="1"/>
  <c r="G139" i="6" s="1"/>
  <c r="G138" i="6" s="1"/>
  <c r="G137" i="6"/>
  <c r="G136" i="6" s="1"/>
  <c r="G135" i="6" s="1"/>
  <c r="G134" i="6" s="1"/>
  <c r="G133" i="6" s="1"/>
  <c r="G130" i="6"/>
  <c r="G129" i="6" s="1"/>
  <c r="G128" i="6" s="1"/>
  <c r="G127" i="6"/>
  <c r="G126" i="6" s="1"/>
  <c r="G125" i="6" s="1"/>
  <c r="G119" i="6"/>
  <c r="G118" i="6" s="1"/>
  <c r="G117" i="6" s="1"/>
  <c r="G116" i="6" s="1"/>
  <c r="G115" i="6" s="1"/>
  <c r="G114" i="6"/>
  <c r="G113" i="6" s="1"/>
  <c r="G112" i="6" s="1"/>
  <c r="G111" i="6" s="1"/>
  <c r="G110" i="6" s="1"/>
  <c r="G108" i="6"/>
  <c r="G107" i="6" s="1"/>
  <c r="G106" i="6" s="1"/>
  <c r="G105" i="6" s="1"/>
  <c r="G104" i="6"/>
  <c r="G103" i="6" s="1"/>
  <c r="G102" i="6" s="1"/>
  <c r="G101" i="6"/>
  <c r="G100" i="6"/>
  <c r="G94" i="6"/>
  <c r="G93" i="6"/>
  <c r="G88" i="6"/>
  <c r="G87" i="6"/>
  <c r="G82" i="6"/>
  <c r="G81" i="6"/>
  <c r="G74" i="6"/>
  <c r="G73" i="6" s="1"/>
  <c r="G72" i="6" s="1"/>
  <c r="G71" i="6" s="1"/>
  <c r="G70" i="6" s="1"/>
  <c r="G69" i="6" s="1"/>
  <c r="G68" i="6"/>
  <c r="G67" i="6"/>
  <c r="G62" i="6"/>
  <c r="G61" i="6"/>
  <c r="G54" i="6"/>
  <c r="G53" i="6" s="1"/>
  <c r="G52" i="6"/>
  <c r="G51" i="6" s="1"/>
  <c r="G46" i="6"/>
  <c r="G45" i="6" s="1"/>
  <c r="G44" i="6"/>
  <c r="G43" i="6" s="1"/>
  <c r="G42" i="6"/>
  <c r="G41" i="6" s="1"/>
  <c r="G37" i="6"/>
  <c r="G36" i="6"/>
  <c r="G31" i="6"/>
  <c r="G30" i="6" s="1"/>
  <c r="G29" i="6" s="1"/>
  <c r="G28" i="6"/>
  <c r="G27" i="6"/>
  <c r="G21" i="6"/>
  <c r="G20" i="6" s="1"/>
  <c r="G19" i="6" s="1"/>
  <c r="G18" i="6" s="1"/>
  <c r="G17" i="6" s="1"/>
  <c r="I25" i="5"/>
  <c r="I32" i="5"/>
  <c r="I34" i="5"/>
  <c r="I36" i="5"/>
  <c r="I39" i="5"/>
  <c r="I41" i="5"/>
  <c r="I44" i="5"/>
  <c r="I47" i="5"/>
  <c r="I54" i="5"/>
  <c r="I60" i="5"/>
  <c r="I62" i="5"/>
  <c r="I64" i="5"/>
  <c r="I67" i="5"/>
  <c r="I69" i="5"/>
  <c r="I73" i="5"/>
  <c r="I77" i="5"/>
  <c r="I79" i="5"/>
  <c r="I82" i="5"/>
  <c r="I86" i="5"/>
  <c r="I91" i="5"/>
  <c r="I93" i="5"/>
  <c r="I95" i="5"/>
  <c r="I99" i="5"/>
  <c r="I103" i="5"/>
  <c r="I110" i="5"/>
  <c r="I113" i="5"/>
  <c r="I116" i="5"/>
  <c r="I121" i="5"/>
  <c r="I127" i="5"/>
  <c r="I130" i="5"/>
  <c r="I136" i="5"/>
  <c r="I141" i="5"/>
  <c r="I145" i="5"/>
  <c r="I148" i="5"/>
  <c r="I150" i="5"/>
  <c r="I153" i="5"/>
  <c r="I155" i="5"/>
  <c r="I157" i="5"/>
  <c r="I159" i="5"/>
  <c r="I162" i="5"/>
  <c r="I167" i="5"/>
  <c r="I171" i="5"/>
  <c r="I177" i="5"/>
  <c r="I182" i="5"/>
  <c r="I185" i="5"/>
  <c r="I189" i="5"/>
  <c r="I194" i="5"/>
  <c r="I200" i="5"/>
  <c r="I203" i="5"/>
  <c r="I211" i="5"/>
  <c r="I215" i="5"/>
  <c r="I218" i="5"/>
  <c r="I221" i="5"/>
  <c r="I227" i="5"/>
  <c r="I232" i="5"/>
  <c r="I238" i="5"/>
  <c r="I242" i="5"/>
  <c r="I249" i="5"/>
  <c r="I256" i="5"/>
  <c r="I258" i="5"/>
  <c r="I263" i="5"/>
  <c r="I265" i="5"/>
  <c r="I270" i="5"/>
  <c r="I272" i="5"/>
  <c r="I277" i="5"/>
  <c r="I279" i="5"/>
  <c r="I282" i="5"/>
  <c r="I289" i="5"/>
  <c r="I292" i="5"/>
  <c r="I297" i="5"/>
  <c r="I301" i="5"/>
  <c r="I306" i="5"/>
  <c r="I311" i="5"/>
  <c r="I317" i="5"/>
  <c r="I319" i="5"/>
  <c r="I321" i="5"/>
  <c r="I324" i="5"/>
  <c r="I339" i="5"/>
  <c r="I341" i="5"/>
  <c r="I349" i="5"/>
  <c r="I355" i="5"/>
  <c r="I360" i="5"/>
  <c r="I367" i="5"/>
  <c r="I369" i="5"/>
  <c r="I372" i="5"/>
  <c r="I376" i="5"/>
  <c r="I382" i="5"/>
  <c r="I389" i="5"/>
  <c r="I394" i="5"/>
  <c r="I397" i="5"/>
  <c r="I400" i="5"/>
  <c r="I406" i="5"/>
  <c r="I408" i="5"/>
  <c r="I412" i="5"/>
  <c r="I418" i="5"/>
  <c r="I420" i="5"/>
  <c r="I422" i="5"/>
  <c r="I428" i="5"/>
  <c r="I435" i="5"/>
  <c r="I441" i="5"/>
  <c r="I444" i="5"/>
  <c r="I452" i="5"/>
  <c r="I454" i="5"/>
  <c r="I467" i="5"/>
  <c r="I468" i="5"/>
  <c r="I474" i="5"/>
  <c r="I480" i="5"/>
  <c r="I485" i="5"/>
  <c r="I491" i="5"/>
  <c r="I492" i="5"/>
  <c r="I496" i="5"/>
  <c r="I501" i="5"/>
  <c r="I502" i="5"/>
  <c r="I509" i="5"/>
  <c r="I510" i="5"/>
  <c r="I518" i="5"/>
  <c r="I524" i="5"/>
  <c r="I529" i="5"/>
  <c r="I534" i="5"/>
  <c r="I538" i="5"/>
  <c r="I543" i="5"/>
  <c r="I549" i="5"/>
  <c r="I551" i="5"/>
  <c r="I555" i="5"/>
  <c r="I558" i="5"/>
  <c r="I559" i="5"/>
  <c r="I562" i="5"/>
  <c r="I564" i="5"/>
  <c r="I565" i="5"/>
  <c r="I569" i="5"/>
  <c r="I574" i="5"/>
  <c r="I577" i="5"/>
  <c r="I578" i="5"/>
  <c r="I581" i="5"/>
  <c r="I584" i="5"/>
  <c r="I587" i="5"/>
  <c r="I590" i="5"/>
  <c r="I591" i="5"/>
  <c r="I600" i="5"/>
  <c r="I612" i="5"/>
  <c r="I618" i="5"/>
  <c r="I631" i="5"/>
  <c r="I634" i="5"/>
  <c r="I646" i="5"/>
  <c r="I652" i="5"/>
  <c r="I659" i="5"/>
  <c r="I667" i="5"/>
  <c r="I674" i="5"/>
  <c r="I677" i="5"/>
  <c r="I684" i="5"/>
  <c r="I687" i="5"/>
  <c r="I690" i="5"/>
  <c r="I693" i="5"/>
  <c r="I696" i="5"/>
  <c r="I699" i="5"/>
  <c r="I702" i="5"/>
  <c r="I705" i="5"/>
  <c r="I708" i="5"/>
  <c r="I712" i="5"/>
  <c r="I713" i="5"/>
  <c r="I717" i="5"/>
  <c r="I720" i="5"/>
  <c r="I723" i="5"/>
  <c r="I727" i="5"/>
  <c r="I732" i="5"/>
  <c r="I737" i="5"/>
  <c r="I740" i="5"/>
  <c r="I743" i="5"/>
  <c r="I749" i="5"/>
  <c r="I751" i="5"/>
  <c r="I756" i="5"/>
  <c r="I758" i="5"/>
  <c r="I765" i="5"/>
  <c r="I766" i="5"/>
  <c r="I772" i="5"/>
  <c r="I775" i="5"/>
  <c r="I781" i="5"/>
  <c r="I784" i="5"/>
  <c r="I785" i="5"/>
  <c r="I788" i="5"/>
  <c r="I789" i="5"/>
  <c r="I792" i="5"/>
  <c r="I804" i="5"/>
  <c r="I806" i="5"/>
  <c r="I810" i="5"/>
  <c r="I812" i="5"/>
  <c r="I825" i="5"/>
  <c r="I832" i="5"/>
  <c r="I834" i="5"/>
  <c r="I843" i="5"/>
  <c r="I856" i="5"/>
  <c r="I858" i="5"/>
  <c r="I865" i="5"/>
  <c r="I870" i="5"/>
  <c r="I879" i="5"/>
  <c r="I882" i="5"/>
  <c r="I886" i="5"/>
  <c r="I892" i="5"/>
  <c r="I896" i="5"/>
  <c r="I902" i="5"/>
  <c r="I908" i="5"/>
  <c r="I911" i="5"/>
  <c r="I916" i="5"/>
  <c r="I920" i="5"/>
  <c r="I922" i="5"/>
  <c r="I928" i="5"/>
  <c r="I937" i="5"/>
  <c r="I940" i="5"/>
  <c r="I942" i="5"/>
  <c r="I944" i="5"/>
  <c r="I951" i="5"/>
  <c r="I955" i="5"/>
  <c r="I961" i="5"/>
  <c r="I967" i="5"/>
  <c r="I973" i="5"/>
  <c r="I979" i="5"/>
  <c r="I985" i="5"/>
  <c r="I988" i="5"/>
  <c r="I996" i="5"/>
  <c r="I998" i="5"/>
  <c r="I1005" i="5"/>
  <c r="I1007" i="5"/>
  <c r="I1013" i="5"/>
  <c r="I1015" i="5"/>
  <c r="I1017" i="5"/>
  <c r="H1016" i="5"/>
  <c r="H1014" i="5"/>
  <c r="H1012" i="5"/>
  <c r="H1006" i="5"/>
  <c r="H1004" i="5"/>
  <c r="H997" i="5"/>
  <c r="H995" i="5"/>
  <c r="H987" i="5"/>
  <c r="H986" i="5" s="1"/>
  <c r="H984" i="5"/>
  <c r="H983" i="5" s="1"/>
  <c r="H982" i="5" s="1"/>
  <c r="H978" i="5"/>
  <c r="H977" i="5" s="1"/>
  <c r="H976" i="5" s="1"/>
  <c r="H975" i="5" s="1"/>
  <c r="H972" i="5"/>
  <c r="H971" i="5" s="1"/>
  <c r="H970" i="5" s="1"/>
  <c r="H969" i="5" s="1"/>
  <c r="H968" i="5" s="1"/>
  <c r="H966" i="5"/>
  <c r="H965" i="5" s="1"/>
  <c r="H964" i="5" s="1"/>
  <c r="H963" i="5" s="1"/>
  <c r="H962" i="5" s="1"/>
  <c r="H960" i="5"/>
  <c r="H959" i="5" s="1"/>
  <c r="H958" i="5" s="1"/>
  <c r="H957" i="5" s="1"/>
  <c r="H954" i="5"/>
  <c r="H953" i="5" s="1"/>
  <c r="H952" i="5" s="1"/>
  <c r="H950" i="5"/>
  <c r="H949" i="5" s="1"/>
  <c r="H943" i="5"/>
  <c r="H941" i="5"/>
  <c r="H939" i="5"/>
  <c r="H930" i="5"/>
  <c r="H929" i="5" s="1"/>
  <c r="H927" i="5"/>
  <c r="H926" i="5" s="1"/>
  <c r="H925" i="5" s="1"/>
  <c r="H921" i="5"/>
  <c r="H919" i="5"/>
  <c r="H915" i="5"/>
  <c r="H914" i="5" s="1"/>
  <c r="H910" i="5"/>
  <c r="H909" i="5" s="1"/>
  <c r="H907" i="5"/>
  <c r="H906" i="5" s="1"/>
  <c r="H904" i="5"/>
  <c r="H903" i="5" s="1"/>
  <c r="H901" i="5"/>
  <c r="H900" i="5" s="1"/>
  <c r="H895" i="5"/>
  <c r="H894" i="5" s="1"/>
  <c r="H893" i="5" s="1"/>
  <c r="H891" i="5"/>
  <c r="H890" i="5" s="1"/>
  <c r="H889" i="5" s="1"/>
  <c r="H885" i="5"/>
  <c r="H884" i="5" s="1"/>
  <c r="H883" i="5" s="1"/>
  <c r="H881" i="5"/>
  <c r="H880" i="5" s="1"/>
  <c r="H878" i="5"/>
  <c r="H877" i="5" s="1"/>
  <c r="H871" i="5"/>
  <c r="H869" i="5"/>
  <c r="H867" i="5"/>
  <c r="H864" i="5"/>
  <c r="H862" i="5"/>
  <c r="H860" i="5"/>
  <c r="H857" i="5"/>
  <c r="H855" i="5"/>
  <c r="H849" i="5"/>
  <c r="H848" i="5" s="1"/>
  <c r="H847" i="5" s="1"/>
  <c r="H846" i="5" s="1"/>
  <c r="H845" i="5" s="1"/>
  <c r="H844" i="5" s="1"/>
  <c r="H842" i="5"/>
  <c r="H841" i="5" s="1"/>
  <c r="H840" i="5" s="1"/>
  <c r="H838" i="5"/>
  <c r="H836" i="5"/>
  <c r="H833" i="5"/>
  <c r="H831" i="5"/>
  <c r="H824" i="5"/>
  <c r="H823" i="5" s="1"/>
  <c r="H822" i="5" s="1"/>
  <c r="H821" i="5" s="1"/>
  <c r="H819" i="5"/>
  <c r="H818" i="5" s="1"/>
  <c r="H817" i="5" s="1"/>
  <c r="H811" i="5"/>
  <c r="H809" i="5"/>
  <c r="H805" i="5"/>
  <c r="H803" i="5"/>
  <c r="H801" i="5"/>
  <c r="H796" i="5"/>
  <c r="H795" i="5" s="1"/>
  <c r="H794" i="5" s="1"/>
  <c r="H793" i="5" s="1"/>
  <c r="E59" i="1" s="1"/>
  <c r="H791" i="5"/>
  <c r="H790" i="5" s="1"/>
  <c r="H787" i="5"/>
  <c r="H786" i="5" s="1"/>
  <c r="H783" i="5"/>
  <c r="H782" i="5" s="1"/>
  <c r="H780" i="5"/>
  <c r="H779" i="5" s="1"/>
  <c r="H774" i="5"/>
  <c r="H773" i="5" s="1"/>
  <c r="H771" i="5"/>
  <c r="H770" i="5" s="1"/>
  <c r="H764" i="5"/>
  <c r="H763" i="5" s="1"/>
  <c r="H762" i="5" s="1"/>
  <c r="H761" i="5" s="1"/>
  <c r="H757" i="5"/>
  <c r="H755" i="5"/>
  <c r="H753" i="5"/>
  <c r="H750" i="5"/>
  <c r="H748" i="5"/>
  <c r="H742" i="5"/>
  <c r="H741" i="5" s="1"/>
  <c r="H739" i="5"/>
  <c r="H738" i="5" s="1"/>
  <c r="H736" i="5"/>
  <c r="H735" i="5" s="1"/>
  <c r="H731" i="5"/>
  <c r="H730" i="5" s="1"/>
  <c r="H729" i="5" s="1"/>
  <c r="H728" i="5" s="1"/>
  <c r="H726" i="5"/>
  <c r="H725" i="5" s="1"/>
  <c r="H724" i="5" s="1"/>
  <c r="H722" i="5"/>
  <c r="H721" i="5" s="1"/>
  <c r="H719" i="5"/>
  <c r="H718" i="5" s="1"/>
  <c r="H716" i="5"/>
  <c r="H715" i="5" s="1"/>
  <c r="H711" i="5"/>
  <c r="H710" i="5" s="1"/>
  <c r="H709" i="5" s="1"/>
  <c r="H707" i="5"/>
  <c r="H706" i="5" s="1"/>
  <c r="H704" i="5"/>
  <c r="H703" i="5" s="1"/>
  <c r="H701" i="5"/>
  <c r="H700" i="5" s="1"/>
  <c r="H698" i="5"/>
  <c r="H697" i="5" s="1"/>
  <c r="H695" i="5"/>
  <c r="H694" i="5" s="1"/>
  <c r="H692" i="5"/>
  <c r="H691" i="5" s="1"/>
  <c r="H689" i="5"/>
  <c r="H688" i="5" s="1"/>
  <c r="H686" i="5"/>
  <c r="H685" i="5" s="1"/>
  <c r="H683" i="5"/>
  <c r="H682" i="5" s="1"/>
  <c r="H676" i="5"/>
  <c r="H675" i="5" s="1"/>
  <c r="H673" i="5"/>
  <c r="H672" i="5" s="1"/>
  <c r="H666" i="5"/>
  <c r="H665" i="5" s="1"/>
  <c r="H664" i="5" s="1"/>
  <c r="H663" i="5" s="1"/>
  <c r="H662" i="5" s="1"/>
  <c r="H661" i="5" s="1"/>
  <c r="H658" i="5"/>
  <c r="H657" i="5" s="1"/>
  <c r="H656" i="5" s="1"/>
  <c r="H655" i="5" s="1"/>
  <c r="H654" i="5" s="1"/>
  <c r="H651" i="5"/>
  <c r="H650" i="5" s="1"/>
  <c r="H649" i="5" s="1"/>
  <c r="H648" i="5" s="1"/>
  <c r="H647" i="5" s="1"/>
  <c r="H645" i="5"/>
  <c r="H644" i="5" s="1"/>
  <c r="H643" i="5" s="1"/>
  <c r="H641" i="5" s="1"/>
  <c r="E23" i="1" s="1"/>
  <c r="H639" i="5"/>
  <c r="H637" i="5"/>
  <c r="H633" i="5"/>
  <c r="H632" i="5" s="1"/>
  <c r="H630" i="5"/>
  <c r="H628" i="5"/>
  <c r="H626" i="5"/>
  <c r="H617" i="5"/>
  <c r="H616" i="5" s="1"/>
  <c r="H615" i="5" s="1"/>
  <c r="H614" i="5" s="1"/>
  <c r="H613" i="5" s="1"/>
  <c r="H611" i="5"/>
  <c r="H610" i="5" s="1"/>
  <c r="H609" i="5" s="1"/>
  <c r="H608" i="5" s="1"/>
  <c r="H606" i="5"/>
  <c r="H605" i="5" s="1"/>
  <c r="H604" i="5" s="1"/>
  <c r="H603" i="5" s="1"/>
  <c r="H599" i="5"/>
  <c r="H598" i="5" s="1"/>
  <c r="H597" i="5" s="1"/>
  <c r="H596" i="5" s="1"/>
  <c r="H595" i="5" s="1"/>
  <c r="H594" i="5" s="1"/>
  <c r="H593" i="5" s="1"/>
  <c r="H589" i="5"/>
  <c r="H588" i="5" s="1"/>
  <c r="H586" i="5"/>
  <c r="H585" i="5" s="1"/>
  <c r="H583" i="5"/>
  <c r="H582" i="5" s="1"/>
  <c r="H580" i="5"/>
  <c r="H579" i="5" s="1"/>
  <c r="H576" i="5"/>
  <c r="H575" i="5" s="1"/>
  <c r="H573" i="5"/>
  <c r="H572" i="5" s="1"/>
  <c r="H568" i="5"/>
  <c r="H567" i="5" s="1"/>
  <c r="H566" i="5" s="1"/>
  <c r="H563" i="5"/>
  <c r="H561" i="5"/>
  <c r="H557" i="5"/>
  <c r="H556" i="5" s="1"/>
  <c r="H554" i="5"/>
  <c r="H553" i="5" s="1"/>
  <c r="H552" i="5" s="1"/>
  <c r="H550" i="5"/>
  <c r="H548" i="5"/>
  <c r="H544" i="5"/>
  <c r="H542" i="5"/>
  <c r="H540" i="5"/>
  <c r="H537" i="5"/>
  <c r="H536" i="5" s="1"/>
  <c r="H535" i="5" s="1"/>
  <c r="H533" i="5"/>
  <c r="H532" i="5" s="1"/>
  <c r="H528" i="5"/>
  <c r="H527" i="5" s="1"/>
  <c r="H526" i="5" s="1"/>
  <c r="H525" i="5" s="1"/>
  <c r="H523" i="5"/>
  <c r="H522" i="5" s="1"/>
  <c r="H521" i="5" s="1"/>
  <c r="H520" i="5" s="1"/>
  <c r="H517" i="5"/>
  <c r="H516" i="5" s="1"/>
  <c r="H515" i="5" s="1"/>
  <c r="H513" i="5"/>
  <c r="H512" i="5" s="1"/>
  <c r="H511" i="5" s="1"/>
  <c r="H508" i="5"/>
  <c r="H507" i="5" s="1"/>
  <c r="H504" i="5"/>
  <c r="H503" i="5" s="1"/>
  <c r="H500" i="5"/>
  <c r="H499" i="5" s="1"/>
  <c r="H494" i="5"/>
  <c r="H493" i="5" s="1"/>
  <c r="H490" i="5"/>
  <c r="H489" i="5" s="1"/>
  <c r="H484" i="5"/>
  <c r="H483" i="5" s="1"/>
  <c r="H482" i="5" s="1"/>
  <c r="H481" i="5" s="1"/>
  <c r="H479" i="5"/>
  <c r="H478" i="5" s="1"/>
  <c r="H477" i="5" s="1"/>
  <c r="H476" i="5" s="1"/>
  <c r="H472" i="5"/>
  <c r="H471" i="5" s="1"/>
  <c r="H470" i="5" s="1"/>
  <c r="H469" i="5" s="1"/>
  <c r="H466" i="5"/>
  <c r="H465" i="5" s="1"/>
  <c r="H462" i="5"/>
  <c r="H461" i="5" s="1"/>
  <c r="H460" i="5" s="1"/>
  <c r="H453" i="5"/>
  <c r="H451" i="5"/>
  <c r="H443" i="5"/>
  <c r="H442" i="5" s="1"/>
  <c r="H440" i="5"/>
  <c r="H439" i="5" s="1"/>
  <c r="H434" i="5"/>
  <c r="H433" i="5" s="1"/>
  <c r="H432" i="5" s="1"/>
  <c r="H431" i="5" s="1"/>
  <c r="H430" i="5" s="1"/>
  <c r="H427" i="5"/>
  <c r="H426" i="5" s="1"/>
  <c r="H425" i="5" s="1"/>
  <c r="H424" i="5" s="1"/>
  <c r="H421" i="5"/>
  <c r="H419" i="5"/>
  <c r="H417" i="5"/>
  <c r="H411" i="5"/>
  <c r="H410" i="5" s="1"/>
  <c r="H409" i="5" s="1"/>
  <c r="H407" i="5"/>
  <c r="H405" i="5"/>
  <c r="H399" i="5"/>
  <c r="H398" i="5" s="1"/>
  <c r="H396" i="5"/>
  <c r="H395" i="5" s="1"/>
  <c r="H393" i="5"/>
  <c r="H392" i="5" s="1"/>
  <c r="H388" i="5"/>
  <c r="H387" i="5" s="1"/>
  <c r="H386" i="5" s="1"/>
  <c r="H385" i="5" s="1"/>
  <c r="H381" i="5"/>
  <c r="H380" i="5" s="1"/>
  <c r="H379" i="5" s="1"/>
  <c r="H378" i="5" s="1"/>
  <c r="H377" i="5" s="1"/>
  <c r="H375" i="5"/>
  <c r="H374" i="5" s="1"/>
  <c r="H373" i="5" s="1"/>
  <c r="H371" i="5"/>
  <c r="H370" i="5" s="1"/>
  <c r="H368" i="5"/>
  <c r="H366" i="5"/>
  <c r="H364" i="5"/>
  <c r="H359" i="5"/>
  <c r="H358" i="5" s="1"/>
  <c r="H357" i="5" s="1"/>
  <c r="H354" i="5"/>
  <c r="H353" i="5" s="1"/>
  <c r="H352" i="5" s="1"/>
  <c r="H351" i="5" s="1"/>
  <c r="H348" i="5"/>
  <c r="H347" i="5" s="1"/>
  <c r="H346" i="5" s="1"/>
  <c r="H345" i="5" s="1"/>
  <c r="H344" i="5" s="1"/>
  <c r="H343" i="5" s="1"/>
  <c r="H340" i="5"/>
  <c r="H338" i="5"/>
  <c r="H336" i="5"/>
  <c r="H332" i="5"/>
  <c r="H331" i="5" s="1"/>
  <c r="H330" i="5" s="1"/>
  <c r="H323" i="5"/>
  <c r="H322" i="5" s="1"/>
  <c r="H320" i="5"/>
  <c r="H318" i="5"/>
  <c r="H316" i="5"/>
  <c r="H310" i="5"/>
  <c r="H309" i="5" s="1"/>
  <c r="H308" i="5" s="1"/>
  <c r="H307" i="5" s="1"/>
  <c r="H305" i="5"/>
  <c r="H304" i="5" s="1"/>
  <c r="H303" i="5" s="1"/>
  <c r="H302" i="5" s="1"/>
  <c r="H300" i="5"/>
  <c r="H299" i="5" s="1"/>
  <c r="H298" i="5" s="1"/>
  <c r="H296" i="5"/>
  <c r="H295" i="5" s="1"/>
  <c r="H294" i="5" s="1"/>
  <c r="H293" i="5" s="1"/>
  <c r="H291" i="5"/>
  <c r="H290" i="5" s="1"/>
  <c r="H288" i="5"/>
  <c r="H287" i="5" s="1"/>
  <c r="H283" i="5"/>
  <c r="H281" i="5"/>
  <c r="H278" i="5"/>
  <c r="H276" i="5"/>
  <c r="H271" i="5"/>
  <c r="H269" i="5"/>
  <c r="H264" i="5"/>
  <c r="H262" i="5"/>
  <c r="H257" i="5"/>
  <c r="H255" i="5"/>
  <c r="H248" i="5"/>
  <c r="H247" i="5" s="1"/>
  <c r="H246" i="5" s="1"/>
  <c r="H245" i="5" s="1"/>
  <c r="H244" i="5" s="1"/>
  <c r="E52" i="1" s="1"/>
  <c r="H241" i="5"/>
  <c r="H240" i="5" s="1"/>
  <c r="H239" i="5" s="1"/>
  <c r="H237" i="5"/>
  <c r="H236" i="5" s="1"/>
  <c r="H235" i="5" s="1"/>
  <c r="H233" i="5"/>
  <c r="H231" i="5"/>
  <c r="H229" i="5"/>
  <c r="H226" i="5"/>
  <c r="H225" i="5" s="1"/>
  <c r="H220" i="5"/>
  <c r="H219" i="5" s="1"/>
  <c r="H217" i="5"/>
  <c r="H216" i="5" s="1"/>
  <c r="H214" i="5"/>
  <c r="H213" i="5" s="1"/>
  <c r="H210" i="5"/>
  <c r="H209" i="5" s="1"/>
  <c r="H208" i="5" s="1"/>
  <c r="H205" i="5"/>
  <c r="H204" i="5" s="1"/>
  <c r="H202" i="5"/>
  <c r="H201" i="5" s="1"/>
  <c r="H199" i="5"/>
  <c r="H198" i="5" s="1"/>
  <c r="H193" i="5"/>
  <c r="H192" i="5" s="1"/>
  <c r="H191" i="5" s="1"/>
  <c r="H190" i="5" s="1"/>
  <c r="H188" i="5"/>
  <c r="H187" i="5" s="1"/>
  <c r="H186" i="5" s="1"/>
  <c r="H184" i="5"/>
  <c r="H183" i="5" s="1"/>
  <c r="H181" i="5"/>
  <c r="H180" i="5" s="1"/>
  <c r="H176" i="5"/>
  <c r="H175" i="5" s="1"/>
  <c r="H174" i="5" s="1"/>
  <c r="H173" i="5" s="1"/>
  <c r="E28" i="1" s="1"/>
  <c r="H170" i="5"/>
  <c r="H168" i="5"/>
  <c r="H166" i="5"/>
  <c r="H161" i="5"/>
  <c r="H160" i="5" s="1"/>
  <c r="H158" i="5"/>
  <c r="H156" i="5"/>
  <c r="H154" i="5"/>
  <c r="H152" i="5"/>
  <c r="H149" i="5"/>
  <c r="H147" i="5"/>
  <c r="H144" i="5"/>
  <c r="H143" i="5" s="1"/>
  <c r="H140" i="5"/>
  <c r="H139" i="5" s="1"/>
  <c r="H138" i="5" s="1"/>
  <c r="H135" i="5"/>
  <c r="H134" i="5" s="1"/>
  <c r="H133" i="5" s="1"/>
  <c r="H129" i="5"/>
  <c r="H128" i="5" s="1"/>
  <c r="H126" i="5"/>
  <c r="H125" i="5" s="1"/>
  <c r="H120" i="5"/>
  <c r="H119" i="5" s="1"/>
  <c r="H118" i="5" s="1"/>
  <c r="H117" i="5" s="1"/>
  <c r="H115" i="5"/>
  <c r="H114" i="5" s="1"/>
  <c r="H112" i="5"/>
  <c r="H111" i="5" s="1"/>
  <c r="H109" i="5"/>
  <c r="H108" i="5" s="1"/>
  <c r="H105" i="5"/>
  <c r="H104" i="5" s="1"/>
  <c r="H102" i="5"/>
  <c r="H101" i="5" s="1"/>
  <c r="H98" i="5"/>
  <c r="H97" i="5" s="1"/>
  <c r="H96" i="5" s="1"/>
  <c r="H94" i="5"/>
  <c r="H92" i="5"/>
  <c r="H90" i="5"/>
  <c r="H85" i="5"/>
  <c r="H84" i="5" s="1"/>
  <c r="H83" i="5" s="1"/>
  <c r="H81" i="5"/>
  <c r="H80" i="5" s="1"/>
  <c r="H78" i="5"/>
  <c r="H76" i="5"/>
  <c r="H72" i="5"/>
  <c r="H71" i="5" s="1"/>
  <c r="H70" i="5" s="1"/>
  <c r="H68" i="5"/>
  <c r="H66" i="5"/>
  <c r="H63" i="5"/>
  <c r="H61" i="5"/>
  <c r="H59" i="5"/>
  <c r="H53" i="5"/>
  <c r="H52" i="5" s="1"/>
  <c r="H51" i="5" s="1"/>
  <c r="H50" i="5" s="1"/>
  <c r="H49" i="5" s="1"/>
  <c r="H48" i="5" s="1"/>
  <c r="H46" i="5"/>
  <c r="H45" i="5" s="1"/>
  <c r="H43" i="5"/>
  <c r="H42" i="5" s="1"/>
  <c r="H40" i="5"/>
  <c r="H38" i="5"/>
  <c r="H35" i="5"/>
  <c r="H33" i="5"/>
  <c r="H31" i="5"/>
  <c r="H24" i="5"/>
  <c r="H23" i="5" s="1"/>
  <c r="H22" i="5" s="1"/>
  <c r="H21" i="5" s="1"/>
  <c r="H20" i="5" s="1"/>
  <c r="H19" i="5" s="1"/>
  <c r="E18" i="1" s="1"/>
  <c r="H936" i="5" l="1"/>
  <c r="H935" i="5" s="1"/>
  <c r="H924" i="5" s="1"/>
  <c r="G237" i="6"/>
  <c r="G236" i="6" s="1"/>
  <c r="G235" i="6" s="1"/>
  <c r="G234" i="6" s="1"/>
  <c r="G233" i="6" s="1"/>
  <c r="I931" i="5"/>
  <c r="G92" i="6"/>
  <c r="G91" i="6" s="1"/>
  <c r="G90" i="6" s="1"/>
  <c r="G89" i="6" s="1"/>
  <c r="G470" i="6"/>
  <c r="G469" i="6" s="1"/>
  <c r="G468" i="6" s="1"/>
  <c r="G467" i="6" s="1"/>
  <c r="G466" i="6" s="1"/>
  <c r="G504" i="6"/>
  <c r="G503" i="6" s="1"/>
  <c r="G502" i="6" s="1"/>
  <c r="G838" i="6"/>
  <c r="G837" i="6" s="1"/>
  <c r="G836" i="6" s="1"/>
  <c r="G835" i="6" s="1"/>
  <c r="G671" i="6"/>
  <c r="G714" i="6"/>
  <c r="G434" i="6"/>
  <c r="G287" i="6"/>
  <c r="G286" i="6" s="1"/>
  <c r="G285" i="6" s="1"/>
  <c r="G284" i="6" s="1"/>
  <c r="G558" i="6"/>
  <c r="G557" i="6" s="1"/>
  <c r="G556" i="6" s="1"/>
  <c r="G908" i="6"/>
  <c r="G907" i="6" s="1"/>
  <c r="G906" i="6" s="1"/>
  <c r="G60" i="6"/>
  <c r="G59" i="6" s="1"/>
  <c r="G58" i="6" s="1"/>
  <c r="G57" i="6" s="1"/>
  <c r="G56" i="6" s="1"/>
  <c r="G86" i="6"/>
  <c r="G85" i="6" s="1"/>
  <c r="G84" i="6" s="1"/>
  <c r="G83" i="6" s="1"/>
  <c r="G308" i="6"/>
  <c r="G307" i="6" s="1"/>
  <c r="G306" i="6" s="1"/>
  <c r="G305" i="6" s="1"/>
  <c r="G336" i="6"/>
  <c r="G335" i="6" s="1"/>
  <c r="G334" i="6" s="1"/>
  <c r="G368" i="6"/>
  <c r="G367" i="6" s="1"/>
  <c r="G366" i="6" s="1"/>
  <c r="G424" i="6"/>
  <c r="G423" i="6" s="1"/>
  <c r="G422" i="6" s="1"/>
  <c r="G633" i="6"/>
  <c r="G632" i="6" s="1"/>
  <c r="G631" i="6" s="1"/>
  <c r="G630" i="6" s="1"/>
  <c r="G629" i="6" s="1"/>
  <c r="H808" i="5"/>
  <c r="H807" i="5" s="1"/>
  <c r="H1003" i="5"/>
  <c r="H1002" i="5" s="1"/>
  <c r="H1001" i="5" s="1"/>
  <c r="E39" i="1" s="1"/>
  <c r="G180" i="6"/>
  <c r="G179" i="6" s="1"/>
  <c r="G178" i="6" s="1"/>
  <c r="G926" i="6"/>
  <c r="G35" i="6"/>
  <c r="G34" i="6" s="1"/>
  <c r="G33" i="6" s="1"/>
  <c r="G32" i="6" s="1"/>
  <c r="G158" i="6"/>
  <c r="G157" i="6" s="1"/>
  <c r="G156" i="6" s="1"/>
  <c r="G155" i="6" s="1"/>
  <c r="G302" i="6"/>
  <c r="G301" i="6" s="1"/>
  <c r="G300" i="6" s="1"/>
  <c r="G299" i="6" s="1"/>
  <c r="G488" i="6"/>
  <c r="G487" i="6" s="1"/>
  <c r="G486" i="6" s="1"/>
  <c r="G485" i="6" s="1"/>
  <c r="G484" i="6" s="1"/>
  <c r="G497" i="6"/>
  <c r="G496" i="6" s="1"/>
  <c r="G495" i="6" s="1"/>
  <c r="G494" i="6" s="1"/>
  <c r="G493" i="6" s="1"/>
  <c r="G517" i="6"/>
  <c r="G516" i="6" s="1"/>
  <c r="G515" i="6" s="1"/>
  <c r="G542" i="6"/>
  <c r="G541" i="6" s="1"/>
  <c r="G540" i="6" s="1"/>
  <c r="G1022" i="6"/>
  <c r="G66" i="6"/>
  <c r="G65" i="6" s="1"/>
  <c r="G64" i="6" s="1"/>
  <c r="G63" i="6" s="1"/>
  <c r="G80" i="6"/>
  <c r="G79" i="6" s="1"/>
  <c r="G78" i="6" s="1"/>
  <c r="G77" i="6" s="1"/>
  <c r="G342" i="6"/>
  <c r="G817" i="6"/>
  <c r="G816" i="6" s="1"/>
  <c r="G815" i="6" s="1"/>
  <c r="G915" i="6"/>
  <c r="H146" i="5"/>
  <c r="H254" i="5"/>
  <c r="H253" i="5" s="1"/>
  <c r="H252" i="5" s="1"/>
  <c r="H519" i="5"/>
  <c r="H547" i="5"/>
  <c r="H546" i="5" s="1"/>
  <c r="H769" i="5"/>
  <c r="H768" i="5" s="1"/>
  <c r="H767" i="5" s="1"/>
  <c r="H760" i="5" s="1"/>
  <c r="G26" i="6"/>
  <c r="G25" i="6" s="1"/>
  <c r="G24" i="6" s="1"/>
  <c r="G23" i="6" s="1"/>
  <c r="G99" i="6"/>
  <c r="G98" i="6" s="1"/>
  <c r="G97" i="6" s="1"/>
  <c r="G96" i="6" s="1"/>
  <c r="G95" i="6" s="1"/>
  <c r="G652" i="6"/>
  <c r="G651" i="6" s="1"/>
  <c r="G650" i="6" s="1"/>
  <c r="G1113" i="6"/>
  <c r="G1112" i="6" s="1"/>
  <c r="G1111" i="6" s="1"/>
  <c r="G1105" i="6" s="1"/>
  <c r="G734" i="6"/>
  <c r="G733" i="6" s="1"/>
  <c r="G732" i="6" s="1"/>
  <c r="G731" i="6" s="1"/>
  <c r="G1000" i="6"/>
  <c r="G999" i="6" s="1"/>
  <c r="G994" i="6" s="1"/>
  <c r="H429" i="5"/>
  <c r="E50" i="1"/>
  <c r="E49" i="1" s="1"/>
  <c r="H653" i="5"/>
  <c r="E64" i="1"/>
  <c r="E63" i="1" s="1"/>
  <c r="H151" i="5"/>
  <c r="H994" i="5"/>
  <c r="H993" i="5" s="1"/>
  <c r="H992" i="5" s="1"/>
  <c r="H991" i="5" s="1"/>
  <c r="H990" i="5" s="1"/>
  <c r="H989" i="5" s="1"/>
  <c r="H1011" i="5"/>
  <c r="H1010" i="5" s="1"/>
  <c r="H1009" i="5" s="1"/>
  <c r="H1008" i="5" s="1"/>
  <c r="G50" i="6"/>
  <c r="G49" i="6" s="1"/>
  <c r="G48" i="6" s="1"/>
  <c r="G47" i="6" s="1"/>
  <c r="G166" i="6"/>
  <c r="G163" i="6" s="1"/>
  <c r="G162" i="6" s="1"/>
  <c r="G161" i="6" s="1"/>
  <c r="G281" i="6"/>
  <c r="G280" i="6" s="1"/>
  <c r="G279" i="6" s="1"/>
  <c r="G278" i="6" s="1"/>
  <c r="G327" i="6"/>
  <c r="G326" i="6" s="1"/>
  <c r="G325" i="6" s="1"/>
  <c r="G572" i="6"/>
  <c r="G571" i="6" s="1"/>
  <c r="G570" i="6" s="1"/>
  <c r="G709" i="6"/>
  <c r="G868" i="6"/>
  <c r="G867" i="6" s="1"/>
  <c r="G866" i="6" s="1"/>
  <c r="G865" i="6" s="1"/>
  <c r="G890" i="6"/>
  <c r="G889" i="6" s="1"/>
  <c r="G888" i="6" s="1"/>
  <c r="G964" i="6"/>
  <c r="G963" i="6" s="1"/>
  <c r="G962" i="6" s="1"/>
  <c r="G978" i="6"/>
  <c r="H423" i="5"/>
  <c r="E40" i="1"/>
  <c r="H275" i="5"/>
  <c r="H274" i="5" s="1"/>
  <c r="H273" i="5" s="1"/>
  <c r="G40" i="6"/>
  <c r="G39" i="6" s="1"/>
  <c r="G38" i="6" s="1"/>
  <c r="G443" i="6"/>
  <c r="G479" i="6"/>
  <c r="G478" i="6" s="1"/>
  <c r="G477" i="6" s="1"/>
  <c r="G476" i="6" s="1"/>
  <c r="G475" i="6" s="1"/>
  <c r="G549" i="6"/>
  <c r="G548" i="6" s="1"/>
  <c r="G547" i="6" s="1"/>
  <c r="G883" i="6"/>
  <c r="G882" i="6" s="1"/>
  <c r="G881" i="6" s="1"/>
  <c r="G1088" i="6"/>
  <c r="G124" i="6"/>
  <c r="G123" i="6" s="1"/>
  <c r="G122" i="6" s="1"/>
  <c r="G121" i="6" s="1"/>
  <c r="G618" i="6"/>
  <c r="G109" i="6"/>
  <c r="G132" i="6"/>
  <c r="G131" i="6" s="1"/>
  <c r="G173" i="6"/>
  <c r="G172" i="6" s="1"/>
  <c r="G171" i="6" s="1"/>
  <c r="G170" i="6" s="1"/>
  <c r="G250" i="6"/>
  <c r="G359" i="6"/>
  <c r="G358" i="6" s="1"/>
  <c r="G357" i="6" s="1"/>
  <c r="G414" i="6"/>
  <c r="G413" i="6" s="1"/>
  <c r="G412" i="6" s="1"/>
  <c r="G401" i="6" s="1"/>
  <c r="G528" i="6"/>
  <c r="G527" i="6" s="1"/>
  <c r="G522" i="6" s="1"/>
  <c r="G582" i="6"/>
  <c r="G581" i="6" s="1"/>
  <c r="G605" i="6"/>
  <c r="G841" i="6"/>
  <c r="G943" i="6"/>
  <c r="G1043" i="6"/>
  <c r="G1042" i="6" s="1"/>
  <c r="G1041" i="6" s="1"/>
  <c r="G1073" i="6"/>
  <c r="G1072" i="6" s="1"/>
  <c r="G1071" i="6" s="1"/>
  <c r="G1070" i="6" s="1"/>
  <c r="G1063" i="6" s="1"/>
  <c r="G187" i="6"/>
  <c r="G292" i="6"/>
  <c r="G291" i="6" s="1"/>
  <c r="G290" i="6" s="1"/>
  <c r="G385" i="6"/>
  <c r="G642" i="6"/>
  <c r="G641" i="6" s="1"/>
  <c r="G640" i="6" s="1"/>
  <c r="G639" i="6" s="1"/>
  <c r="G659" i="6"/>
  <c r="G658" i="6" s="1"/>
  <c r="G657" i="6" s="1"/>
  <c r="G692" i="6"/>
  <c r="G741" i="6"/>
  <c r="G758" i="6"/>
  <c r="G808" i="6"/>
  <c r="G799" i="6" s="1"/>
  <c r="G826" i="6"/>
  <c r="G1029" i="6"/>
  <c r="G1083" i="6"/>
  <c r="G1082" i="6" s="1"/>
  <c r="G1081" i="6" s="1"/>
  <c r="G1080" i="6" s="1"/>
  <c r="H363" i="5"/>
  <c r="H362" i="5" s="1"/>
  <c r="H361" i="5" s="1"/>
  <c r="H356" i="5" s="1"/>
  <c r="H854" i="5"/>
  <c r="H315" i="5"/>
  <c r="H314" i="5" s="1"/>
  <c r="H313" i="5" s="1"/>
  <c r="H124" i="5"/>
  <c r="H123" i="5" s="1"/>
  <c r="H122" i="5" s="1"/>
  <c r="H391" i="5"/>
  <c r="H390" i="5" s="1"/>
  <c r="H384" i="5" s="1"/>
  <c r="E34" i="1" s="1"/>
  <c r="H498" i="5"/>
  <c r="H475" i="5"/>
  <c r="H636" i="5"/>
  <c r="H635" i="5" s="1"/>
  <c r="H816" i="5"/>
  <c r="H815" i="5" s="1"/>
  <c r="H814" i="5" s="1"/>
  <c r="H859" i="5"/>
  <c r="H866" i="5"/>
  <c r="H107" i="5"/>
  <c r="H75" i="5"/>
  <c r="H74" i="5" s="1"/>
  <c r="H58" i="5"/>
  <c r="H876" i="5"/>
  <c r="H875" i="5" s="1"/>
  <c r="H874" i="5" s="1"/>
  <c r="H899" i="5"/>
  <c r="H898" i="5" s="1"/>
  <c r="H897" i="5" s="1"/>
  <c r="H956" i="5"/>
  <c r="H30" i="5"/>
  <c r="H65" i="5"/>
  <c r="H89" i="5"/>
  <c r="H88" i="5" s="1"/>
  <c r="H100" i="5"/>
  <c r="H212" i="5"/>
  <c r="H207" i="5" s="1"/>
  <c r="H268" i="5"/>
  <c r="H267" i="5" s="1"/>
  <c r="H266" i="5" s="1"/>
  <c r="H280" i="5"/>
  <c r="H416" i="5"/>
  <c r="H415" i="5" s="1"/>
  <c r="H414" i="5" s="1"/>
  <c r="H413" i="5" s="1"/>
  <c r="E37" i="1" s="1"/>
  <c r="H459" i="5"/>
  <c r="H560" i="5"/>
  <c r="H625" i="5"/>
  <c r="H624" i="5" s="1"/>
  <c r="H623" i="5" s="1"/>
  <c r="H622" i="5" s="1"/>
  <c r="H621" i="5" s="1"/>
  <c r="H714" i="5"/>
  <c r="H752" i="5"/>
  <c r="H835" i="5"/>
  <c r="H918" i="5"/>
  <c r="H917" i="5" s="1"/>
  <c r="H913" i="5" s="1"/>
  <c r="H938" i="5"/>
  <c r="H981" i="5"/>
  <c r="H980" i="5" s="1"/>
  <c r="H974" i="5" s="1"/>
  <c r="H37" i="5"/>
  <c r="H179" i="5"/>
  <c r="H261" i="5"/>
  <c r="H260" i="5" s="1"/>
  <c r="H259" i="5" s="1"/>
  <c r="H335" i="5"/>
  <c r="H334" i="5" s="1"/>
  <c r="H329" i="5" s="1"/>
  <c r="H328" i="5" s="1"/>
  <c r="H327" i="5" s="1"/>
  <c r="H450" i="5"/>
  <c r="H449" i="5" s="1"/>
  <c r="H448" i="5" s="1"/>
  <c r="H447" i="5" s="1"/>
  <c r="H446" i="5" s="1"/>
  <c r="H445" i="5" s="1"/>
  <c r="H671" i="5"/>
  <c r="H670" i="5" s="1"/>
  <c r="H669" i="5" s="1"/>
  <c r="H668" i="5" s="1"/>
  <c r="H404" i="5"/>
  <c r="H403" i="5" s="1"/>
  <c r="H402" i="5" s="1"/>
  <c r="H401" i="5" s="1"/>
  <c r="H488" i="5"/>
  <c r="H747" i="5"/>
  <c r="H746" i="5" s="1"/>
  <c r="H800" i="5"/>
  <c r="H799" i="5" s="1"/>
  <c r="H798" i="5" s="1"/>
  <c r="E60" i="1" s="1"/>
  <c r="H830" i="5"/>
  <c r="H497" i="5"/>
  <c r="H197" i="5"/>
  <c r="H196" i="5" s="1"/>
  <c r="H195" i="5" s="1"/>
  <c r="H228" i="5"/>
  <c r="H224" i="5" s="1"/>
  <c r="H223" i="5" s="1"/>
  <c r="H602" i="5"/>
  <c r="H601" i="5" s="1"/>
  <c r="H681" i="5"/>
  <c r="H734" i="5"/>
  <c r="H733" i="5" s="1"/>
  <c r="H888" i="5"/>
  <c r="E29" i="1" s="1"/>
  <c r="H165" i="5"/>
  <c r="H164" i="5" s="1"/>
  <c r="H163" i="5" s="1"/>
  <c r="H286" i="5"/>
  <c r="H285" i="5" s="1"/>
  <c r="H438" i="5"/>
  <c r="H437" i="5" s="1"/>
  <c r="H436" i="5" s="1"/>
  <c r="H539" i="5"/>
  <c r="H571" i="5"/>
  <c r="H570" i="5" s="1"/>
  <c r="H778" i="5"/>
  <c r="H777" i="5" s="1"/>
  <c r="E58" i="1" s="1"/>
  <c r="H948" i="5"/>
  <c r="H947" i="5" s="1"/>
  <c r="H946" i="5" s="1"/>
  <c r="H945" i="5" s="1"/>
  <c r="H642" i="5"/>
  <c r="H923" i="5" l="1"/>
  <c r="H912" i="5" s="1"/>
  <c r="E32" i="1" s="1"/>
  <c r="G356" i="6"/>
  <c r="G55" i="6"/>
  <c r="H142" i="5"/>
  <c r="H137" i="5" s="1"/>
  <c r="H132" i="5" s="1"/>
  <c r="E38" i="1"/>
  <c r="H1000" i="5"/>
  <c r="H999" i="5" s="1"/>
  <c r="G740" i="6"/>
  <c r="G739" i="6" s="1"/>
  <c r="G324" i="6"/>
  <c r="G323" i="6" s="1"/>
  <c r="G421" i="6"/>
  <c r="G76" i="6"/>
  <c r="G649" i="6"/>
  <c r="G638" i="6" s="1"/>
  <c r="G514" i="6"/>
  <c r="H829" i="5"/>
  <c r="H828" i="5" s="1"/>
  <c r="H827" i="5" s="1"/>
  <c r="G539" i="6"/>
  <c r="G977" i="6"/>
  <c r="G976" i="6" s="1"/>
  <c r="G708" i="6"/>
  <c r="G905" i="6"/>
  <c r="G904" i="6" s="1"/>
  <c r="G341" i="6"/>
  <c r="G1021" i="6"/>
  <c r="G1020" i="6" s="1"/>
  <c r="G1019" i="6" s="1"/>
  <c r="G1012" i="6" s="1"/>
  <c r="G1011" i="6" s="1"/>
  <c r="G942" i="6"/>
  <c r="G875" i="6"/>
  <c r="G22" i="6"/>
  <c r="H680" i="5"/>
  <c r="H679" i="5" s="1"/>
  <c r="H745" i="5"/>
  <c r="H744" i="5" s="1"/>
  <c r="E48" i="1" s="1"/>
  <c r="G272" i="6"/>
  <c r="G75" i="6"/>
  <c r="H326" i="5"/>
  <c r="H325" i="5" s="1"/>
  <c r="E19" i="1"/>
  <c r="H592" i="5"/>
  <c r="E55" i="1"/>
  <c r="H620" i="5"/>
  <c r="H619" i="5" s="1"/>
  <c r="E22" i="1"/>
  <c r="H178" i="5"/>
  <c r="H87" i="5"/>
  <c r="H222" i="5"/>
  <c r="E44" i="1"/>
  <c r="E57" i="1"/>
  <c r="E36" i="1"/>
  <c r="E33" i="1" s="1"/>
  <c r="H350" i="5"/>
  <c r="E30" i="1"/>
  <c r="H312" i="5"/>
  <c r="E62" i="1"/>
  <c r="E61" i="1" s="1"/>
  <c r="G120" i="6"/>
  <c r="G825" i="6"/>
  <c r="G169" i="6"/>
  <c r="H29" i="5"/>
  <c r="H28" i="5" s="1"/>
  <c r="H27" i="5" s="1"/>
  <c r="H26" i="5" s="1"/>
  <c r="E20" i="1" s="1"/>
  <c r="H853" i="5"/>
  <c r="H852" i="5" s="1"/>
  <c r="H851" i="5" s="1"/>
  <c r="E56" i="1" s="1"/>
  <c r="H251" i="5"/>
  <c r="H250" i="5" s="1"/>
  <c r="H383" i="5"/>
  <c r="H487" i="5"/>
  <c r="H486" i="5" s="1"/>
  <c r="E43" i="1" s="1"/>
  <c r="H531" i="5"/>
  <c r="H530" i="5" s="1"/>
  <c r="E45" i="1" s="1"/>
  <c r="H458" i="5"/>
  <c r="H457" i="5" s="1"/>
  <c r="E42" i="1" s="1"/>
  <c r="H57" i="5"/>
  <c r="H56" i="5" s="1"/>
  <c r="H776" i="5"/>
  <c r="H759" i="5" s="1"/>
  <c r="H55" i="5" l="1"/>
  <c r="E24" i="1" s="1"/>
  <c r="E17" i="1" s="1"/>
  <c r="G454" i="6"/>
  <c r="G824" i="6"/>
  <c r="H342" i="5"/>
  <c r="E47" i="1"/>
  <c r="E46" i="1" s="1"/>
  <c r="H678" i="5"/>
  <c r="H660" i="5" s="1"/>
  <c r="H887" i="5"/>
  <c r="H873" i="5" s="1"/>
  <c r="H826" i="5"/>
  <c r="H813" i="5" s="1"/>
  <c r="G16" i="6"/>
  <c r="H172" i="5"/>
  <c r="E31" i="1"/>
  <c r="E27" i="1" s="1"/>
  <c r="H243" i="5"/>
  <c r="E54" i="1"/>
  <c r="E51" i="1" s="1"/>
  <c r="H131" i="5"/>
  <c r="E26" i="1"/>
  <c r="E25" i="1" s="1"/>
  <c r="E41" i="1"/>
  <c r="H456" i="5"/>
  <c r="H455" i="5" s="1"/>
  <c r="H18" i="5" l="1"/>
  <c r="H17" i="5" s="1"/>
  <c r="H1018" i="5" s="1"/>
  <c r="G1118" i="6"/>
  <c r="E65" i="1"/>
  <c r="H1022" i="5" l="1"/>
  <c r="H1021" i="5"/>
  <c r="G607" i="5"/>
  <c r="I607" i="5" s="1"/>
  <c r="G514" i="5"/>
  <c r="I514" i="5" s="1"/>
  <c r="G473" i="5"/>
  <c r="I473" i="5" s="1"/>
  <c r="G495" i="5"/>
  <c r="I495" i="5" s="1"/>
  <c r="G464" i="5"/>
  <c r="I464" i="5" s="1"/>
  <c r="G463" i="5"/>
  <c r="I463" i="5" s="1"/>
  <c r="G506" i="5"/>
  <c r="I506" i="5" s="1"/>
  <c r="G505" i="5"/>
  <c r="I505" i="5" s="1"/>
  <c r="G861" i="5"/>
  <c r="I861" i="5" s="1"/>
  <c r="G863" i="5"/>
  <c r="I863" i="5" s="1"/>
  <c r="G206" i="5"/>
  <c r="I206" i="5" s="1"/>
  <c r="G169" i="5"/>
  <c r="I169" i="5" s="1"/>
  <c r="G106" i="5"/>
  <c r="I106" i="5" s="1"/>
  <c r="G337" i="5"/>
  <c r="I337" i="5" s="1"/>
  <c r="G333" i="5"/>
  <c r="I333" i="5" s="1"/>
  <c r="F538" i="6"/>
  <c r="H538" i="6" s="1"/>
  <c r="G842" i="5"/>
  <c r="A841" i="5"/>
  <c r="A840" i="5"/>
  <c r="A843" i="5"/>
  <c r="A842" i="5"/>
  <c r="G841" i="5" l="1"/>
  <c r="I842" i="5"/>
  <c r="G629" i="5"/>
  <c r="I629" i="5" s="1"/>
  <c r="G627" i="5"/>
  <c r="I627" i="5" s="1"/>
  <c r="F576" i="6"/>
  <c r="A570" i="6"/>
  <c r="A580" i="6"/>
  <c r="A576" i="6"/>
  <c r="A577" i="6"/>
  <c r="A573" i="6"/>
  <c r="A579" i="6"/>
  <c r="A571" i="6"/>
  <c r="A295" i="5"/>
  <c r="A572" i="6"/>
  <c r="A109" i="5"/>
  <c r="A575" i="6"/>
  <c r="A632" i="5"/>
  <c r="F575" i="6" l="1"/>
  <c r="H576" i="6"/>
  <c r="G840" i="5"/>
  <c r="I840" i="5" s="1"/>
  <c r="I841" i="5"/>
  <c r="F562" i="6"/>
  <c r="F553" i="6"/>
  <c r="F555" i="6"/>
  <c r="A552" i="6"/>
  <c r="A553" i="6"/>
  <c r="A548" i="6"/>
  <c r="A547" i="6"/>
  <c r="A556" i="6"/>
  <c r="A563" i="6"/>
  <c r="A561" i="6"/>
  <c r="A562" i="6"/>
  <c r="A554" i="6"/>
  <c r="A551" i="6"/>
  <c r="A557" i="6"/>
  <c r="A564" i="6"/>
  <c r="A550" i="6"/>
  <c r="A559" i="6"/>
  <c r="A560" i="6"/>
  <c r="A555" i="6"/>
  <c r="F561" i="6" l="1"/>
  <c r="H561" i="6" s="1"/>
  <c r="H562" i="6"/>
  <c r="F574" i="6"/>
  <c r="H575" i="6"/>
  <c r="F552" i="6"/>
  <c r="H552" i="6" s="1"/>
  <c r="H553" i="6"/>
  <c r="F554" i="6"/>
  <c r="H554" i="6" s="1"/>
  <c r="H555" i="6"/>
  <c r="F544" i="6"/>
  <c r="F546" i="6"/>
  <c r="A539" i="6"/>
  <c r="A545" i="6"/>
  <c r="A543" i="6"/>
  <c r="A546" i="6"/>
  <c r="A541" i="6"/>
  <c r="A544" i="6"/>
  <c r="A540" i="6"/>
  <c r="F543" i="6" l="1"/>
  <c r="H543" i="6" s="1"/>
  <c r="H544" i="6"/>
  <c r="F545" i="6"/>
  <c r="H545" i="6" s="1"/>
  <c r="H546" i="6"/>
  <c r="F573" i="6"/>
  <c r="H573" i="6" s="1"/>
  <c r="H574" i="6"/>
  <c r="F537" i="6"/>
  <c r="A538" i="6"/>
  <c r="A529" i="6"/>
  <c r="A532" i="6"/>
  <c r="A533" i="6"/>
  <c r="A537" i="6"/>
  <c r="A531" i="6"/>
  <c r="A530" i="6"/>
  <c r="A535" i="6"/>
  <c r="A534" i="6"/>
  <c r="F536" i="6" l="1"/>
  <c r="H537" i="6"/>
  <c r="F542" i="6"/>
  <c r="H542" i="6" s="1"/>
  <c r="F521" i="6"/>
  <c r="F519" i="6"/>
  <c r="A526" i="6"/>
  <c r="A521" i="6"/>
  <c r="A520" i="6"/>
  <c r="A523" i="6"/>
  <c r="A525" i="6"/>
  <c r="A515" i="6"/>
  <c r="A516" i="6"/>
  <c r="A514" i="6"/>
  <c r="A518" i="6"/>
  <c r="A519" i="6"/>
  <c r="A527" i="6"/>
  <c r="A522" i="6"/>
  <c r="F541" i="6" l="1"/>
  <c r="F540" i="6" s="1"/>
  <c r="H540" i="6" s="1"/>
  <c r="F535" i="6"/>
  <c r="H536" i="6"/>
  <c r="F520" i="6"/>
  <c r="H520" i="6" s="1"/>
  <c r="H521" i="6"/>
  <c r="F518" i="6"/>
  <c r="H518" i="6" s="1"/>
  <c r="H519" i="6"/>
  <c r="G868" i="5"/>
  <c r="G872" i="5"/>
  <c r="I872" i="5" s="1"/>
  <c r="A872" i="5"/>
  <c r="A871" i="5"/>
  <c r="H541" i="6" l="1"/>
  <c r="F560" i="6"/>
  <c r="H560" i="6" s="1"/>
  <c r="I868" i="5"/>
  <c r="F517" i="6"/>
  <c r="F516" i="6" s="1"/>
  <c r="F534" i="6"/>
  <c r="H535" i="6"/>
  <c r="G871" i="5"/>
  <c r="I871" i="5" s="1"/>
  <c r="F564" i="6"/>
  <c r="F551" i="6"/>
  <c r="G855" i="5"/>
  <c r="I855" i="5" s="1"/>
  <c r="G857" i="5"/>
  <c r="I857" i="5" s="1"/>
  <c r="A854" i="5"/>
  <c r="F559" i="6" l="1"/>
  <c r="H559" i="6" s="1"/>
  <c r="H517" i="6"/>
  <c r="F550" i="6"/>
  <c r="H551" i="6"/>
  <c r="F515" i="6"/>
  <c r="H515" i="6" s="1"/>
  <c r="H516" i="6"/>
  <c r="H534" i="6"/>
  <c r="F533" i="6"/>
  <c r="H533" i="6" s="1"/>
  <c r="F563" i="6"/>
  <c r="H564" i="6"/>
  <c r="G854" i="5"/>
  <c r="I854" i="5" s="1"/>
  <c r="F549" i="6" l="1"/>
  <c r="H550" i="6"/>
  <c r="F558" i="6"/>
  <c r="H563" i="6"/>
  <c r="G850" i="5"/>
  <c r="A848" i="5"/>
  <c r="A852" i="5"/>
  <c r="A846" i="5"/>
  <c r="A850" i="5"/>
  <c r="A845" i="5"/>
  <c r="A847" i="5"/>
  <c r="A849" i="5"/>
  <c r="F580" i="6" l="1"/>
  <c r="H580" i="6" s="1"/>
  <c r="I850" i="5"/>
  <c r="F548" i="6"/>
  <c r="H549" i="6"/>
  <c r="F557" i="6"/>
  <c r="H558" i="6"/>
  <c r="G849" i="5"/>
  <c r="G860" i="5"/>
  <c r="I860" i="5" s="1"/>
  <c r="G839" i="5"/>
  <c r="I839" i="5" s="1"/>
  <c r="G837" i="5"/>
  <c r="I837" i="5" s="1"/>
  <c r="G831" i="5"/>
  <c r="I831" i="5" s="1"/>
  <c r="A856" i="5"/>
  <c r="A859" i="5"/>
  <c r="A832" i="5"/>
  <c r="A831" i="5"/>
  <c r="A860" i="5"/>
  <c r="A853" i="5"/>
  <c r="A857" i="5"/>
  <c r="A855" i="5"/>
  <c r="A858" i="5"/>
  <c r="F579" i="6" l="1"/>
  <c r="H579" i="6" s="1"/>
  <c r="H557" i="6"/>
  <c r="F556" i="6"/>
  <c r="F547" i="6"/>
  <c r="H547" i="6" s="1"/>
  <c r="H548" i="6"/>
  <c r="G848" i="5"/>
  <c r="I849" i="5"/>
  <c r="G836" i="5"/>
  <c r="I836" i="5" s="1"/>
  <c r="F530" i="6"/>
  <c r="G838" i="5"/>
  <c r="I838" i="5" s="1"/>
  <c r="F532" i="6"/>
  <c r="G833" i="5"/>
  <c r="A830" i="5"/>
  <c r="A826" i="5"/>
  <c r="F578" i="6" l="1"/>
  <c r="H578" i="6" s="1"/>
  <c r="F529" i="6"/>
  <c r="H529" i="6" s="1"/>
  <c r="H530" i="6"/>
  <c r="F539" i="6"/>
  <c r="H539" i="6" s="1"/>
  <c r="H556" i="6"/>
  <c r="F531" i="6"/>
  <c r="H531" i="6" s="1"/>
  <c r="H532" i="6"/>
  <c r="G830" i="5"/>
  <c r="I830" i="5" s="1"/>
  <c r="I833" i="5"/>
  <c r="G847" i="5"/>
  <c r="I848" i="5"/>
  <c r="G835" i="5"/>
  <c r="G824" i="5"/>
  <c r="A822" i="5"/>
  <c r="A823" i="5"/>
  <c r="F528" i="6" l="1"/>
  <c r="H528" i="6" s="1"/>
  <c r="F577" i="6"/>
  <c r="H577" i="6" s="1"/>
  <c r="G823" i="5"/>
  <c r="I824" i="5"/>
  <c r="G846" i="5"/>
  <c r="I847" i="5"/>
  <c r="G829" i="5"/>
  <c r="I829" i="5" s="1"/>
  <c r="I835" i="5"/>
  <c r="G820" i="5"/>
  <c r="F108" i="6"/>
  <c r="F104" i="6"/>
  <c r="F101" i="6"/>
  <c r="H101" i="6" s="1"/>
  <c r="F100" i="6"/>
  <c r="H100" i="6" s="1"/>
  <c r="A107" i="6"/>
  <c r="A101" i="6"/>
  <c r="A99" i="6"/>
  <c r="A100" i="6"/>
  <c r="A108" i="6"/>
  <c r="A97" i="6"/>
  <c r="A103" i="6"/>
  <c r="A104" i="6"/>
  <c r="A96" i="6"/>
  <c r="A95" i="6"/>
  <c r="A105" i="6"/>
  <c r="A818" i="5"/>
  <c r="F527" i="6" l="1"/>
  <c r="H527" i="6" s="1"/>
  <c r="F572" i="6"/>
  <c r="H572" i="6" s="1"/>
  <c r="F526" i="6"/>
  <c r="H526" i="6" s="1"/>
  <c r="I820" i="5"/>
  <c r="F107" i="6"/>
  <c r="H108" i="6"/>
  <c r="F103" i="6"/>
  <c r="H104" i="6"/>
  <c r="G828" i="5"/>
  <c r="I828" i="5" s="1"/>
  <c r="G845" i="5"/>
  <c r="I846" i="5"/>
  <c r="G822" i="5"/>
  <c r="I823" i="5"/>
  <c r="F99" i="6"/>
  <c r="F88" i="6"/>
  <c r="H88" i="6" s="1"/>
  <c r="F87" i="6"/>
  <c r="H87" i="6" s="1"/>
  <c r="A87" i="6"/>
  <c r="A88" i="6"/>
  <c r="A86" i="6"/>
  <c r="F525" i="6" l="1"/>
  <c r="F524" i="6" s="1"/>
  <c r="F571" i="6"/>
  <c r="F570" i="6" s="1"/>
  <c r="H570" i="6" s="1"/>
  <c r="F106" i="6"/>
  <c r="H107" i="6"/>
  <c r="G827" i="5"/>
  <c r="I827" i="5" s="1"/>
  <c r="F102" i="6"/>
  <c r="H102" i="6" s="1"/>
  <c r="H103" i="6"/>
  <c r="F98" i="6"/>
  <c r="H99" i="6"/>
  <c r="H571" i="6"/>
  <c r="G844" i="5"/>
  <c r="I844" i="5" s="1"/>
  <c r="I845" i="5"/>
  <c r="G821" i="5"/>
  <c r="I821" i="5" s="1"/>
  <c r="I822" i="5"/>
  <c r="F86" i="6"/>
  <c r="F74" i="6"/>
  <c r="F62" i="6"/>
  <c r="H62" i="6" s="1"/>
  <c r="F61" i="6"/>
  <c r="H61" i="6" s="1"/>
  <c r="A58" i="6"/>
  <c r="A73" i="6"/>
  <c r="A84" i="6"/>
  <c r="A56" i="6"/>
  <c r="A70" i="6"/>
  <c r="A57" i="6"/>
  <c r="A61" i="6"/>
  <c r="A74" i="6"/>
  <c r="A83" i="6"/>
  <c r="A69" i="6"/>
  <c r="A62" i="6"/>
  <c r="A60" i="6"/>
  <c r="A71" i="6"/>
  <c r="H525" i="6" l="1"/>
  <c r="F85" i="6"/>
  <c r="H86" i="6"/>
  <c r="F105" i="6"/>
  <c r="H105" i="6" s="1"/>
  <c r="H106" i="6"/>
  <c r="F73" i="6"/>
  <c r="H74" i="6"/>
  <c r="F97" i="6"/>
  <c r="H98" i="6"/>
  <c r="F523" i="6"/>
  <c r="H524" i="6"/>
  <c r="F60" i="6"/>
  <c r="F37" i="6"/>
  <c r="H37" i="6" s="1"/>
  <c r="F36" i="6"/>
  <c r="H36" i="6" s="1"/>
  <c r="A32" i="6"/>
  <c r="A36" i="6"/>
  <c r="A37" i="6"/>
  <c r="A33" i="6"/>
  <c r="A35" i="6"/>
  <c r="F72" i="6" l="1"/>
  <c r="H73" i="6"/>
  <c r="F522" i="6"/>
  <c r="H523" i="6"/>
  <c r="H97" i="6"/>
  <c r="F96" i="6"/>
  <c r="F84" i="6"/>
  <c r="H85" i="6"/>
  <c r="F59" i="6"/>
  <c r="H60" i="6"/>
  <c r="F35" i="6"/>
  <c r="F1062" i="6"/>
  <c r="A1062" i="6"/>
  <c r="A1061" i="6"/>
  <c r="A1059" i="6"/>
  <c r="A1058" i="6"/>
  <c r="F71" i="6" l="1"/>
  <c r="H72" i="6"/>
  <c r="F514" i="6"/>
  <c r="H514" i="6" s="1"/>
  <c r="H522" i="6"/>
  <c r="F58" i="6"/>
  <c r="H59" i="6"/>
  <c r="F95" i="6"/>
  <c r="H95" i="6" s="1"/>
  <c r="H96" i="6"/>
  <c r="F34" i="6"/>
  <c r="H35" i="6"/>
  <c r="F83" i="6"/>
  <c r="H83" i="6" s="1"/>
  <c r="H84" i="6"/>
  <c r="F1061" i="6"/>
  <c r="H1062" i="6"/>
  <c r="G626" i="5"/>
  <c r="I626" i="5" s="1"/>
  <c r="F1057" i="6"/>
  <c r="F1052" i="6"/>
  <c r="F1047" i="6"/>
  <c r="F1045" i="6"/>
  <c r="A1045" i="6"/>
  <c r="A1054" i="6"/>
  <c r="A1046" i="6"/>
  <c r="A1041" i="6"/>
  <c r="A1047" i="6"/>
  <c r="A1051" i="6"/>
  <c r="A1048" i="6"/>
  <c r="A1044" i="6"/>
  <c r="A1053" i="6"/>
  <c r="A1049" i="6"/>
  <c r="A1052" i="6"/>
  <c r="A1042" i="6"/>
  <c r="A1057" i="6"/>
  <c r="A1056" i="6"/>
  <c r="F33" i="6" l="1"/>
  <c r="H34" i="6"/>
  <c r="F70" i="6"/>
  <c r="H71" i="6"/>
  <c r="F57" i="6"/>
  <c r="H58" i="6"/>
  <c r="F1051" i="6"/>
  <c r="H1052" i="6"/>
  <c r="F1044" i="6"/>
  <c r="H1044" i="6" s="1"/>
  <c r="H1045" i="6"/>
  <c r="F1060" i="6"/>
  <c r="H1061" i="6"/>
  <c r="F1046" i="6"/>
  <c r="H1046" i="6" s="1"/>
  <c r="H1047" i="6"/>
  <c r="F1056" i="6"/>
  <c r="H1057" i="6"/>
  <c r="G43" i="5"/>
  <c r="G46" i="5"/>
  <c r="G40" i="5"/>
  <c r="I40" i="5" s="1"/>
  <c r="G38" i="5"/>
  <c r="I38" i="5" s="1"/>
  <c r="A1039" i="6"/>
  <c r="A44" i="5"/>
  <c r="A45" i="5"/>
  <c r="A39" i="5"/>
  <c r="A42" i="5"/>
  <c r="A46" i="5"/>
  <c r="A41" i="5"/>
  <c r="A43" i="5"/>
  <c r="A1040" i="6"/>
  <c r="A38" i="5"/>
  <c r="A40" i="5"/>
  <c r="A47" i="5"/>
  <c r="A37" i="5"/>
  <c r="F1043" i="6" l="1"/>
  <c r="F1042" i="6" s="1"/>
  <c r="F32" i="6"/>
  <c r="H32" i="6" s="1"/>
  <c r="H33" i="6"/>
  <c r="F1055" i="6"/>
  <c r="H1056" i="6"/>
  <c r="F1059" i="6"/>
  <c r="H1060" i="6"/>
  <c r="F1050" i="6"/>
  <c r="H1051" i="6"/>
  <c r="F69" i="6"/>
  <c r="H69" i="6" s="1"/>
  <c r="H70" i="6"/>
  <c r="F56" i="6"/>
  <c r="H56" i="6" s="1"/>
  <c r="H57" i="6"/>
  <c r="G42" i="5"/>
  <c r="I42" i="5" s="1"/>
  <c r="I43" i="5"/>
  <c r="G45" i="5"/>
  <c r="I45" i="5" s="1"/>
  <c r="I46" i="5"/>
  <c r="G37" i="5"/>
  <c r="I37" i="5" s="1"/>
  <c r="F1040" i="6"/>
  <c r="D21" i="1"/>
  <c r="F21" i="1" s="1"/>
  <c r="G53" i="5"/>
  <c r="G633" i="5"/>
  <c r="A1036" i="6"/>
  <c r="A1037" i="6"/>
  <c r="A54" i="5"/>
  <c r="A53" i="5"/>
  <c r="A633" i="5"/>
  <c r="A52" i="5"/>
  <c r="A634" i="5"/>
  <c r="A49" i="5"/>
  <c r="A50" i="5"/>
  <c r="A51" i="5"/>
  <c r="H1043" i="6" l="1"/>
  <c r="F1049" i="6"/>
  <c r="H1050" i="6"/>
  <c r="F1054" i="6"/>
  <c r="H1055" i="6"/>
  <c r="F1058" i="6"/>
  <c r="H1058" i="6" s="1"/>
  <c r="H1059" i="6"/>
  <c r="F1041" i="6"/>
  <c r="H1041" i="6" s="1"/>
  <c r="H1042" i="6"/>
  <c r="F1039" i="6"/>
  <c r="H1040" i="6"/>
  <c r="G632" i="5"/>
  <c r="I632" i="5" s="1"/>
  <c r="I633" i="5"/>
  <c r="G52" i="5"/>
  <c r="I53" i="5"/>
  <c r="F685" i="6"/>
  <c r="G375" i="5"/>
  <c r="F773" i="6"/>
  <c r="G905" i="5"/>
  <c r="A780" i="6"/>
  <c r="A376" i="5"/>
  <c r="A375" i="5"/>
  <c r="A770" i="6"/>
  <c r="A782" i="6"/>
  <c r="A769" i="6"/>
  <c r="A374" i="5"/>
  <c r="A783" i="6"/>
  <c r="A904" i="5"/>
  <c r="A779" i="6"/>
  <c r="A772" i="6"/>
  <c r="A773" i="6"/>
  <c r="A682" i="6"/>
  <c r="A903" i="5"/>
  <c r="A685" i="6"/>
  <c r="A680" i="6"/>
  <c r="A905" i="5"/>
  <c r="A681" i="6"/>
  <c r="A684" i="6"/>
  <c r="A373" i="5"/>
  <c r="F783" i="6" l="1"/>
  <c r="H783" i="6" s="1"/>
  <c r="I905" i="5"/>
  <c r="F1048" i="6"/>
  <c r="H1048" i="6" s="1"/>
  <c r="H1049" i="6"/>
  <c r="F782" i="6"/>
  <c r="F684" i="6"/>
  <c r="H685" i="6"/>
  <c r="F1053" i="6"/>
  <c r="H1053" i="6" s="1"/>
  <c r="H1054" i="6"/>
  <c r="F772" i="6"/>
  <c r="H773" i="6"/>
  <c r="F1038" i="6"/>
  <c r="H1039" i="6"/>
  <c r="G374" i="5"/>
  <c r="I375" i="5"/>
  <c r="G51" i="5"/>
  <c r="I52" i="5"/>
  <c r="G904" i="5"/>
  <c r="G930" i="5"/>
  <c r="A931" i="5"/>
  <c r="A930" i="5"/>
  <c r="A929" i="5"/>
  <c r="F771" i="6" l="1"/>
  <c r="H772" i="6"/>
  <c r="F683" i="6"/>
  <c r="H684" i="6"/>
  <c r="F1037" i="6"/>
  <c r="H1038" i="6"/>
  <c r="F781" i="6"/>
  <c r="H782" i="6"/>
  <c r="G929" i="5"/>
  <c r="I929" i="5" s="1"/>
  <c r="I930" i="5"/>
  <c r="G903" i="5"/>
  <c r="I903" i="5" s="1"/>
  <c r="I904" i="5"/>
  <c r="G50" i="5"/>
  <c r="I51" i="5"/>
  <c r="G373" i="5"/>
  <c r="I373" i="5" s="1"/>
  <c r="I374" i="5"/>
  <c r="F592" i="6"/>
  <c r="G288" i="5"/>
  <c r="F587" i="6"/>
  <c r="A584" i="6"/>
  <c r="A587" i="6"/>
  <c r="A582" i="6"/>
  <c r="A588" i="6"/>
  <c r="A592" i="6"/>
  <c r="A589" i="6"/>
  <c r="A591" i="6"/>
  <c r="A586" i="6"/>
  <c r="A583" i="6"/>
  <c r="F591" i="6" l="1"/>
  <c r="H592" i="6"/>
  <c r="F1036" i="6"/>
  <c r="H1036" i="6" s="1"/>
  <c r="H1037" i="6"/>
  <c r="F780" i="6"/>
  <c r="H781" i="6"/>
  <c r="F682" i="6"/>
  <c r="H683" i="6"/>
  <c r="F770" i="6"/>
  <c r="H771" i="6"/>
  <c r="F586" i="6"/>
  <c r="H587" i="6"/>
  <c r="G49" i="5"/>
  <c r="I50" i="5"/>
  <c r="G287" i="5"/>
  <c r="I287" i="5" s="1"/>
  <c r="I288" i="5"/>
  <c r="G291" i="5"/>
  <c r="A286" i="5"/>
  <c r="A290" i="5"/>
  <c r="A289" i="5"/>
  <c r="A292" i="5"/>
  <c r="A288" i="5"/>
  <c r="A291" i="5"/>
  <c r="A287" i="5"/>
  <c r="F590" i="6" l="1"/>
  <c r="H591" i="6"/>
  <c r="F779" i="6"/>
  <c r="H779" i="6" s="1"/>
  <c r="H780" i="6"/>
  <c r="F681" i="6"/>
  <c r="H682" i="6"/>
  <c r="F769" i="6"/>
  <c r="H769" i="6" s="1"/>
  <c r="H770" i="6"/>
  <c r="F585" i="6"/>
  <c r="H586" i="6"/>
  <c r="G48" i="5"/>
  <c r="I48" i="5" s="1"/>
  <c r="I49" i="5"/>
  <c r="G290" i="5"/>
  <c r="I291" i="5"/>
  <c r="G611" i="5"/>
  <c r="G606" i="5"/>
  <c r="A607" i="5"/>
  <c r="A513" i="5"/>
  <c r="A610" i="5"/>
  <c r="A604" i="5"/>
  <c r="A603" i="5"/>
  <c r="A605" i="5"/>
  <c r="A612" i="5"/>
  <c r="A609" i="5"/>
  <c r="A611" i="5"/>
  <c r="A608" i="5"/>
  <c r="A514" i="5"/>
  <c r="A606" i="5"/>
  <c r="F589" i="6" l="1"/>
  <c r="H590" i="6"/>
  <c r="F584" i="6"/>
  <c r="H585" i="6"/>
  <c r="F680" i="6"/>
  <c r="H680" i="6" s="1"/>
  <c r="H681" i="6"/>
  <c r="G286" i="5"/>
  <c r="I286" i="5" s="1"/>
  <c r="I290" i="5"/>
  <c r="G610" i="5"/>
  <c r="I611" i="5"/>
  <c r="G605" i="5"/>
  <c r="I606" i="5"/>
  <c r="G513" i="5"/>
  <c r="G504" i="5"/>
  <c r="G494" i="5"/>
  <c r="G472" i="5"/>
  <c r="A472" i="5"/>
  <c r="A473" i="5"/>
  <c r="A504" i="5"/>
  <c r="A471" i="5"/>
  <c r="A494" i="5"/>
  <c r="A493" i="5"/>
  <c r="A505" i="5"/>
  <c r="A469" i="5"/>
  <c r="A511" i="5"/>
  <c r="A496" i="5"/>
  <c r="A474" i="5"/>
  <c r="A495" i="5"/>
  <c r="A506" i="5"/>
  <c r="A503" i="5"/>
  <c r="A512" i="5"/>
  <c r="A470" i="5"/>
  <c r="F588" i="6" l="1"/>
  <c r="H588" i="6" s="1"/>
  <c r="H589" i="6"/>
  <c r="F583" i="6"/>
  <c r="H584" i="6"/>
  <c r="G604" i="5"/>
  <c r="I605" i="5"/>
  <c r="G493" i="5"/>
  <c r="I493" i="5" s="1"/>
  <c r="I494" i="5"/>
  <c r="G512" i="5"/>
  <c r="I513" i="5"/>
  <c r="G609" i="5"/>
  <c r="I610" i="5"/>
  <c r="G471" i="5"/>
  <c r="I472" i="5"/>
  <c r="G503" i="5"/>
  <c r="I503" i="5" s="1"/>
  <c r="I504" i="5"/>
  <c r="G462" i="5"/>
  <c r="A463" i="5"/>
  <c r="A460" i="5"/>
  <c r="A462" i="5"/>
  <c r="A465" i="5"/>
  <c r="A464" i="5"/>
  <c r="A461" i="5"/>
  <c r="H583" i="6" l="1"/>
  <c r="F582" i="6"/>
  <c r="H582" i="6" s="1"/>
  <c r="G511" i="5"/>
  <c r="I511" i="5" s="1"/>
  <c r="I512" i="5"/>
  <c r="G470" i="5"/>
  <c r="I471" i="5"/>
  <c r="G603" i="5"/>
  <c r="I603" i="5" s="1"/>
  <c r="I604" i="5"/>
  <c r="G608" i="5"/>
  <c r="I608" i="5" s="1"/>
  <c r="I609" i="5"/>
  <c r="G461" i="5"/>
  <c r="I462" i="5"/>
  <c r="F1031" i="6"/>
  <c r="F1035" i="6"/>
  <c r="A1031" i="6"/>
  <c r="A1034" i="6"/>
  <c r="A1032" i="6"/>
  <c r="A1035" i="6"/>
  <c r="A1030" i="6"/>
  <c r="A1033" i="6"/>
  <c r="F1030" i="6" l="1"/>
  <c r="H1030" i="6" s="1"/>
  <c r="H1031" i="6"/>
  <c r="F1034" i="6"/>
  <c r="H1034" i="6" s="1"/>
  <c r="H1035" i="6"/>
  <c r="G460" i="5"/>
  <c r="I460" i="5" s="1"/>
  <c r="I461" i="5"/>
  <c r="G469" i="5"/>
  <c r="I469" i="5" s="1"/>
  <c r="I470" i="5"/>
  <c r="F1024" i="6"/>
  <c r="H1024" i="6" s="1"/>
  <c r="F1026" i="6"/>
  <c r="H1026" i="6" s="1"/>
  <c r="F1028" i="6"/>
  <c r="H1028" i="6" s="1"/>
  <c r="F1110" i="6"/>
  <c r="H1110" i="6" s="1"/>
  <c r="A1106" i="6"/>
  <c r="F1104" i="6" l="1"/>
  <c r="H1104" i="6" s="1"/>
  <c r="F1098" i="6"/>
  <c r="H1098" i="6" s="1"/>
  <c r="F1093" i="6"/>
  <c r="H1093" i="6" s="1"/>
  <c r="F1085" i="6"/>
  <c r="H1085" i="6" s="1"/>
  <c r="F1087" i="6"/>
  <c r="F1075" i="6"/>
  <c r="H1075" i="6" s="1"/>
  <c r="F1077" i="6"/>
  <c r="H1077" i="6" s="1"/>
  <c r="F1079" i="6"/>
  <c r="H1079" i="6" s="1"/>
  <c r="F1069" i="6"/>
  <c r="H1069" i="6" s="1"/>
  <c r="F1010" i="6"/>
  <c r="H1010" i="6" s="1"/>
  <c r="F1002" i="6"/>
  <c r="H1002" i="6" s="1"/>
  <c r="F1004" i="6"/>
  <c r="H1004" i="6" s="1"/>
  <c r="F1006" i="6"/>
  <c r="H1006" i="6" s="1"/>
  <c r="F998" i="6"/>
  <c r="H998" i="6" s="1"/>
  <c r="F993" i="6"/>
  <c r="F988" i="6"/>
  <c r="F983" i="6"/>
  <c r="H983" i="6" s="1"/>
  <c r="F975" i="6"/>
  <c r="H975" i="6" s="1"/>
  <c r="F966" i="6"/>
  <c r="F968" i="6"/>
  <c r="F970" i="6"/>
  <c r="F961" i="6"/>
  <c r="H961" i="6" s="1"/>
  <c r="F956" i="6"/>
  <c r="H956" i="6" s="1"/>
  <c r="F951" i="6"/>
  <c r="H951" i="6" s="1"/>
  <c r="F947" i="6"/>
  <c r="H947" i="6" s="1"/>
  <c r="F941" i="6"/>
  <c r="A993" i="6"/>
  <c r="A1081" i="6"/>
  <c r="A989" i="6"/>
  <c r="A1064" i="6"/>
  <c r="A1065" i="6"/>
  <c r="A938" i="6"/>
  <c r="A1063" i="6"/>
  <c r="A1087" i="6"/>
  <c r="A979" i="6"/>
  <c r="A1089" i="6"/>
  <c r="A204" i="5"/>
  <c r="A1072" i="6"/>
  <c r="A985" i="6"/>
  <c r="A1070" i="6"/>
  <c r="A1020" i="6"/>
  <c r="A941" i="6"/>
  <c r="A987" i="6"/>
  <c r="A937" i="6"/>
  <c r="A1013" i="6"/>
  <c r="A1086" i="6"/>
  <c r="A1100" i="6"/>
  <c r="A940" i="6"/>
  <c r="A1071" i="6"/>
  <c r="A988" i="6"/>
  <c r="A990" i="6"/>
  <c r="A1068" i="6"/>
  <c r="A984" i="6"/>
  <c r="A992" i="6"/>
  <c r="A1066" i="6"/>
  <c r="F1086" i="6" l="1"/>
  <c r="H1086" i="6" s="1"/>
  <c r="H1087" i="6"/>
  <c r="F940" i="6"/>
  <c r="H941" i="6"/>
  <c r="F965" i="6"/>
  <c r="H965" i="6" s="1"/>
  <c r="H966" i="6"/>
  <c r="F992" i="6"/>
  <c r="H993" i="6"/>
  <c r="F969" i="6"/>
  <c r="H969" i="6" s="1"/>
  <c r="H970" i="6"/>
  <c r="F967" i="6"/>
  <c r="H967" i="6" s="1"/>
  <c r="H968" i="6"/>
  <c r="F987" i="6"/>
  <c r="H988" i="6"/>
  <c r="F936" i="6"/>
  <c r="H936" i="6" s="1"/>
  <c r="F931" i="6"/>
  <c r="H931" i="6" s="1"/>
  <c r="F925" i="6"/>
  <c r="F920" i="6"/>
  <c r="H920" i="6" s="1"/>
  <c r="F910" i="6"/>
  <c r="H910" i="6" s="1"/>
  <c r="F912" i="6"/>
  <c r="H912" i="6" s="1"/>
  <c r="F914" i="6"/>
  <c r="H914" i="6" s="1"/>
  <c r="F903" i="6"/>
  <c r="F892" i="6"/>
  <c r="F898" i="6"/>
  <c r="F896" i="6"/>
  <c r="F894" i="6"/>
  <c r="F887" i="6"/>
  <c r="H887" i="6" s="1"/>
  <c r="F885" i="6"/>
  <c r="F880" i="6"/>
  <c r="H880" i="6" s="1"/>
  <c r="F874" i="6"/>
  <c r="H874" i="6" s="1"/>
  <c r="F870" i="6"/>
  <c r="H870" i="6" s="1"/>
  <c r="A903" i="6"/>
  <c r="A899" i="6"/>
  <c r="A900" i="6"/>
  <c r="A870" i="6"/>
  <c r="A902" i="6"/>
  <c r="F986" i="6" l="1"/>
  <c r="H987" i="6"/>
  <c r="F897" i="6"/>
  <c r="H897" i="6" s="1"/>
  <c r="H898" i="6"/>
  <c r="F895" i="6"/>
  <c r="H895" i="6" s="1"/>
  <c r="H896" i="6"/>
  <c r="F924" i="6"/>
  <c r="H924" i="6" s="1"/>
  <c r="H925" i="6"/>
  <c r="F884" i="6"/>
  <c r="H884" i="6" s="1"/>
  <c r="H885" i="6"/>
  <c r="F893" i="6"/>
  <c r="H893" i="6" s="1"/>
  <c r="H894" i="6"/>
  <c r="F991" i="6"/>
  <c r="H992" i="6"/>
  <c r="F939" i="6"/>
  <c r="H940" i="6"/>
  <c r="F964" i="6"/>
  <c r="F902" i="6"/>
  <c r="H903" i="6"/>
  <c r="F891" i="6"/>
  <c r="H891" i="6" s="1"/>
  <c r="H892" i="6"/>
  <c r="F864" i="6"/>
  <c r="H864" i="6" s="1"/>
  <c r="F859" i="6"/>
  <c r="H859" i="6" s="1"/>
  <c r="F854" i="6"/>
  <c r="F849" i="6"/>
  <c r="F845" i="6"/>
  <c r="H845" i="6" s="1"/>
  <c r="A846" i="6"/>
  <c r="A848" i="6"/>
  <c r="A849" i="6"/>
  <c r="F890" i="6" l="1"/>
  <c r="H890" i="6" s="1"/>
  <c r="F963" i="6"/>
  <c r="H964" i="6"/>
  <c r="F985" i="6"/>
  <c r="H986" i="6"/>
  <c r="F901" i="6"/>
  <c r="H902" i="6"/>
  <c r="F848" i="6"/>
  <c r="H849" i="6"/>
  <c r="F938" i="6"/>
  <c r="H939" i="6"/>
  <c r="F853" i="6"/>
  <c r="H854" i="6"/>
  <c r="F990" i="6"/>
  <c r="H991" i="6"/>
  <c r="F840" i="6"/>
  <c r="H840" i="6" s="1"/>
  <c r="F839" i="6"/>
  <c r="H839" i="6" s="1"/>
  <c r="F834" i="6"/>
  <c r="H834" i="6" s="1"/>
  <c r="F830" i="6"/>
  <c r="H830" i="6" s="1"/>
  <c r="F823" i="6"/>
  <c r="H823" i="6" s="1"/>
  <c r="F821" i="6"/>
  <c r="H821" i="6" s="1"/>
  <c r="F819" i="6"/>
  <c r="H819" i="6" s="1"/>
  <c r="F814" i="6"/>
  <c r="F811" i="6"/>
  <c r="F807" i="6"/>
  <c r="F803" i="6"/>
  <c r="A816" i="6"/>
  <c r="A815" i="6"/>
  <c r="A803" i="6"/>
  <c r="A804" i="6"/>
  <c r="A810" i="6"/>
  <c r="A807" i="6"/>
  <c r="A800" i="6"/>
  <c r="A806" i="6"/>
  <c r="A808" i="6"/>
  <c r="A811" i="6"/>
  <c r="A813" i="6"/>
  <c r="A802" i="6"/>
  <c r="A814" i="6"/>
  <c r="A840" i="6"/>
  <c r="A799" i="6"/>
  <c r="F889" i="6" l="1"/>
  <c r="H889" i="6" s="1"/>
  <c r="F852" i="6"/>
  <c r="H853" i="6"/>
  <c r="F847" i="6"/>
  <c r="H848" i="6"/>
  <c r="F962" i="6"/>
  <c r="H962" i="6" s="1"/>
  <c r="H963" i="6"/>
  <c r="F810" i="6"/>
  <c r="H811" i="6"/>
  <c r="F989" i="6"/>
  <c r="H989" i="6" s="1"/>
  <c r="H990" i="6"/>
  <c r="F937" i="6"/>
  <c r="H937" i="6" s="1"/>
  <c r="H938" i="6"/>
  <c r="F900" i="6"/>
  <c r="H901" i="6"/>
  <c r="F984" i="6"/>
  <c r="H984" i="6" s="1"/>
  <c r="H985" i="6"/>
  <c r="F806" i="6"/>
  <c r="H807" i="6"/>
  <c r="F802" i="6"/>
  <c r="H803" i="6"/>
  <c r="F813" i="6"/>
  <c r="H814" i="6"/>
  <c r="F838" i="6"/>
  <c r="H838" i="6" s="1"/>
  <c r="F788" i="6"/>
  <c r="F798" i="6"/>
  <c r="F793" i="6"/>
  <c r="H793" i="6" s="1"/>
  <c r="F768" i="6"/>
  <c r="H768" i="6" s="1"/>
  <c r="F763" i="6"/>
  <c r="H763" i="6" s="1"/>
  <c r="F757" i="6"/>
  <c r="H757" i="6" s="1"/>
  <c r="F753" i="6"/>
  <c r="H753" i="6" s="1"/>
  <c r="F749" i="6"/>
  <c r="H749" i="6" s="1"/>
  <c r="F745" i="6"/>
  <c r="H745" i="6" s="1"/>
  <c r="F736" i="6"/>
  <c r="F738" i="6"/>
  <c r="H738" i="6" s="1"/>
  <c r="A798" i="6"/>
  <c r="A794" i="6"/>
  <c r="A759" i="6"/>
  <c r="A788" i="6"/>
  <c r="A784" i="6"/>
  <c r="A732" i="6"/>
  <c r="A787" i="6"/>
  <c r="A741" i="6"/>
  <c r="A789" i="6"/>
  <c r="A764" i="6"/>
  <c r="A797" i="6"/>
  <c r="A785" i="6"/>
  <c r="A795" i="6"/>
  <c r="A740" i="6"/>
  <c r="F888" i="6" l="1"/>
  <c r="H888" i="6" s="1"/>
  <c r="F809" i="6"/>
  <c r="H810" i="6"/>
  <c r="F851" i="6"/>
  <c r="H852" i="6"/>
  <c r="F812" i="6"/>
  <c r="H812" i="6" s="1"/>
  <c r="H813" i="6"/>
  <c r="F805" i="6"/>
  <c r="H806" i="6"/>
  <c r="F899" i="6"/>
  <c r="H899" i="6" s="1"/>
  <c r="H900" i="6"/>
  <c r="F846" i="6"/>
  <c r="H846" i="6" s="1"/>
  <c r="H847" i="6"/>
  <c r="F801" i="6"/>
  <c r="H802" i="6"/>
  <c r="F787" i="6"/>
  <c r="H788" i="6"/>
  <c r="F735" i="6"/>
  <c r="H735" i="6" s="1"/>
  <c r="H736" i="6"/>
  <c r="F797" i="6"/>
  <c r="H798" i="6"/>
  <c r="F730" i="6"/>
  <c r="H730" i="6" s="1"/>
  <c r="F725" i="6"/>
  <c r="H725" i="6" s="1"/>
  <c r="F720" i="6"/>
  <c r="F717" i="6"/>
  <c r="H717" i="6" s="1"/>
  <c r="F713" i="6"/>
  <c r="H713" i="6" s="1"/>
  <c r="F702" i="6"/>
  <c r="H702" i="6" s="1"/>
  <c r="F707" i="6"/>
  <c r="H707" i="6" s="1"/>
  <c r="F697" i="6"/>
  <c r="H697" i="6" s="1"/>
  <c r="F691" i="6"/>
  <c r="H691" i="6" s="1"/>
  <c r="F679" i="6"/>
  <c r="H679" i="6" s="1"/>
  <c r="F675" i="6"/>
  <c r="H675" i="6" s="1"/>
  <c r="F670" i="6"/>
  <c r="F665" i="6"/>
  <c r="F663" i="6"/>
  <c r="H663" i="6" s="1"/>
  <c r="F656" i="6"/>
  <c r="F654" i="6"/>
  <c r="F644" i="6"/>
  <c r="F646" i="6"/>
  <c r="F648" i="6"/>
  <c r="A666" i="6"/>
  <c r="A720" i="6"/>
  <c r="A719" i="6"/>
  <c r="A686" i="6"/>
  <c r="A667" i="6"/>
  <c r="A640" i="6"/>
  <c r="A670" i="6"/>
  <c r="A665" i="6"/>
  <c r="A669" i="6"/>
  <c r="A687" i="6"/>
  <c r="F800" i="6" l="1"/>
  <c r="H800" i="6" s="1"/>
  <c r="H801" i="6"/>
  <c r="H809" i="6"/>
  <c r="F808" i="6"/>
  <c r="F664" i="6"/>
  <c r="H664" i="6" s="1"/>
  <c r="H665" i="6"/>
  <c r="F645" i="6"/>
  <c r="H645" i="6" s="1"/>
  <c r="H646" i="6"/>
  <c r="F647" i="6"/>
  <c r="H647" i="6" s="1"/>
  <c r="H648" i="6"/>
  <c r="F719" i="6"/>
  <c r="H720" i="6"/>
  <c r="F796" i="6"/>
  <c r="H797" i="6"/>
  <c r="F786" i="6"/>
  <c r="H787" i="6"/>
  <c r="F804" i="6"/>
  <c r="H804" i="6" s="1"/>
  <c r="H805" i="6"/>
  <c r="F850" i="6"/>
  <c r="H850" i="6" s="1"/>
  <c r="H851" i="6"/>
  <c r="F643" i="6"/>
  <c r="H643" i="6" s="1"/>
  <c r="H644" i="6"/>
  <c r="F655" i="6"/>
  <c r="H655" i="6" s="1"/>
  <c r="H656" i="6"/>
  <c r="F653" i="6"/>
  <c r="H653" i="6" s="1"/>
  <c r="H654" i="6"/>
  <c r="F669" i="6"/>
  <c r="H670" i="6"/>
  <c r="F637" i="6"/>
  <c r="F635" i="6"/>
  <c r="A631" i="6"/>
  <c r="F652" i="6" l="1"/>
  <c r="H652" i="6" s="1"/>
  <c r="F668" i="6"/>
  <c r="H669" i="6"/>
  <c r="F785" i="6"/>
  <c r="H786" i="6"/>
  <c r="F718" i="6"/>
  <c r="H718" i="6" s="1"/>
  <c r="H719" i="6"/>
  <c r="F642" i="6"/>
  <c r="F651" i="6"/>
  <c r="F795" i="6"/>
  <c r="H796" i="6"/>
  <c r="F636" i="6"/>
  <c r="H636" i="6" s="1"/>
  <c r="H637" i="6"/>
  <c r="F634" i="6"/>
  <c r="H634" i="6" s="1"/>
  <c r="H635" i="6"/>
  <c r="F799" i="6"/>
  <c r="H799" i="6" s="1"/>
  <c r="H808" i="6"/>
  <c r="F628" i="6"/>
  <c r="H628" i="6" s="1"/>
  <c r="F623" i="6"/>
  <c r="H623" i="6" s="1"/>
  <c r="F617" i="6"/>
  <c r="F611" i="6"/>
  <c r="H611" i="6" s="1"/>
  <c r="F604" i="6"/>
  <c r="H604" i="6" s="1"/>
  <c r="F598" i="6"/>
  <c r="H598" i="6" s="1"/>
  <c r="F481" i="6"/>
  <c r="F483" i="6"/>
  <c r="F569" i="6"/>
  <c r="F513" i="6"/>
  <c r="F506" i="6"/>
  <c r="F499" i="6"/>
  <c r="F501" i="6"/>
  <c r="H501" i="6" s="1"/>
  <c r="A475" i="6"/>
  <c r="A483" i="6"/>
  <c r="A493" i="6"/>
  <c r="A510" i="6"/>
  <c r="A614" i="6"/>
  <c r="A477" i="6"/>
  <c r="A503" i="6"/>
  <c r="A500" i="6"/>
  <c r="A617" i="6"/>
  <c r="A476" i="6"/>
  <c r="A612" i="6"/>
  <c r="A616" i="6"/>
  <c r="A494" i="6"/>
  <c r="A499" i="6"/>
  <c r="A501" i="6"/>
  <c r="A594" i="6"/>
  <c r="A498" i="6"/>
  <c r="A505" i="6"/>
  <c r="A507" i="6"/>
  <c r="A478" i="6"/>
  <c r="A508" i="6"/>
  <c r="A496" i="6"/>
  <c r="A480" i="6"/>
  <c r="A506" i="6"/>
  <c r="A512" i="6"/>
  <c r="A502" i="6"/>
  <c r="A481" i="6"/>
  <c r="A495" i="6"/>
  <c r="A482" i="6"/>
  <c r="A613" i="6"/>
  <c r="A513" i="6"/>
  <c r="A509" i="6"/>
  <c r="F633" i="6" l="1"/>
  <c r="F632" i="6" s="1"/>
  <c r="F616" i="6"/>
  <c r="H617" i="6"/>
  <c r="F667" i="6"/>
  <c r="H668" i="6"/>
  <c r="F482" i="6"/>
  <c r="H482" i="6" s="1"/>
  <c r="H483" i="6"/>
  <c r="F794" i="6"/>
  <c r="H794" i="6" s="1"/>
  <c r="H795" i="6"/>
  <c r="F480" i="6"/>
  <c r="H480" i="6" s="1"/>
  <c r="H481" i="6"/>
  <c r="F568" i="6"/>
  <c r="H569" i="6"/>
  <c r="F641" i="6"/>
  <c r="H642" i="6"/>
  <c r="F784" i="6"/>
  <c r="H784" i="6" s="1"/>
  <c r="H785" i="6"/>
  <c r="F505" i="6"/>
  <c r="H505" i="6" s="1"/>
  <c r="H506" i="6"/>
  <c r="F498" i="6"/>
  <c r="H498" i="6" s="1"/>
  <c r="H499" i="6"/>
  <c r="F512" i="6"/>
  <c r="H513" i="6"/>
  <c r="F650" i="6"/>
  <c r="H650" i="6" s="1"/>
  <c r="H651" i="6"/>
  <c r="F492" i="6"/>
  <c r="H492" i="6" s="1"/>
  <c r="F490" i="6"/>
  <c r="G271" i="5"/>
  <c r="I271" i="5" s="1"/>
  <c r="F472" i="6"/>
  <c r="F474" i="6"/>
  <c r="A490" i="6"/>
  <c r="A486" i="6"/>
  <c r="A485" i="6"/>
  <c r="A468" i="6"/>
  <c r="A474" i="6"/>
  <c r="A489" i="6"/>
  <c r="A491" i="6"/>
  <c r="A492" i="6"/>
  <c r="A467" i="6"/>
  <c r="A487" i="6"/>
  <c r="A473" i="6"/>
  <c r="A484" i="6"/>
  <c r="H633" i="6" l="1"/>
  <c r="F615" i="6"/>
  <c r="H616" i="6"/>
  <c r="F567" i="6"/>
  <c r="H568" i="6"/>
  <c r="F511" i="6"/>
  <c r="H512" i="6"/>
  <c r="F640" i="6"/>
  <c r="H641" i="6"/>
  <c r="F631" i="6"/>
  <c r="H632" i="6"/>
  <c r="F666" i="6"/>
  <c r="H666" i="6" s="1"/>
  <c r="H667" i="6"/>
  <c r="F479" i="6"/>
  <c r="F489" i="6"/>
  <c r="H489" i="6" s="1"/>
  <c r="H490" i="6"/>
  <c r="F471" i="6"/>
  <c r="H471" i="6" s="1"/>
  <c r="H472" i="6"/>
  <c r="F473" i="6"/>
  <c r="H473" i="6" s="1"/>
  <c r="H474" i="6"/>
  <c r="F465" i="6"/>
  <c r="F459" i="6"/>
  <c r="H459" i="6" s="1"/>
  <c r="F453" i="6"/>
  <c r="H453" i="6" s="1"/>
  <c r="F448" i="6"/>
  <c r="H448" i="6" s="1"/>
  <c r="F438" i="6"/>
  <c r="F433" i="6"/>
  <c r="H433" i="6" s="1"/>
  <c r="A461" i="6"/>
  <c r="A430" i="6"/>
  <c r="F470" i="6" l="1"/>
  <c r="H470" i="6" s="1"/>
  <c r="F478" i="6"/>
  <c r="H479" i="6"/>
  <c r="F630" i="6"/>
  <c r="H631" i="6"/>
  <c r="F510" i="6"/>
  <c r="H511" i="6"/>
  <c r="F614" i="6"/>
  <c r="H615" i="6"/>
  <c r="F437" i="6"/>
  <c r="H438" i="6"/>
  <c r="F639" i="6"/>
  <c r="H639" i="6" s="1"/>
  <c r="H640" i="6"/>
  <c r="F566" i="6"/>
  <c r="H567" i="6"/>
  <c r="F464" i="6"/>
  <c r="H465" i="6"/>
  <c r="F428" i="6"/>
  <c r="H428" i="6" s="1"/>
  <c r="F426" i="6"/>
  <c r="H426" i="6" s="1"/>
  <c r="F418" i="6"/>
  <c r="F411" i="6"/>
  <c r="H411" i="6" s="1"/>
  <c r="A419" i="6"/>
  <c r="A417" i="6"/>
  <c r="A420" i="6"/>
  <c r="A418" i="6"/>
  <c r="F469" i="6" l="1"/>
  <c r="F468" i="6" s="1"/>
  <c r="F613" i="6"/>
  <c r="H614" i="6"/>
  <c r="F629" i="6"/>
  <c r="H629" i="6" s="1"/>
  <c r="H630" i="6"/>
  <c r="F417" i="6"/>
  <c r="H417" i="6" s="1"/>
  <c r="H418" i="6"/>
  <c r="F565" i="6"/>
  <c r="H565" i="6" s="1"/>
  <c r="H566" i="6"/>
  <c r="F436" i="6"/>
  <c r="H437" i="6"/>
  <c r="F509" i="6"/>
  <c r="H509" i="6" s="1"/>
  <c r="H510" i="6"/>
  <c r="F477" i="6"/>
  <c r="H478" i="6"/>
  <c r="F463" i="6"/>
  <c r="H464" i="6"/>
  <c r="F406" i="6"/>
  <c r="H406" i="6" s="1"/>
  <c r="H469" i="6" l="1"/>
  <c r="F612" i="6"/>
  <c r="H612" i="6" s="1"/>
  <c r="H613" i="6"/>
  <c r="F462" i="6"/>
  <c r="H463" i="6"/>
  <c r="F476" i="6"/>
  <c r="H477" i="6"/>
  <c r="F467" i="6"/>
  <c r="H468" i="6"/>
  <c r="F435" i="6"/>
  <c r="H435" i="6" s="1"/>
  <c r="H436" i="6"/>
  <c r="F1033" i="6"/>
  <c r="G338" i="5"/>
  <c r="I338" i="5" s="1"/>
  <c r="F372" i="6"/>
  <c r="H372" i="6" s="1"/>
  <c r="F370" i="6"/>
  <c r="H370" i="6" s="1"/>
  <c r="F365" i="6"/>
  <c r="H365" i="6" s="1"/>
  <c r="F363" i="6"/>
  <c r="H363" i="6" s="1"/>
  <c r="F361" i="6"/>
  <c r="F355" i="6"/>
  <c r="H355" i="6" s="1"/>
  <c r="F350" i="6"/>
  <c r="F346" i="6"/>
  <c r="H346" i="6" s="1"/>
  <c r="F340" i="6"/>
  <c r="H340" i="6" s="1"/>
  <c r="F338" i="6"/>
  <c r="H338" i="6" s="1"/>
  <c r="F329" i="6"/>
  <c r="H329" i="6" s="1"/>
  <c r="F331" i="6"/>
  <c r="H331" i="6" s="1"/>
  <c r="F333" i="6"/>
  <c r="H333" i="6" s="1"/>
  <c r="A325" i="6"/>
  <c r="A357" i="6"/>
  <c r="H476" i="6" l="1"/>
  <c r="F475" i="6"/>
  <c r="H475" i="6" s="1"/>
  <c r="F349" i="6"/>
  <c r="H350" i="6"/>
  <c r="F1032" i="6"/>
  <c r="H1033" i="6"/>
  <c r="H467" i="6"/>
  <c r="F466" i="6"/>
  <c r="H466" i="6" s="1"/>
  <c r="F461" i="6"/>
  <c r="H462" i="6"/>
  <c r="F360" i="6"/>
  <c r="H360" i="6" s="1"/>
  <c r="H361" i="6"/>
  <c r="F312" i="6"/>
  <c r="H312" i="6" s="1"/>
  <c r="F310" i="6"/>
  <c r="H310" i="6" s="1"/>
  <c r="F322" i="6"/>
  <c r="H322" i="6" s="1"/>
  <c r="F271" i="6"/>
  <c r="F265" i="6"/>
  <c r="F260" i="6"/>
  <c r="F255" i="6"/>
  <c r="F249" i="6"/>
  <c r="H249" i="6" s="1"/>
  <c r="A245" i="6"/>
  <c r="A246" i="6"/>
  <c r="A251" i="6"/>
  <c r="A306" i="6"/>
  <c r="A266" i="6"/>
  <c r="F1029" i="6" l="1"/>
  <c r="H1029" i="6" s="1"/>
  <c r="H1032" i="6"/>
  <c r="F264" i="6"/>
  <c r="H265" i="6"/>
  <c r="F254" i="6"/>
  <c r="H255" i="6"/>
  <c r="F348" i="6"/>
  <c r="H349" i="6"/>
  <c r="H461" i="6"/>
  <c r="F460" i="6"/>
  <c r="H460" i="6" s="1"/>
  <c r="F259" i="6"/>
  <c r="H260" i="6"/>
  <c r="F270" i="6"/>
  <c r="H270" i="6" s="1"/>
  <c r="H271" i="6"/>
  <c r="F244" i="6"/>
  <c r="F239" i="6"/>
  <c r="H239" i="6" s="1"/>
  <c r="F238" i="6"/>
  <c r="H238" i="6" s="1"/>
  <c r="A239" i="6"/>
  <c r="F243" i="6" l="1"/>
  <c r="H244" i="6"/>
  <c r="F347" i="6"/>
  <c r="H347" i="6" s="1"/>
  <c r="H348" i="6"/>
  <c r="F263" i="6"/>
  <c r="H264" i="6"/>
  <c r="F269" i="6"/>
  <c r="F253" i="6"/>
  <c r="H254" i="6"/>
  <c r="F258" i="6"/>
  <c r="H259" i="6"/>
  <c r="F237" i="6"/>
  <c r="F232" i="6"/>
  <c r="F227" i="6"/>
  <c r="F222" i="6"/>
  <c r="F212" i="6"/>
  <c r="F217" i="6"/>
  <c r="F207" i="6"/>
  <c r="H207" i="6" s="1"/>
  <c r="F202" i="6"/>
  <c r="H202" i="6" s="1"/>
  <c r="F197" i="6"/>
  <c r="F192" i="6"/>
  <c r="F186" i="6"/>
  <c r="F184" i="6"/>
  <c r="A185" i="6"/>
  <c r="A231" i="6"/>
  <c r="A235" i="6"/>
  <c r="A232" i="6"/>
  <c r="A227" i="6"/>
  <c r="A223" i="6"/>
  <c r="A216" i="6"/>
  <c r="A186" i="6"/>
  <c r="A234" i="6"/>
  <c r="A224" i="6"/>
  <c r="A218" i="6"/>
  <c r="A221" i="6"/>
  <c r="A228" i="6"/>
  <c r="A219" i="6"/>
  <c r="A222" i="6"/>
  <c r="A226" i="6"/>
  <c r="A217" i="6"/>
  <c r="A233" i="6"/>
  <c r="A214" i="6"/>
  <c r="A213" i="6"/>
  <c r="A229" i="6"/>
  <c r="F231" i="6" l="1"/>
  <c r="H232" i="6"/>
  <c r="F262" i="6"/>
  <c r="H263" i="6"/>
  <c r="F242" i="6"/>
  <c r="H243" i="6"/>
  <c r="F185" i="6"/>
  <c r="H185" i="6" s="1"/>
  <c r="H186" i="6"/>
  <c r="F226" i="6"/>
  <c r="H227" i="6"/>
  <c r="F257" i="6"/>
  <c r="H258" i="6"/>
  <c r="F191" i="6"/>
  <c r="H192" i="6"/>
  <c r="F183" i="6"/>
  <c r="H183" i="6" s="1"/>
  <c r="H184" i="6"/>
  <c r="F221" i="6"/>
  <c r="H222" i="6"/>
  <c r="F268" i="6"/>
  <c r="H269" i="6"/>
  <c r="F216" i="6"/>
  <c r="H217" i="6"/>
  <c r="F196" i="6"/>
  <c r="H197" i="6"/>
  <c r="F211" i="6"/>
  <c r="H212" i="6"/>
  <c r="F236" i="6"/>
  <c r="H237" i="6"/>
  <c r="F252" i="6"/>
  <c r="H253" i="6"/>
  <c r="F175" i="6"/>
  <c r="F177" i="6"/>
  <c r="A171" i="6"/>
  <c r="A177" i="6"/>
  <c r="A176" i="6"/>
  <c r="F210" i="6" l="1"/>
  <c r="H211" i="6"/>
  <c r="F190" i="6"/>
  <c r="H191" i="6"/>
  <c r="F225" i="6"/>
  <c r="H226" i="6"/>
  <c r="F241" i="6"/>
  <c r="H242" i="6"/>
  <c r="F230" i="6"/>
  <c r="H231" i="6"/>
  <c r="F215" i="6"/>
  <c r="H216" i="6"/>
  <c r="F195" i="6"/>
  <c r="H196" i="6"/>
  <c r="F256" i="6"/>
  <c r="H256" i="6" s="1"/>
  <c r="H257" i="6"/>
  <c r="F261" i="6"/>
  <c r="H261" i="6" s="1"/>
  <c r="H262" i="6"/>
  <c r="F251" i="6"/>
  <c r="H252" i="6"/>
  <c r="F220" i="6"/>
  <c r="H221" i="6"/>
  <c r="F174" i="6"/>
  <c r="H174" i="6" s="1"/>
  <c r="H175" i="6"/>
  <c r="F235" i="6"/>
  <c r="H236" i="6"/>
  <c r="F267" i="6"/>
  <c r="H268" i="6"/>
  <c r="F176" i="6"/>
  <c r="H176" i="6" s="1"/>
  <c r="H177" i="6"/>
  <c r="F165" i="6"/>
  <c r="F167" i="6"/>
  <c r="H167" i="6" s="1"/>
  <c r="F168" i="6"/>
  <c r="H168" i="6" s="1"/>
  <c r="A164" i="6"/>
  <c r="A168" i="6"/>
  <c r="A165" i="6"/>
  <c r="F219" i="6" l="1"/>
  <c r="H220" i="6"/>
  <c r="F194" i="6"/>
  <c r="H195" i="6"/>
  <c r="F229" i="6"/>
  <c r="H230" i="6"/>
  <c r="F224" i="6"/>
  <c r="H225" i="6"/>
  <c r="F209" i="6"/>
  <c r="H210" i="6"/>
  <c r="F234" i="6"/>
  <c r="H234" i="6" s="1"/>
  <c r="H235" i="6"/>
  <c r="H251" i="6"/>
  <c r="F250" i="6"/>
  <c r="H250" i="6" s="1"/>
  <c r="F214" i="6"/>
  <c r="H215" i="6"/>
  <c r="F240" i="6"/>
  <c r="H240" i="6" s="1"/>
  <c r="H241" i="6"/>
  <c r="F189" i="6"/>
  <c r="H189" i="6" s="1"/>
  <c r="H190" i="6"/>
  <c r="F266" i="6"/>
  <c r="H266" i="6" s="1"/>
  <c r="H267" i="6"/>
  <c r="F164" i="6"/>
  <c r="H164" i="6" s="1"/>
  <c r="H165" i="6"/>
  <c r="F173" i="6"/>
  <c r="H173" i="6" s="1"/>
  <c r="F166" i="6"/>
  <c r="F160" i="6"/>
  <c r="H160" i="6" s="1"/>
  <c r="F159" i="6"/>
  <c r="H159" i="6" s="1"/>
  <c r="F154" i="6"/>
  <c r="H154" i="6" s="1"/>
  <c r="F147" i="6"/>
  <c r="F142" i="6"/>
  <c r="H142" i="6" s="1"/>
  <c r="F137" i="6"/>
  <c r="F130" i="6"/>
  <c r="F127" i="6"/>
  <c r="F119" i="6"/>
  <c r="F114" i="6"/>
  <c r="A132" i="6"/>
  <c r="A122" i="6"/>
  <c r="A133" i="6"/>
  <c r="A129" i="6"/>
  <c r="A149" i="6"/>
  <c r="A150" i="6"/>
  <c r="A130" i="6"/>
  <c r="A138" i="6"/>
  <c r="A121" i="6"/>
  <c r="A110" i="6"/>
  <c r="A123" i="6"/>
  <c r="F208" i="6" l="1"/>
  <c r="H208" i="6" s="1"/>
  <c r="H209" i="6"/>
  <c r="F228" i="6"/>
  <c r="H228" i="6" s="1"/>
  <c r="H229" i="6"/>
  <c r="F218" i="6"/>
  <c r="H218" i="6" s="1"/>
  <c r="H219" i="6"/>
  <c r="F146" i="6"/>
  <c r="H147" i="6"/>
  <c r="F163" i="6"/>
  <c r="H166" i="6"/>
  <c r="F129" i="6"/>
  <c r="H130" i="6"/>
  <c r="F213" i="6"/>
  <c r="H213" i="6" s="1"/>
  <c r="H214" i="6"/>
  <c r="F223" i="6"/>
  <c r="H223" i="6" s="1"/>
  <c r="H224" i="6"/>
  <c r="F193" i="6"/>
  <c r="H193" i="6" s="1"/>
  <c r="H194" i="6"/>
  <c r="F126" i="6"/>
  <c r="H126" i="6" s="1"/>
  <c r="H127" i="6"/>
  <c r="F118" i="6"/>
  <c r="H119" i="6"/>
  <c r="F113" i="6"/>
  <c r="H113" i="6" s="1"/>
  <c r="H114" i="6"/>
  <c r="F136" i="6"/>
  <c r="H136" i="6" s="1"/>
  <c r="H137" i="6"/>
  <c r="F27" i="6"/>
  <c r="H27" i="6" s="1"/>
  <c r="F28" i="6"/>
  <c r="H28" i="6" s="1"/>
  <c r="A27" i="6"/>
  <c r="A26" i="6"/>
  <c r="A28" i="6"/>
  <c r="F117" i="6" l="1"/>
  <c r="H118" i="6"/>
  <c r="F162" i="6"/>
  <c r="H162" i="6" s="1"/>
  <c r="H163" i="6"/>
  <c r="F128" i="6"/>
  <c r="H128" i="6" s="1"/>
  <c r="H129" i="6"/>
  <c r="F145" i="6"/>
  <c r="H146" i="6"/>
  <c r="F26" i="6"/>
  <c r="F93" i="6"/>
  <c r="H93" i="6" s="1"/>
  <c r="F94" i="6"/>
  <c r="H94" i="6" s="1"/>
  <c r="F81" i="6"/>
  <c r="H81" i="6" s="1"/>
  <c r="F82" i="6"/>
  <c r="H82" i="6" s="1"/>
  <c r="F67" i="6"/>
  <c r="H67" i="6" s="1"/>
  <c r="F68" i="6"/>
  <c r="H68" i="6" s="1"/>
  <c r="A55" i="6"/>
  <c r="A77" i="6"/>
  <c r="A81" i="6"/>
  <c r="A68" i="6"/>
  <c r="A76" i="6"/>
  <c r="A63" i="6"/>
  <c r="F25" i="6" l="1"/>
  <c r="H25" i="6" s="1"/>
  <c r="H26" i="6"/>
  <c r="F116" i="6"/>
  <c r="H117" i="6"/>
  <c r="F144" i="6"/>
  <c r="H145" i="6"/>
  <c r="F80" i="6"/>
  <c r="H80" i="6" s="1"/>
  <c r="F66" i="6"/>
  <c r="F52" i="6"/>
  <c r="H52" i="6" s="1"/>
  <c r="F54" i="6"/>
  <c r="H54" i="6" s="1"/>
  <c r="F44" i="6"/>
  <c r="A44" i="6"/>
  <c r="A48" i="6"/>
  <c r="A45" i="6"/>
  <c r="A46" i="6"/>
  <c r="A43" i="6"/>
  <c r="A23" i="6"/>
  <c r="F43" i="6" l="1"/>
  <c r="H43" i="6" s="1"/>
  <c r="H44" i="6"/>
  <c r="F115" i="6"/>
  <c r="H115" i="6" s="1"/>
  <c r="H116" i="6"/>
  <c r="F143" i="6"/>
  <c r="H143" i="6" s="1"/>
  <c r="H144" i="6"/>
  <c r="F65" i="6"/>
  <c r="H65" i="6" s="1"/>
  <c r="H66" i="6"/>
  <c r="G310" i="5"/>
  <c r="I310" i="5" s="1"/>
  <c r="A308" i="5"/>
  <c r="A311" i="5"/>
  <c r="A310" i="5"/>
  <c r="G309" i="5" l="1"/>
  <c r="F21" i="6"/>
  <c r="H21" i="6" s="1"/>
  <c r="G278" i="5"/>
  <c r="I278" i="5" s="1"/>
  <c r="G276" i="5"/>
  <c r="I276" i="5" s="1"/>
  <c r="A277" i="5"/>
  <c r="A276" i="5"/>
  <c r="A275" i="5"/>
  <c r="A279" i="5"/>
  <c r="A18" i="6"/>
  <c r="A273" i="5"/>
  <c r="A278" i="5"/>
  <c r="A274" i="5"/>
  <c r="A309" i="5"/>
  <c r="G308" i="5" l="1"/>
  <c r="I309" i="5"/>
  <c r="G275" i="5"/>
  <c r="G269" i="5"/>
  <c r="A269" i="5"/>
  <c r="A271" i="5"/>
  <c r="A270" i="5"/>
  <c r="A267" i="5"/>
  <c r="A272" i="5"/>
  <c r="A266" i="5"/>
  <c r="A268" i="5"/>
  <c r="G307" i="5" l="1"/>
  <c r="I307" i="5" s="1"/>
  <c r="I308" i="5"/>
  <c r="G274" i="5"/>
  <c r="I275" i="5"/>
  <c r="G268" i="5"/>
  <c r="I269" i="5"/>
  <c r="G202" i="5"/>
  <c r="G188" i="5"/>
  <c r="G161" i="5"/>
  <c r="G152" i="5"/>
  <c r="I152" i="5" s="1"/>
  <c r="G154" i="5"/>
  <c r="I154" i="5" s="1"/>
  <c r="G156" i="5"/>
  <c r="I156" i="5" s="1"/>
  <c r="G94" i="5"/>
  <c r="I94" i="5" s="1"/>
  <c r="G92" i="5"/>
  <c r="I92" i="5" s="1"/>
  <c r="G90" i="5"/>
  <c r="I90" i="5" s="1"/>
  <c r="G78" i="5"/>
  <c r="I78" i="5" s="1"/>
  <c r="G81" i="5"/>
  <c r="G76" i="5"/>
  <c r="I76" i="5" s="1"/>
  <c r="G72" i="5"/>
  <c r="A188" i="5"/>
  <c r="A187" i="5"/>
  <c r="A203" i="5"/>
  <c r="A191" i="5"/>
  <c r="A58" i="5"/>
  <c r="A186" i="5"/>
  <c r="A189" i="5"/>
  <c r="A160" i="5"/>
  <c r="A161" i="5"/>
  <c r="A202" i="5"/>
  <c r="A201" i="5"/>
  <c r="A162" i="5"/>
  <c r="A198" i="5"/>
  <c r="G160" i="5" l="1"/>
  <c r="I160" i="5" s="1"/>
  <c r="I161" i="5"/>
  <c r="G267" i="5"/>
  <c r="I268" i="5"/>
  <c r="G71" i="5"/>
  <c r="I72" i="5"/>
  <c r="G201" i="5"/>
  <c r="I201" i="5" s="1"/>
  <c r="I202" i="5"/>
  <c r="G273" i="5"/>
  <c r="I273" i="5" s="1"/>
  <c r="I274" i="5"/>
  <c r="G80" i="5"/>
  <c r="I80" i="5" s="1"/>
  <c r="I81" i="5"/>
  <c r="G187" i="5"/>
  <c r="I188" i="5"/>
  <c r="F491" i="6"/>
  <c r="G75" i="5"/>
  <c r="G89" i="5"/>
  <c r="G340" i="5"/>
  <c r="I340" i="5" s="1"/>
  <c r="A335" i="5"/>
  <c r="A550" i="5"/>
  <c r="A416" i="5"/>
  <c r="A338" i="5"/>
  <c r="A548" i="5"/>
  <c r="A339" i="5"/>
  <c r="A551" i="5"/>
  <c r="A549" i="5"/>
  <c r="F488" i="6" l="1"/>
  <c r="H491" i="6"/>
  <c r="G88" i="5"/>
  <c r="I88" i="5" s="1"/>
  <c r="I89" i="5"/>
  <c r="G70" i="5"/>
  <c r="I70" i="5" s="1"/>
  <c r="I71" i="5"/>
  <c r="G266" i="5"/>
  <c r="I266" i="5" s="1"/>
  <c r="I267" i="5"/>
  <c r="G186" i="5"/>
  <c r="I186" i="5" s="1"/>
  <c r="I187" i="5"/>
  <c r="G74" i="5"/>
  <c r="I74" i="5" s="1"/>
  <c r="I75" i="5"/>
  <c r="G550" i="5"/>
  <c r="I550" i="5" s="1"/>
  <c r="G548" i="5"/>
  <c r="I548" i="5" s="1"/>
  <c r="A546" i="5"/>
  <c r="A547" i="5"/>
  <c r="F487" i="6" l="1"/>
  <c r="H488" i="6"/>
  <c r="G547" i="5"/>
  <c r="G533" i="5"/>
  <c r="A643" i="5"/>
  <c r="A533" i="5"/>
  <c r="A532" i="5"/>
  <c r="A534" i="5"/>
  <c r="F486" i="6" l="1"/>
  <c r="H487" i="6"/>
  <c r="G546" i="5"/>
  <c r="I546" i="5" s="1"/>
  <c r="I547" i="5"/>
  <c r="G532" i="5"/>
  <c r="I532" i="5" s="1"/>
  <c r="I533" i="5"/>
  <c r="G638" i="5"/>
  <c r="I638" i="5" s="1"/>
  <c r="G640" i="5"/>
  <c r="A635" i="5"/>
  <c r="F1117" i="6" l="1"/>
  <c r="H1117" i="6" s="1"/>
  <c r="I640" i="5"/>
  <c r="H486" i="6"/>
  <c r="F485" i="6"/>
  <c r="G637" i="5"/>
  <c r="I637" i="5" s="1"/>
  <c r="F1115" i="6"/>
  <c r="H1115" i="6" s="1"/>
  <c r="G639" i="5"/>
  <c r="I639" i="5" s="1"/>
  <c r="G750" i="5"/>
  <c r="I750" i="5" s="1"/>
  <c r="G748" i="5"/>
  <c r="I748" i="5" s="1"/>
  <c r="A750" i="5"/>
  <c r="A748" i="5"/>
  <c r="A746" i="5"/>
  <c r="A751" i="5"/>
  <c r="A749" i="5"/>
  <c r="A747" i="5"/>
  <c r="F1116" i="6" l="1"/>
  <c r="H1116" i="6" s="1"/>
  <c r="F484" i="6"/>
  <c r="H484" i="6" s="1"/>
  <c r="H485" i="6"/>
  <c r="G636" i="5"/>
  <c r="F1114" i="6"/>
  <c r="H1114" i="6" s="1"/>
  <c r="F1113" i="6"/>
  <c r="H1113" i="6" s="1"/>
  <c r="G747" i="5"/>
  <c r="G811" i="5"/>
  <c r="I811" i="5" s="1"/>
  <c r="G809" i="5"/>
  <c r="I809" i="5" s="1"/>
  <c r="A808" i="5"/>
  <c r="G635" i="5" l="1"/>
  <c r="I635" i="5" s="1"/>
  <c r="I636" i="5"/>
  <c r="G746" i="5"/>
  <c r="I746" i="5" s="1"/>
  <c r="I747" i="5"/>
  <c r="G808" i="5"/>
  <c r="G943" i="5"/>
  <c r="I943" i="5" s="1"/>
  <c r="G995" i="5"/>
  <c r="I995" i="5" s="1"/>
  <c r="G281" i="5"/>
  <c r="I281" i="5" s="1"/>
  <c r="G284" i="5"/>
  <c r="I284" i="5" s="1"/>
  <c r="G264" i="5"/>
  <c r="I264" i="5" s="1"/>
  <c r="G262" i="5"/>
  <c r="I262" i="5" s="1"/>
  <c r="A594" i="5"/>
  <c r="A1011" i="5"/>
  <c r="A602" i="5"/>
  <c r="A918" i="5"/>
  <c r="A478" i="5"/>
  <c r="A261" i="5"/>
  <c r="G807" i="5" l="1"/>
  <c r="I807" i="5" s="1"/>
  <c r="I808" i="5"/>
  <c r="G283" i="5"/>
  <c r="F508" i="6"/>
  <c r="F500" i="6"/>
  <c r="G261" i="5"/>
  <c r="G257" i="5"/>
  <c r="I257" i="5" s="1"/>
  <c r="G255" i="5"/>
  <c r="I255" i="5" s="1"/>
  <c r="A254" i="5"/>
  <c r="A253" i="5"/>
  <c r="F497" i="6" l="1"/>
  <c r="H500" i="6"/>
  <c r="F507" i="6"/>
  <c r="H508" i="6"/>
  <c r="G260" i="5"/>
  <c r="I261" i="5"/>
  <c r="G280" i="5"/>
  <c r="I280" i="5" s="1"/>
  <c r="I283" i="5"/>
  <c r="G254" i="5"/>
  <c r="G248" i="5"/>
  <c r="I248" i="5" s="1"/>
  <c r="G241" i="5"/>
  <c r="G237" i="5"/>
  <c r="G230" i="5"/>
  <c r="I230" i="5" s="1"/>
  <c r="G234" i="5"/>
  <c r="I234" i="5" s="1"/>
  <c r="G231" i="5"/>
  <c r="I231" i="5" s="1"/>
  <c r="A233" i="5"/>
  <c r="A232" i="5"/>
  <c r="A231" i="5"/>
  <c r="A234" i="5"/>
  <c r="F496" i="6" l="1"/>
  <c r="H497" i="6"/>
  <c r="F504" i="6"/>
  <c r="H507" i="6"/>
  <c r="G259" i="5"/>
  <c r="I259" i="5" s="1"/>
  <c r="I260" i="5"/>
  <c r="G253" i="5"/>
  <c r="I254" i="5"/>
  <c r="G236" i="5"/>
  <c r="I237" i="5"/>
  <c r="G240" i="5"/>
  <c r="I241" i="5"/>
  <c r="G229" i="5"/>
  <c r="I229" i="5" s="1"/>
  <c r="F416" i="6"/>
  <c r="H416" i="6" s="1"/>
  <c r="G233" i="5"/>
  <c r="I233" i="5" s="1"/>
  <c r="F420" i="6"/>
  <c r="G617" i="5"/>
  <c r="A596" i="5"/>
  <c r="A616" i="5"/>
  <c r="A591" i="5"/>
  <c r="A615" i="5"/>
  <c r="F495" i="6" l="1"/>
  <c r="H496" i="6"/>
  <c r="F503" i="6"/>
  <c r="H504" i="6"/>
  <c r="F419" i="6"/>
  <c r="H419" i="6" s="1"/>
  <c r="H420" i="6"/>
  <c r="G239" i="5"/>
  <c r="I239" i="5" s="1"/>
  <c r="I240" i="5"/>
  <c r="G252" i="5"/>
  <c r="I253" i="5"/>
  <c r="G616" i="5"/>
  <c r="I617" i="5"/>
  <c r="G235" i="5"/>
  <c r="I235" i="5" s="1"/>
  <c r="I236" i="5"/>
  <c r="G228" i="5"/>
  <c r="I228" i="5" s="1"/>
  <c r="G589" i="5"/>
  <c r="I589" i="5" s="1"/>
  <c r="G576" i="5"/>
  <c r="I576" i="5" s="1"/>
  <c r="G563" i="5"/>
  <c r="I563" i="5" s="1"/>
  <c r="G561" i="5"/>
  <c r="I561" i="5" s="1"/>
  <c r="A564" i="5"/>
  <c r="A578" i="5"/>
  <c r="H495" i="6" l="1"/>
  <c r="F494" i="6"/>
  <c r="F502" i="6"/>
  <c r="H502" i="6" s="1"/>
  <c r="H503" i="6"/>
  <c r="G251" i="5"/>
  <c r="I251" i="5" s="1"/>
  <c r="I252" i="5"/>
  <c r="G615" i="5"/>
  <c r="I616" i="5"/>
  <c r="G560" i="5"/>
  <c r="I560" i="5" s="1"/>
  <c r="G557" i="5"/>
  <c r="G554" i="5"/>
  <c r="G541" i="5"/>
  <c r="I541" i="5" s="1"/>
  <c r="G545" i="5"/>
  <c r="I545" i="5" s="1"/>
  <c r="G542" i="5"/>
  <c r="I542" i="5" s="1"/>
  <c r="A555" i="5"/>
  <c r="A541" i="5"/>
  <c r="A553" i="5"/>
  <c r="A542" i="5"/>
  <c r="A545" i="5"/>
  <c r="A554" i="5"/>
  <c r="A544" i="5"/>
  <c r="A559" i="5"/>
  <c r="A543" i="5"/>
  <c r="A557" i="5"/>
  <c r="A558" i="5"/>
  <c r="A556" i="5"/>
  <c r="F493" i="6" l="1"/>
  <c r="H493" i="6" s="1"/>
  <c r="H494" i="6"/>
  <c r="G614" i="5"/>
  <c r="I615" i="5"/>
  <c r="G556" i="5"/>
  <c r="I556" i="5" s="1"/>
  <c r="I557" i="5"/>
  <c r="G553" i="5"/>
  <c r="I554" i="5"/>
  <c r="G544" i="5"/>
  <c r="I544" i="5" s="1"/>
  <c r="F46" i="6"/>
  <c r="G540" i="5"/>
  <c r="I540" i="5" s="1"/>
  <c r="F42" i="6"/>
  <c r="G537" i="5"/>
  <c r="A536" i="5"/>
  <c r="F45" i="6" l="1"/>
  <c r="H45" i="6" s="1"/>
  <c r="H46" i="6"/>
  <c r="F41" i="6"/>
  <c r="H41" i="6" s="1"/>
  <c r="H42" i="6"/>
  <c r="G552" i="5"/>
  <c r="I552" i="5" s="1"/>
  <c r="I553" i="5"/>
  <c r="G613" i="5"/>
  <c r="I614" i="5"/>
  <c r="G536" i="5"/>
  <c r="I537" i="5"/>
  <c r="G539" i="5"/>
  <c r="G523" i="5"/>
  <c r="A521" i="5"/>
  <c r="A520" i="5"/>
  <c r="A523" i="5"/>
  <c r="A522" i="5"/>
  <c r="A524" i="5"/>
  <c r="F40" i="6" l="1"/>
  <c r="H40" i="6" s="1"/>
  <c r="G522" i="5"/>
  <c r="I523" i="5"/>
  <c r="G602" i="5"/>
  <c r="I613" i="5"/>
  <c r="G535" i="5"/>
  <c r="I535" i="5" s="1"/>
  <c r="I536" i="5"/>
  <c r="I539" i="5"/>
  <c r="G528" i="5"/>
  <c r="I528" i="5" s="1"/>
  <c r="G517" i="5"/>
  <c r="G490" i="5"/>
  <c r="A526" i="5"/>
  <c r="A527" i="5"/>
  <c r="A491" i="5"/>
  <c r="A516" i="5"/>
  <c r="A489" i="5"/>
  <c r="A525" i="5"/>
  <c r="A492" i="5"/>
  <c r="A490" i="5"/>
  <c r="A519" i="5"/>
  <c r="A488" i="5"/>
  <c r="G521" i="5" l="1"/>
  <c r="I522" i="5"/>
  <c r="G516" i="5"/>
  <c r="I517" i="5"/>
  <c r="G489" i="5"/>
  <c r="I490" i="5"/>
  <c r="I602" i="5"/>
  <c r="G601" i="5"/>
  <c r="G531" i="5"/>
  <c r="I531" i="5" s="1"/>
  <c r="G508" i="5"/>
  <c r="I508" i="5" s="1"/>
  <c r="G500" i="5"/>
  <c r="A499" i="5"/>
  <c r="A510" i="5"/>
  <c r="G499" i="5" l="1"/>
  <c r="I500" i="5"/>
  <c r="G515" i="5"/>
  <c r="I515" i="5" s="1"/>
  <c r="I516" i="5"/>
  <c r="G488" i="5"/>
  <c r="I488" i="5" s="1"/>
  <c r="I489" i="5"/>
  <c r="G520" i="5"/>
  <c r="I520" i="5" s="1"/>
  <c r="I521" i="5"/>
  <c r="D55" i="1"/>
  <c r="F55" i="1" s="1"/>
  <c r="I601" i="5"/>
  <c r="G484" i="5"/>
  <c r="G479" i="5"/>
  <c r="I479" i="5" s="1"/>
  <c r="A477" i="5"/>
  <c r="A482" i="5"/>
  <c r="A476" i="5"/>
  <c r="A483" i="5"/>
  <c r="G498" i="5" l="1"/>
  <c r="I498" i="5" s="1"/>
  <c r="I499" i="5"/>
  <c r="G483" i="5"/>
  <c r="I484" i="5"/>
  <c r="G478" i="5"/>
  <c r="G754" i="5"/>
  <c r="I754" i="5" s="1"/>
  <c r="G757" i="5"/>
  <c r="I757" i="5" s="1"/>
  <c r="G755" i="5"/>
  <c r="I755" i="5" s="1"/>
  <c r="A755" i="5"/>
  <c r="A756" i="5"/>
  <c r="A758" i="5"/>
  <c r="A757" i="5"/>
  <c r="G477" i="5" l="1"/>
  <c r="I478" i="5"/>
  <c r="G482" i="5"/>
  <c r="I483" i="5"/>
  <c r="G753" i="5"/>
  <c r="F182" i="6"/>
  <c r="G742" i="5"/>
  <c r="G739" i="5"/>
  <c r="A735" i="5"/>
  <c r="F181" i="6" l="1"/>
  <c r="H182" i="6"/>
  <c r="G752" i="5"/>
  <c r="I753" i="5"/>
  <c r="G741" i="5"/>
  <c r="I741" i="5" s="1"/>
  <c r="I742" i="5"/>
  <c r="G481" i="5"/>
  <c r="I481" i="5" s="1"/>
  <c r="I482" i="5"/>
  <c r="G476" i="5"/>
  <c r="I477" i="5"/>
  <c r="G738" i="5"/>
  <c r="I738" i="5" s="1"/>
  <c r="I739" i="5"/>
  <c r="G736" i="5"/>
  <c r="A734" i="5"/>
  <c r="F180" i="6" l="1"/>
  <c r="H180" i="6" s="1"/>
  <c r="H181" i="6"/>
  <c r="G745" i="5"/>
  <c r="I745" i="5" s="1"/>
  <c r="I752" i="5"/>
  <c r="G735" i="5"/>
  <c r="I735" i="5" s="1"/>
  <c r="I736" i="5"/>
  <c r="G475" i="5"/>
  <c r="I475" i="5" s="1"/>
  <c r="I476" i="5"/>
  <c r="G731" i="5"/>
  <c r="G726" i="5"/>
  <c r="G719" i="5"/>
  <c r="G716" i="5"/>
  <c r="A715" i="5"/>
  <c r="A729" i="5"/>
  <c r="A725" i="5"/>
  <c r="A730" i="5"/>
  <c r="G734" i="5" l="1"/>
  <c r="G733" i="5" s="1"/>
  <c r="I733" i="5" s="1"/>
  <c r="G718" i="5"/>
  <c r="I718" i="5" s="1"/>
  <c r="I719" i="5"/>
  <c r="G715" i="5"/>
  <c r="I715" i="5" s="1"/>
  <c r="I716" i="5"/>
  <c r="G725" i="5"/>
  <c r="I726" i="5"/>
  <c r="G730" i="5"/>
  <c r="I731" i="5"/>
  <c r="G711" i="5"/>
  <c r="G698" i="5"/>
  <c r="G695" i="5"/>
  <c r="G701" i="5"/>
  <c r="G686" i="5"/>
  <c r="G676" i="5"/>
  <c r="G666" i="5"/>
  <c r="A661" i="5"/>
  <c r="A713" i="5"/>
  <c r="A663" i="5"/>
  <c r="A710" i="5"/>
  <c r="A666" i="5"/>
  <c r="A665" i="5"/>
  <c r="A667" i="5"/>
  <c r="A664" i="5"/>
  <c r="I734" i="5" l="1"/>
  <c r="G694" i="5"/>
  <c r="I694" i="5" s="1"/>
  <c r="I695" i="5"/>
  <c r="G665" i="5"/>
  <c r="I666" i="5"/>
  <c r="G700" i="5"/>
  <c r="I700" i="5" s="1"/>
  <c r="I701" i="5"/>
  <c r="G685" i="5"/>
  <c r="I685" i="5" s="1"/>
  <c r="I686" i="5"/>
  <c r="G710" i="5"/>
  <c r="I711" i="5"/>
  <c r="G724" i="5"/>
  <c r="I724" i="5" s="1"/>
  <c r="I725" i="5"/>
  <c r="G729" i="5"/>
  <c r="I730" i="5"/>
  <c r="G675" i="5"/>
  <c r="I675" i="5" s="1"/>
  <c r="I676" i="5"/>
  <c r="G697" i="5"/>
  <c r="I697" i="5" s="1"/>
  <c r="I698" i="5"/>
  <c r="G966" i="5"/>
  <c r="G987" i="5"/>
  <c r="G954" i="5"/>
  <c r="G936" i="5"/>
  <c r="G927" i="5"/>
  <c r="A986" i="5"/>
  <c r="A963" i="5"/>
  <c r="A925" i="5"/>
  <c r="A953" i="5"/>
  <c r="A987" i="5"/>
  <c r="A955" i="5"/>
  <c r="A988" i="5"/>
  <c r="A966" i="5"/>
  <c r="A967" i="5"/>
  <c r="A965" i="5"/>
  <c r="A952" i="5"/>
  <c r="A964" i="5"/>
  <c r="A954" i="5"/>
  <c r="A983" i="5"/>
  <c r="G728" i="5" l="1"/>
  <c r="I728" i="5" s="1"/>
  <c r="I729" i="5"/>
  <c r="G709" i="5"/>
  <c r="I709" i="5" s="1"/>
  <c r="I710" i="5"/>
  <c r="G986" i="5"/>
  <c r="I986" i="5" s="1"/>
  <c r="I987" i="5"/>
  <c r="G953" i="5"/>
  <c r="I954" i="5"/>
  <c r="G935" i="5"/>
  <c r="I935" i="5" s="1"/>
  <c r="I936" i="5"/>
  <c r="G664" i="5"/>
  <c r="I665" i="5"/>
  <c r="G926" i="5"/>
  <c r="I927" i="5"/>
  <c r="G965" i="5"/>
  <c r="I966" i="5"/>
  <c r="G910" i="5"/>
  <c r="G885" i="5"/>
  <c r="G365" i="5"/>
  <c r="G368" i="5"/>
  <c r="I368" i="5" s="1"/>
  <c r="A884" i="5"/>
  <c r="A886" i="5"/>
  <c r="A885" i="5"/>
  <c r="A883" i="5"/>
  <c r="F661" i="6" l="1"/>
  <c r="H661" i="6" s="1"/>
  <c r="I365" i="5"/>
  <c r="G925" i="5"/>
  <c r="I926" i="5"/>
  <c r="G909" i="5"/>
  <c r="I909" i="5" s="1"/>
  <c r="I910" i="5"/>
  <c r="G884" i="5"/>
  <c r="I885" i="5"/>
  <c r="G964" i="5"/>
  <c r="I965" i="5"/>
  <c r="G663" i="5"/>
  <c r="I664" i="5"/>
  <c r="G952" i="5"/>
  <c r="I952" i="5" s="1"/>
  <c r="I953" i="5"/>
  <c r="F844" i="6"/>
  <c r="H844" i="6" s="1"/>
  <c r="F833" i="6"/>
  <c r="F298" i="6"/>
  <c r="F296" i="6"/>
  <c r="G802" i="5"/>
  <c r="G805" i="5"/>
  <c r="I805" i="5" s="1"/>
  <c r="G803" i="5"/>
  <c r="I803" i="5" s="1"/>
  <c r="A805" i="5"/>
  <c r="A296" i="6"/>
  <c r="A295" i="6"/>
  <c r="A297" i="6"/>
  <c r="A318" i="6"/>
  <c r="A298" i="6"/>
  <c r="A802" i="5"/>
  <c r="A806" i="5"/>
  <c r="A804" i="5"/>
  <c r="A803" i="5"/>
  <c r="A347" i="5"/>
  <c r="G801" i="5" l="1"/>
  <c r="I801" i="5" s="1"/>
  <c r="I802" i="5"/>
  <c r="F832" i="6"/>
  <c r="H833" i="6"/>
  <c r="F297" i="6"/>
  <c r="H297" i="6" s="1"/>
  <c r="H298" i="6"/>
  <c r="F295" i="6"/>
  <c r="H295" i="6" s="1"/>
  <c r="H296" i="6"/>
  <c r="I663" i="5"/>
  <c r="G662" i="5"/>
  <c r="G883" i="5"/>
  <c r="I883" i="5" s="1"/>
  <c r="I884" i="5"/>
  <c r="I925" i="5"/>
  <c r="G924" i="5"/>
  <c r="I924" i="5" s="1"/>
  <c r="G963" i="5"/>
  <c r="I964" i="5"/>
  <c r="G800" i="5"/>
  <c r="I800" i="5" s="1"/>
  <c r="G797" i="5"/>
  <c r="I797" i="5" s="1"/>
  <c r="G791" i="5"/>
  <c r="I791" i="5" s="1"/>
  <c r="G774" i="5"/>
  <c r="G771" i="5"/>
  <c r="A787" i="5"/>
  <c r="A786" i="5"/>
  <c r="A770" i="5"/>
  <c r="F831" i="6" l="1"/>
  <c r="H831" i="6" s="1"/>
  <c r="H832" i="6"/>
  <c r="G661" i="5"/>
  <c r="I661" i="5" s="1"/>
  <c r="I662" i="5"/>
  <c r="G770" i="5"/>
  <c r="I770" i="5" s="1"/>
  <c r="I771" i="5"/>
  <c r="G962" i="5"/>
  <c r="I962" i="5" s="1"/>
  <c r="I963" i="5"/>
  <c r="G773" i="5"/>
  <c r="I773" i="5" s="1"/>
  <c r="I774" i="5"/>
  <c r="F317" i="6"/>
  <c r="A694" i="5"/>
  <c r="A480" i="5"/>
  <c r="A716" i="5"/>
  <c r="A349" i="6"/>
  <c r="A910" i="5"/>
  <c r="A698" i="5"/>
  <c r="A251" i="5"/>
  <c r="A127" i="6"/>
  <c r="A264" i="5"/>
  <c r="A695" i="5"/>
  <c r="A281" i="5"/>
  <c r="A239" i="5"/>
  <c r="A255" i="6"/>
  <c r="A115" i="6"/>
  <c r="A676" i="5"/>
  <c r="A853" i="6"/>
  <c r="A677" i="5"/>
  <c r="A742" i="5"/>
  <c r="A1117" i="6"/>
  <c r="A936" i="5"/>
  <c r="A242" i="5"/>
  <c r="A267" i="6"/>
  <c r="A256" i="6"/>
  <c r="A724" i="5"/>
  <c r="A569" i="6"/>
  <c r="A265" i="5"/>
  <c r="A259" i="5"/>
  <c r="A636" i="5"/>
  <c r="A1116" i="6"/>
  <c r="A740" i="5"/>
  <c r="A283" i="5"/>
  <c r="A257" i="6"/>
  <c r="A260" i="5"/>
  <c r="A926" i="5"/>
  <c r="A255" i="5"/>
  <c r="A732" i="5"/>
  <c r="A733" i="5"/>
  <c r="A743" i="5"/>
  <c r="A116" i="6"/>
  <c r="A928" i="5"/>
  <c r="A924" i="5"/>
  <c r="A241" i="5"/>
  <c r="A726" i="5"/>
  <c r="A637" i="5"/>
  <c r="A260" i="6"/>
  <c r="A263" i="5"/>
  <c r="A727" i="5"/>
  <c r="A714" i="5"/>
  <c r="A350" i="6"/>
  <c r="A927" i="5"/>
  <c r="A280" i="5"/>
  <c r="A738" i="5"/>
  <c r="A568" i="6"/>
  <c r="A697" i="5"/>
  <c r="A696" i="5"/>
  <c r="A257" i="5"/>
  <c r="A675" i="5"/>
  <c r="A271" i="6"/>
  <c r="A566" i="6"/>
  <c r="A479" i="5"/>
  <c r="A909" i="5"/>
  <c r="A258" i="5"/>
  <c r="A262" i="5"/>
  <c r="A254" i="6"/>
  <c r="A911" i="5"/>
  <c r="A717" i="5"/>
  <c r="A731" i="5"/>
  <c r="A256" i="5"/>
  <c r="A638" i="5"/>
  <c r="A699" i="5"/>
  <c r="A475" i="5"/>
  <c r="A937" i="5"/>
  <c r="A259" i="6"/>
  <c r="A640" i="5"/>
  <c r="A252" i="5"/>
  <c r="A119" i="6"/>
  <c r="A270" i="6"/>
  <c r="A240" i="5"/>
  <c r="A268" i="6"/>
  <c r="A212" i="6"/>
  <c r="A124" i="6"/>
  <c r="A126" i="6"/>
  <c r="A284" i="5"/>
  <c r="A120" i="6"/>
  <c r="A854" i="6"/>
  <c r="A935" i="5"/>
  <c r="A211" i="6"/>
  <c r="A739" i="5"/>
  <c r="A741" i="5"/>
  <c r="A118" i="6"/>
  <c r="A639" i="5"/>
  <c r="A728" i="5"/>
  <c r="A282" i="5"/>
  <c r="A565" i="6"/>
  <c r="F316" i="6" l="1"/>
  <c r="H316" i="6" s="1"/>
  <c r="H317" i="6"/>
  <c r="G769" i="5"/>
  <c r="G768" i="5" s="1"/>
  <c r="F125" i="6"/>
  <c r="H125" i="6" s="1"/>
  <c r="F112" i="6"/>
  <c r="A113" i="6"/>
  <c r="A114" i="6"/>
  <c r="A111" i="6"/>
  <c r="A109" i="6"/>
  <c r="I769" i="5" l="1"/>
  <c r="F111" i="6"/>
  <c r="H112" i="6"/>
  <c r="G767" i="5"/>
  <c r="I767" i="5" s="1"/>
  <c r="I768" i="5"/>
  <c r="F124" i="6"/>
  <c r="A459" i="5"/>
  <c r="F123" i="6" l="1"/>
  <c r="H124" i="6"/>
  <c r="F110" i="6"/>
  <c r="H111" i="6"/>
  <c r="F792" i="6"/>
  <c r="H792" i="6" s="1"/>
  <c r="A790" i="6"/>
  <c r="A793" i="6"/>
  <c r="A792" i="6"/>
  <c r="F122" i="6" l="1"/>
  <c r="H123" i="6"/>
  <c r="F109" i="6"/>
  <c r="H109" i="6" s="1"/>
  <c r="H110" i="6"/>
  <c r="F791" i="6"/>
  <c r="F982" i="6"/>
  <c r="H982" i="6" s="1"/>
  <c r="A980" i="6"/>
  <c r="A978" i="6"/>
  <c r="A16" i="6"/>
  <c r="A983" i="6"/>
  <c r="A982" i="6"/>
  <c r="F790" i="6" l="1"/>
  <c r="H791" i="6"/>
  <c r="F121" i="6"/>
  <c r="H121" i="6" s="1"/>
  <c r="H122" i="6"/>
  <c r="F981" i="6"/>
  <c r="H981" i="6" s="1"/>
  <c r="F789" i="6" l="1"/>
  <c r="H789" i="6" s="1"/>
  <c r="H790" i="6"/>
  <c r="F980" i="6"/>
  <c r="G440" i="5"/>
  <c r="I440" i="5" s="1"/>
  <c r="A441" i="5"/>
  <c r="A440" i="5"/>
  <c r="A439" i="5"/>
  <c r="F979" i="6" l="1"/>
  <c r="H980" i="6"/>
  <c r="G439" i="5"/>
  <c r="I439" i="5" s="1"/>
  <c r="A249" i="5"/>
  <c r="A464" i="6"/>
  <c r="A465" i="6"/>
  <c r="A925" i="6"/>
  <c r="F978" i="6" l="1"/>
  <c r="H978" i="6" s="1"/>
  <c r="H979" i="6"/>
  <c r="G199" i="5"/>
  <c r="A566" i="5"/>
  <c r="A137" i="6"/>
  <c r="A136" i="6"/>
  <c r="A24" i="6"/>
  <c r="A624" i="6"/>
  <c r="A200" i="5"/>
  <c r="A199" i="5"/>
  <c r="A134" i="6"/>
  <c r="A307" i="6"/>
  <c r="A197" i="5"/>
  <c r="G198" i="5" l="1"/>
  <c r="I198" i="5" s="1"/>
  <c r="I199" i="5"/>
  <c r="F135" i="6"/>
  <c r="H135" i="6" s="1"/>
  <c r="A192" i="6"/>
  <c r="A191" i="6"/>
  <c r="A22" i="6"/>
  <c r="F134" i="6" l="1"/>
  <c r="G1006" i="5"/>
  <c r="I1006" i="5" s="1"/>
  <c r="F133" i="6" l="1"/>
  <c r="H133" i="6" s="1"/>
  <c r="H134" i="6"/>
  <c r="G105" i="5"/>
  <c r="I105" i="5" s="1"/>
  <c r="F690" i="6"/>
  <c r="A595" i="6"/>
  <c r="A104" i="5"/>
  <c r="A366" i="6"/>
  <c r="A372" i="6"/>
  <c r="A369" i="6"/>
  <c r="A370" i="6"/>
  <c r="A371" i="6"/>
  <c r="A367" i="6"/>
  <c r="A106" i="5"/>
  <c r="A597" i="6"/>
  <c r="A105" i="5"/>
  <c r="A593" i="6"/>
  <c r="A598" i="6"/>
  <c r="F689" i="6" l="1"/>
  <c r="H690" i="6"/>
  <c r="G104" i="5"/>
  <c r="I104" i="5" s="1"/>
  <c r="F597" i="6"/>
  <c r="H597" i="6" s="1"/>
  <c r="F371" i="6"/>
  <c r="H371" i="6" s="1"/>
  <c r="F688" i="6" l="1"/>
  <c r="H689" i="6"/>
  <c r="F596" i="6"/>
  <c r="H596" i="6" s="1"/>
  <c r="F687" i="6" l="1"/>
  <c r="H688" i="6"/>
  <c r="F369" i="6"/>
  <c r="F595" i="6"/>
  <c r="F686" i="6" l="1"/>
  <c r="H686" i="6" s="1"/>
  <c r="H687" i="6"/>
  <c r="F368" i="6"/>
  <c r="H369" i="6"/>
  <c r="F594" i="6"/>
  <c r="H595" i="6"/>
  <c r="G867" i="5"/>
  <c r="I867" i="5" s="1"/>
  <c r="G869" i="5"/>
  <c r="I869" i="5" s="1"/>
  <c r="A868" i="5"/>
  <c r="A870" i="5"/>
  <c r="A869" i="5"/>
  <c r="A866" i="5"/>
  <c r="A867" i="5"/>
  <c r="F367" i="6" l="1"/>
  <c r="H368" i="6"/>
  <c r="F593" i="6"/>
  <c r="H593" i="6" s="1"/>
  <c r="H594" i="6"/>
  <c r="G866" i="5"/>
  <c r="I866" i="5" s="1"/>
  <c r="G568" i="5"/>
  <c r="I568" i="5" s="1"/>
  <c r="A568" i="5"/>
  <c r="A75" i="6"/>
  <c r="A567" i="5"/>
  <c r="A569" i="5"/>
  <c r="F366" i="6" l="1"/>
  <c r="H366" i="6" s="1"/>
  <c r="H367" i="6"/>
  <c r="G567" i="5"/>
  <c r="A829" i="5"/>
  <c r="A833" i="5"/>
  <c r="A886" i="6"/>
  <c r="A834" i="5"/>
  <c r="A887" i="6"/>
  <c r="A565" i="5"/>
  <c r="A563" i="5"/>
  <c r="A836" i="5"/>
  <c r="A837" i="5"/>
  <c r="A642" i="5"/>
  <c r="G566" i="5" l="1"/>
  <c r="I566" i="5" s="1"/>
  <c r="I567" i="5"/>
  <c r="F886" i="6"/>
  <c r="F883" i="6" l="1"/>
  <c r="H886" i="6"/>
  <c r="G149" i="5"/>
  <c r="I149" i="5" s="1"/>
  <c r="A861" i="6"/>
  <c r="A863" i="6"/>
  <c r="A864" i="6"/>
  <c r="A149" i="5"/>
  <c r="A150" i="5"/>
  <c r="F882" i="6" l="1"/>
  <c r="H883" i="6"/>
  <c r="F863" i="6"/>
  <c r="H863" i="6" s="1"/>
  <c r="F427" i="6"/>
  <c r="H427" i="6" s="1"/>
  <c r="F425" i="6"/>
  <c r="H425" i="6" s="1"/>
  <c r="F378" i="6"/>
  <c r="H378" i="6" s="1"/>
  <c r="G35" i="5"/>
  <c r="I35" i="5" s="1"/>
  <c r="G170" i="5"/>
  <c r="I170" i="5" s="1"/>
  <c r="G59" i="5"/>
  <c r="I59" i="5" s="1"/>
  <c r="G1004" i="5"/>
  <c r="I1004" i="5" s="1"/>
  <c r="A1003" i="5"/>
  <c r="A1005" i="5"/>
  <c r="A1002" i="5"/>
  <c r="A1004" i="5"/>
  <c r="A1006" i="5"/>
  <c r="F881" i="6" l="1"/>
  <c r="H881" i="6" s="1"/>
  <c r="H882" i="6"/>
  <c r="F424" i="6"/>
  <c r="H424" i="6" s="1"/>
  <c r="F862" i="6"/>
  <c r="H862" i="6" s="1"/>
  <c r="F377" i="6"/>
  <c r="H377" i="6" s="1"/>
  <c r="F442" i="6"/>
  <c r="H442" i="6" s="1"/>
  <c r="A1007" i="5"/>
  <c r="F861" i="6" l="1"/>
  <c r="G1003" i="5"/>
  <c r="I1003" i="5" s="1"/>
  <c r="G645" i="5"/>
  <c r="F869" i="6"/>
  <c r="G586" i="5"/>
  <c r="I586" i="5" s="1"/>
  <c r="G583" i="5"/>
  <c r="I583" i="5" s="1"/>
  <c r="G819" i="5"/>
  <c r="A471" i="6"/>
  <c r="A868" i="6"/>
  <c r="A561" i="5"/>
  <c r="A67" i="6"/>
  <c r="A869" i="6"/>
  <c r="A166" i="6"/>
  <c r="A584" i="5"/>
  <c r="A562" i="5"/>
  <c r="A586" i="5"/>
  <c r="A466" i="6"/>
  <c r="A587" i="5"/>
  <c r="A585" i="5"/>
  <c r="A162" i="6"/>
  <c r="A577" i="5"/>
  <c r="A856" i="6"/>
  <c r="A858" i="6"/>
  <c r="A590" i="5"/>
  <c r="A469" i="6"/>
  <c r="A161" i="6"/>
  <c r="A167" i="6"/>
  <c r="A576" i="5"/>
  <c r="A66" i="6"/>
  <c r="A575" i="5"/>
  <c r="A866" i="6"/>
  <c r="A583" i="5"/>
  <c r="A860" i="6"/>
  <c r="A819" i="5"/>
  <c r="A589" i="5"/>
  <c r="A582" i="5"/>
  <c r="A64" i="6"/>
  <c r="A472" i="6"/>
  <c r="A817" i="5"/>
  <c r="A859" i="6"/>
  <c r="A588" i="5"/>
  <c r="A560" i="5"/>
  <c r="A816" i="5"/>
  <c r="F860" i="6" l="1"/>
  <c r="H860" i="6" s="1"/>
  <c r="H861" i="6"/>
  <c r="F868" i="6"/>
  <c r="H868" i="6" s="1"/>
  <c r="H869" i="6"/>
  <c r="G644" i="5"/>
  <c r="I644" i="5" s="1"/>
  <c r="I645" i="5"/>
  <c r="G818" i="5"/>
  <c r="I819" i="5"/>
  <c r="G575" i="5"/>
  <c r="I575" i="5" s="1"/>
  <c r="G588" i="5"/>
  <c r="I588" i="5" s="1"/>
  <c r="G585" i="5"/>
  <c r="I585" i="5" s="1"/>
  <c r="G582" i="5"/>
  <c r="I582" i="5" s="1"/>
  <c r="G1002" i="5"/>
  <c r="I1002" i="5" s="1"/>
  <c r="F858" i="6"/>
  <c r="H858" i="6" s="1"/>
  <c r="A648" i="6"/>
  <c r="A645" i="6"/>
  <c r="A649" i="6"/>
  <c r="A643" i="6"/>
  <c r="A641" i="6"/>
  <c r="A647" i="6"/>
  <c r="A646" i="6"/>
  <c r="A644" i="6"/>
  <c r="A639" i="6"/>
  <c r="G817" i="5" l="1"/>
  <c r="I818" i="5"/>
  <c r="F867" i="6"/>
  <c r="H867" i="6" s="1"/>
  <c r="F857" i="6"/>
  <c r="H857" i="6" s="1"/>
  <c r="A364" i="6"/>
  <c r="A358" i="6"/>
  <c r="A361" i="6"/>
  <c r="A360" i="6"/>
  <c r="A365" i="6"/>
  <c r="A362" i="6"/>
  <c r="A363" i="6"/>
  <c r="A356" i="6"/>
  <c r="I817" i="5" l="1"/>
  <c r="G816" i="5"/>
  <c r="G643" i="5"/>
  <c r="I643" i="5" s="1"/>
  <c r="F64" i="6"/>
  <c r="F856" i="6"/>
  <c r="F362" i="6"/>
  <c r="H362" i="6" s="1"/>
  <c r="F866" i="6"/>
  <c r="H866" i="6" s="1"/>
  <c r="F364" i="6"/>
  <c r="H364" i="6" s="1"/>
  <c r="G1016" i="5"/>
  <c r="I1016" i="5" s="1"/>
  <c r="G1014" i="5"/>
  <c r="I1014" i="5" s="1"/>
  <c r="G1012" i="5"/>
  <c r="I1012" i="5" s="1"/>
  <c r="A1016" i="5"/>
  <c r="A1014" i="5"/>
  <c r="A1013" i="5"/>
  <c r="A1012" i="5"/>
  <c r="A1017" i="5"/>
  <c r="A1015" i="5"/>
  <c r="A1010" i="5"/>
  <c r="F855" i="6" l="1"/>
  <c r="H855" i="6" s="1"/>
  <c r="H856" i="6"/>
  <c r="F63" i="6"/>
  <c r="H64" i="6"/>
  <c r="G815" i="5"/>
  <c r="I816" i="5"/>
  <c r="F359" i="6"/>
  <c r="G1011" i="5"/>
  <c r="G642" i="5"/>
  <c r="I642" i="5" s="1"/>
  <c r="G641" i="5"/>
  <c r="A851" i="6"/>
  <c r="A874" i="6"/>
  <c r="A871" i="6"/>
  <c r="A873" i="6"/>
  <c r="A865" i="6"/>
  <c r="A855" i="6"/>
  <c r="F55" i="6" l="1"/>
  <c r="H55" i="6" s="1"/>
  <c r="H63" i="6"/>
  <c r="F358" i="6"/>
  <c r="H359" i="6"/>
  <c r="G814" i="5"/>
  <c r="I814" i="5" s="1"/>
  <c r="I815" i="5"/>
  <c r="D23" i="1"/>
  <c r="F23" i="1" s="1"/>
  <c r="I641" i="5"/>
  <c r="G1010" i="5"/>
  <c r="I1011" i="5"/>
  <c r="F873" i="6"/>
  <c r="H873" i="6" s="1"/>
  <c r="A175" i="6"/>
  <c r="A172" i="6"/>
  <c r="A170" i="6"/>
  <c r="A252" i="6"/>
  <c r="A250" i="6"/>
  <c r="A174" i="6"/>
  <c r="F357" i="6" l="1"/>
  <c r="H358" i="6"/>
  <c r="G1009" i="5"/>
  <c r="I1009" i="5" s="1"/>
  <c r="I1010" i="5"/>
  <c r="F872" i="6"/>
  <c r="H872" i="6" s="1"/>
  <c r="F356" i="6" l="1"/>
  <c r="H356" i="6" s="1"/>
  <c r="H357" i="6"/>
  <c r="F871" i="6"/>
  <c r="A209" i="6"/>
  <c r="A628" i="6"/>
  <c r="A208" i="6"/>
  <c r="A237" i="6"/>
  <c r="A627" i="6"/>
  <c r="A238" i="6"/>
  <c r="A625" i="6"/>
  <c r="F865" i="6" l="1"/>
  <c r="H865" i="6" s="1"/>
  <c r="H871" i="6"/>
  <c r="F172" i="6"/>
  <c r="F627" i="6"/>
  <c r="H627" i="6" s="1"/>
  <c r="F171" i="6" l="1"/>
  <c r="H172" i="6"/>
  <c r="F626" i="6"/>
  <c r="H626" i="6" s="1"/>
  <c r="G359" i="5"/>
  <c r="I359" i="5" s="1"/>
  <c r="A360" i="5"/>
  <c r="A357" i="5"/>
  <c r="A359" i="5"/>
  <c r="A358" i="5"/>
  <c r="F170" i="6" l="1"/>
  <c r="H170" i="6" s="1"/>
  <c r="H171" i="6"/>
  <c r="G358" i="5"/>
  <c r="I358" i="5" s="1"/>
  <c r="F625" i="6"/>
  <c r="H625" i="6" s="1"/>
  <c r="G357" i="5" l="1"/>
  <c r="I357" i="5" s="1"/>
  <c r="F624" i="6"/>
  <c r="H624" i="6" s="1"/>
  <c r="F737" i="6"/>
  <c r="G919" i="5"/>
  <c r="G921" i="5"/>
  <c r="I921" i="5" s="1"/>
  <c r="A919" i="5"/>
  <c r="A920" i="5"/>
  <c r="A921" i="5"/>
  <c r="A737" i="6"/>
  <c r="A738" i="6"/>
  <c r="A736" i="6"/>
  <c r="A733" i="6"/>
  <c r="A735" i="6"/>
  <c r="A922" i="5"/>
  <c r="A917" i="5"/>
  <c r="A731" i="6"/>
  <c r="F734" i="6" l="1"/>
  <c r="H734" i="6" s="1"/>
  <c r="H737" i="6"/>
  <c r="G918" i="5"/>
  <c r="I918" i="5" s="1"/>
  <c r="I919" i="5"/>
  <c r="A179" i="6"/>
  <c r="A181" i="6"/>
  <c r="A183" i="6"/>
  <c r="A182" i="6"/>
  <c r="A184" i="6"/>
  <c r="A178" i="6"/>
  <c r="F733" i="6" l="1"/>
  <c r="H733" i="6" s="1"/>
  <c r="G917" i="5"/>
  <c r="I917" i="5" s="1"/>
  <c r="G744" i="5"/>
  <c r="I744" i="5" s="1"/>
  <c r="A54" i="6"/>
  <c r="A49" i="6"/>
  <c r="A51" i="6"/>
  <c r="A47" i="6"/>
  <c r="A53" i="6"/>
  <c r="A52" i="6"/>
  <c r="A552" i="5"/>
  <c r="F732" i="6" l="1"/>
  <c r="H732" i="6" s="1"/>
  <c r="F179" i="6"/>
  <c r="H179" i="6" s="1"/>
  <c r="F53" i="6"/>
  <c r="H53" i="6" s="1"/>
  <c r="F51" i="6"/>
  <c r="H51" i="6" s="1"/>
  <c r="A636" i="6"/>
  <c r="A637" i="6"/>
  <c r="F731" i="6" l="1"/>
  <c r="H731" i="6" s="1"/>
  <c r="F50" i="6"/>
  <c r="H50" i="6" s="1"/>
  <c r="F178" i="6"/>
  <c r="H178" i="6" s="1"/>
  <c r="G451" i="5"/>
  <c r="I451" i="5" s="1"/>
  <c r="G453" i="5"/>
  <c r="I453" i="5" s="1"/>
  <c r="A451" i="5"/>
  <c r="A452" i="5"/>
  <c r="G450" i="5" l="1"/>
  <c r="F49" i="6"/>
  <c r="A454" i="5"/>
  <c r="A453" i="5"/>
  <c r="A450" i="5"/>
  <c r="A768" i="6"/>
  <c r="A767" i="6"/>
  <c r="A765" i="6"/>
  <c r="F48" i="6" l="1"/>
  <c r="H49" i="6"/>
  <c r="G449" i="5"/>
  <c r="I450" i="5"/>
  <c r="F767" i="6"/>
  <c r="H767" i="6" s="1"/>
  <c r="F47" i="6" l="1"/>
  <c r="H47" i="6" s="1"/>
  <c r="H48" i="6"/>
  <c r="G448" i="5"/>
  <c r="I448" i="5" s="1"/>
  <c r="I449" i="5"/>
  <c r="F766" i="6"/>
  <c r="A838" i="6"/>
  <c r="A807" i="5"/>
  <c r="A810" i="5"/>
  <c r="A309" i="6"/>
  <c r="A305" i="6"/>
  <c r="A312" i="6"/>
  <c r="A646" i="5"/>
  <c r="A809" i="5"/>
  <c r="A839" i="6"/>
  <c r="A310" i="6"/>
  <c r="A311" i="6"/>
  <c r="A811" i="5"/>
  <c r="A841" i="6"/>
  <c r="A644" i="5"/>
  <c r="A850" i="6"/>
  <c r="A812" i="5"/>
  <c r="A836" i="6"/>
  <c r="A645" i="5"/>
  <c r="A835" i="6"/>
  <c r="F765" i="6" l="1"/>
  <c r="H766" i="6"/>
  <c r="F837" i="6"/>
  <c r="H837" i="6" s="1"/>
  <c r="F311" i="6"/>
  <c r="H311" i="6" s="1"/>
  <c r="F1078" i="6"/>
  <c r="H1078" i="6" s="1"/>
  <c r="F1027" i="6"/>
  <c r="H1027" i="6" s="1"/>
  <c r="F1005" i="6"/>
  <c r="H1005" i="6" s="1"/>
  <c r="F913" i="6"/>
  <c r="H913" i="6" s="1"/>
  <c r="F764" i="6" l="1"/>
  <c r="H764" i="6" s="1"/>
  <c r="H765" i="6"/>
  <c r="F836" i="6"/>
  <c r="F309" i="6"/>
  <c r="H309" i="6" s="1"/>
  <c r="F835" i="6" l="1"/>
  <c r="H835" i="6" s="1"/>
  <c r="H836" i="6"/>
  <c r="F308" i="6"/>
  <c r="H308" i="6" s="1"/>
  <c r="F307" i="6" l="1"/>
  <c r="F304" i="6"/>
  <c r="H304" i="6" s="1"/>
  <c r="F303" i="6"/>
  <c r="H303" i="6" s="1"/>
  <c r="F294" i="6"/>
  <c r="H294" i="6" s="1"/>
  <c r="F289" i="6"/>
  <c r="H289" i="6" s="1"/>
  <c r="F288" i="6"/>
  <c r="H288" i="6" s="1"/>
  <c r="F283" i="6"/>
  <c r="H283" i="6" s="1"/>
  <c r="F282" i="6"/>
  <c r="H282" i="6" s="1"/>
  <c r="F277" i="6"/>
  <c r="H277" i="6" s="1"/>
  <c r="G658" i="5"/>
  <c r="A704" i="6"/>
  <c r="A685" i="5"/>
  <c r="A703" i="6"/>
  <c r="A706" i="6"/>
  <c r="A659" i="5"/>
  <c r="A707" i="6"/>
  <c r="A686" i="5"/>
  <c r="A737" i="5"/>
  <c r="F306" i="6" l="1"/>
  <c r="H307" i="6"/>
  <c r="G657" i="5"/>
  <c r="I657" i="5" s="1"/>
  <c r="I658" i="5"/>
  <c r="G399" i="5"/>
  <c r="I399" i="5" s="1"/>
  <c r="A398" i="5"/>
  <c r="A400" i="5"/>
  <c r="A399" i="5"/>
  <c r="F305" i="6" l="1"/>
  <c r="H305" i="6" s="1"/>
  <c r="H306" i="6"/>
  <c r="G398" i="5"/>
  <c r="I398" i="5" s="1"/>
  <c r="F706" i="6"/>
  <c r="H706" i="6" s="1"/>
  <c r="F705" i="6" l="1"/>
  <c r="H705" i="6" s="1"/>
  <c r="F704" i="6" l="1"/>
  <c r="H704" i="6" s="1"/>
  <c r="A763" i="6"/>
  <c r="A760" i="6"/>
  <c r="A762" i="6"/>
  <c r="A754" i="6"/>
  <c r="A756" i="6"/>
  <c r="A757" i="6"/>
  <c r="F703" i="6" l="1"/>
  <c r="H703" i="6" s="1"/>
  <c r="A982" i="5"/>
  <c r="A984" i="5"/>
  <c r="A985" i="5"/>
  <c r="A981" i="5"/>
  <c r="G984" i="5" l="1"/>
  <c r="A907" i="5"/>
  <c r="A908" i="5"/>
  <c r="A906" i="5"/>
  <c r="G983" i="5" l="1"/>
  <c r="I984" i="5"/>
  <c r="F762" i="6"/>
  <c r="H762" i="6" s="1"/>
  <c r="G982" i="5" l="1"/>
  <c r="I983" i="5"/>
  <c r="G907" i="5"/>
  <c r="I907" i="5" s="1"/>
  <c r="F756" i="6"/>
  <c r="H756" i="6" s="1"/>
  <c r="F761" i="6"/>
  <c r="H761" i="6" s="1"/>
  <c r="G981" i="5" l="1"/>
  <c r="I981" i="5" s="1"/>
  <c r="I982" i="5"/>
  <c r="G906" i="5"/>
  <c r="I906" i="5" s="1"/>
  <c r="F760" i="6"/>
  <c r="F755" i="6"/>
  <c r="H755" i="6" s="1"/>
  <c r="F759" i="6" l="1"/>
  <c r="H760" i="6"/>
  <c r="G980" i="5"/>
  <c r="F754" i="6"/>
  <c r="H754" i="6" s="1"/>
  <c r="F758" i="6" l="1"/>
  <c r="H758" i="6" s="1"/>
  <c r="H759" i="6"/>
  <c r="D48" i="1"/>
  <c r="F48" i="1" s="1"/>
  <c r="I980" i="5"/>
  <c r="G787" i="5"/>
  <c r="G786" i="5" l="1"/>
  <c r="I786" i="5" s="1"/>
  <c r="I787" i="5"/>
  <c r="F1103" i="6"/>
  <c r="H1103" i="6" s="1"/>
  <c r="F1097" i="6"/>
  <c r="H1097" i="6" s="1"/>
  <c r="F1076" i="6"/>
  <c r="H1076" i="6" s="1"/>
  <c r="F1025" i="6"/>
  <c r="H1025" i="6" s="1"/>
  <c r="F1018" i="6"/>
  <c r="H1018" i="6" s="1"/>
  <c r="F1003" i="6"/>
  <c r="H1003" i="6" s="1"/>
  <c r="F997" i="6"/>
  <c r="H997" i="6" s="1"/>
  <c r="F974" i="6"/>
  <c r="H974" i="6" s="1"/>
  <c r="F960" i="6"/>
  <c r="H960" i="6" s="1"/>
  <c r="F955" i="6"/>
  <c r="H955" i="6" s="1"/>
  <c r="F950" i="6"/>
  <c r="H950" i="6" s="1"/>
  <c r="F946" i="6"/>
  <c r="H946" i="6" s="1"/>
  <c r="F930" i="6"/>
  <c r="H930" i="6" s="1"/>
  <c r="F919" i="6"/>
  <c r="H919" i="6" s="1"/>
  <c r="F911" i="6"/>
  <c r="H911" i="6" s="1"/>
  <c r="F829" i="6"/>
  <c r="H829" i="6" s="1"/>
  <c r="F820" i="6"/>
  <c r="H820" i="6" s="1"/>
  <c r="F752" i="6"/>
  <c r="H752" i="6" s="1"/>
  <c r="F748" i="6"/>
  <c r="H748" i="6" s="1"/>
  <c r="F744" i="6"/>
  <c r="H744" i="6" s="1"/>
  <c r="F729" i="6"/>
  <c r="H729" i="6" s="1"/>
  <c r="F724" i="6"/>
  <c r="H724" i="6" s="1"/>
  <c r="F716" i="6"/>
  <c r="H716" i="6" s="1"/>
  <c r="F712" i="6"/>
  <c r="H712" i="6" s="1"/>
  <c r="F701" i="6"/>
  <c r="H701" i="6" s="1"/>
  <c r="F696" i="6"/>
  <c r="H696" i="6" s="1"/>
  <c r="F678" i="6"/>
  <c r="H678" i="6" s="1"/>
  <c r="F674" i="6"/>
  <c r="H674" i="6" s="1"/>
  <c r="F622" i="6"/>
  <c r="H622" i="6" s="1"/>
  <c r="F610" i="6"/>
  <c r="H610" i="6" s="1"/>
  <c r="F603" i="6"/>
  <c r="H603" i="6" s="1"/>
  <c r="F458" i="6"/>
  <c r="H458" i="6" s="1"/>
  <c r="F447" i="6"/>
  <c r="H447" i="6" s="1"/>
  <c r="F441" i="6"/>
  <c r="H441" i="6" s="1"/>
  <c r="F432" i="6"/>
  <c r="H432" i="6" s="1"/>
  <c r="F415" i="6"/>
  <c r="F410" i="6"/>
  <c r="H410" i="6" s="1"/>
  <c r="F405" i="6"/>
  <c r="H405" i="6" s="1"/>
  <c r="F400" i="6"/>
  <c r="H400" i="6" s="1"/>
  <c r="F395" i="6"/>
  <c r="H395" i="6" s="1"/>
  <c r="F390" i="6"/>
  <c r="H390" i="6" s="1"/>
  <c r="F384" i="6"/>
  <c r="H384" i="6" s="1"/>
  <c r="F376" i="6"/>
  <c r="H376" i="6" s="1"/>
  <c r="F354" i="6"/>
  <c r="H354" i="6" s="1"/>
  <c r="F345" i="6"/>
  <c r="H345" i="6" s="1"/>
  <c r="F339" i="6"/>
  <c r="H339" i="6" s="1"/>
  <c r="F330" i="6"/>
  <c r="H330" i="6" s="1"/>
  <c r="F321" i="6"/>
  <c r="H321" i="6" s="1"/>
  <c r="F293" i="6"/>
  <c r="F276" i="6"/>
  <c r="H276" i="6" s="1"/>
  <c r="F248" i="6"/>
  <c r="H248" i="6" s="1"/>
  <c r="F141" i="6"/>
  <c r="H141" i="6" s="1"/>
  <c r="G783" i="5"/>
  <c r="I783" i="5" s="1"/>
  <c r="G997" i="5"/>
  <c r="G978" i="5"/>
  <c r="I978" i="5" s="1"/>
  <c r="G972" i="5"/>
  <c r="I972" i="5" s="1"/>
  <c r="G960" i="5"/>
  <c r="I960" i="5" s="1"/>
  <c r="G950" i="5"/>
  <c r="I950" i="5" s="1"/>
  <c r="G941" i="5"/>
  <c r="I941" i="5" s="1"/>
  <c r="G939" i="5"/>
  <c r="I939" i="5" s="1"/>
  <c r="G915" i="5"/>
  <c r="I915" i="5" s="1"/>
  <c r="G901" i="5"/>
  <c r="I901" i="5" s="1"/>
  <c r="G895" i="5"/>
  <c r="I895" i="5" s="1"/>
  <c r="G891" i="5"/>
  <c r="I891" i="5" s="1"/>
  <c r="G881" i="5"/>
  <c r="I881" i="5" s="1"/>
  <c r="G878" i="5"/>
  <c r="I878" i="5" s="1"/>
  <c r="G864" i="5"/>
  <c r="I864" i="5" s="1"/>
  <c r="G862" i="5"/>
  <c r="I862" i="5" s="1"/>
  <c r="G796" i="5"/>
  <c r="I796" i="5" s="1"/>
  <c r="G780" i="5"/>
  <c r="I780" i="5" s="1"/>
  <c r="G722" i="5"/>
  <c r="I722" i="5" s="1"/>
  <c r="G707" i="5"/>
  <c r="I707" i="5" s="1"/>
  <c r="G704" i="5"/>
  <c r="I704" i="5" s="1"/>
  <c r="G673" i="5"/>
  <c r="I673" i="5" s="1"/>
  <c r="G651" i="5"/>
  <c r="G630" i="5"/>
  <c r="I630" i="5" s="1"/>
  <c r="G628" i="5"/>
  <c r="I628" i="5" s="1"/>
  <c r="G580" i="5"/>
  <c r="I580" i="5" s="1"/>
  <c r="G573" i="5"/>
  <c r="G443" i="5"/>
  <c r="I443" i="5" s="1"/>
  <c r="G434" i="5"/>
  <c r="G427" i="5"/>
  <c r="I427" i="5" s="1"/>
  <c r="G421" i="5"/>
  <c r="I421" i="5" s="1"/>
  <c r="G419" i="5"/>
  <c r="I419" i="5" s="1"/>
  <c r="G417" i="5"/>
  <c r="I417" i="5" s="1"/>
  <c r="G411" i="5"/>
  <c r="I411" i="5" s="1"/>
  <c r="G407" i="5"/>
  <c r="I407" i="5" s="1"/>
  <c r="G405" i="5"/>
  <c r="I405" i="5" s="1"/>
  <c r="G396" i="5"/>
  <c r="I396" i="5" s="1"/>
  <c r="G393" i="5"/>
  <c r="I393" i="5" s="1"/>
  <c r="G388" i="5"/>
  <c r="I388" i="5" s="1"/>
  <c r="G381" i="5"/>
  <c r="I381" i="5" s="1"/>
  <c r="G371" i="5"/>
  <c r="G366" i="5"/>
  <c r="I366" i="5" s="1"/>
  <c r="G364" i="5"/>
  <c r="I364" i="5" s="1"/>
  <c r="G354" i="5"/>
  <c r="I354" i="5" s="1"/>
  <c r="G348" i="5"/>
  <c r="I348" i="5" s="1"/>
  <c r="G336" i="5"/>
  <c r="G332" i="5"/>
  <c r="G323" i="5"/>
  <c r="I323" i="5" s="1"/>
  <c r="G320" i="5"/>
  <c r="I320" i="5" s="1"/>
  <c r="G318" i="5"/>
  <c r="I318" i="5" s="1"/>
  <c r="G316" i="5"/>
  <c r="I316" i="5" s="1"/>
  <c r="G305" i="5"/>
  <c r="I305" i="5" s="1"/>
  <c r="G300" i="5"/>
  <c r="I300" i="5" s="1"/>
  <c r="G296" i="5"/>
  <c r="G226" i="5"/>
  <c r="I226" i="5" s="1"/>
  <c r="G220" i="5"/>
  <c r="I220" i="5" s="1"/>
  <c r="G217" i="5"/>
  <c r="I217" i="5" s="1"/>
  <c r="G214" i="5"/>
  <c r="I214" i="5" s="1"/>
  <c r="G210" i="5"/>
  <c r="I210" i="5" s="1"/>
  <c r="G205" i="5"/>
  <c r="I205" i="5" s="1"/>
  <c r="G193" i="5"/>
  <c r="I193" i="5" s="1"/>
  <c r="G184" i="5"/>
  <c r="I184" i="5" s="1"/>
  <c r="G181" i="5"/>
  <c r="I181" i="5" s="1"/>
  <c r="G176" i="5"/>
  <c r="I176" i="5" s="1"/>
  <c r="G168" i="5"/>
  <c r="I168" i="5" s="1"/>
  <c r="G166" i="5"/>
  <c r="I166" i="5" s="1"/>
  <c r="G158" i="5"/>
  <c r="I158" i="5" s="1"/>
  <c r="G147" i="5"/>
  <c r="I147" i="5" s="1"/>
  <c r="G144" i="5"/>
  <c r="G140" i="5"/>
  <c r="I140" i="5" s="1"/>
  <c r="G135" i="5"/>
  <c r="I135" i="5" s="1"/>
  <c r="G129" i="5"/>
  <c r="I129" i="5" s="1"/>
  <c r="G126" i="5"/>
  <c r="I126" i="5" s="1"/>
  <c r="G120" i="5"/>
  <c r="I120" i="5" s="1"/>
  <c r="G115" i="5"/>
  <c r="I115" i="5" s="1"/>
  <c r="G112" i="5"/>
  <c r="I112" i="5" s="1"/>
  <c r="G109" i="5"/>
  <c r="I109" i="5" s="1"/>
  <c r="G102" i="5"/>
  <c r="I102" i="5" s="1"/>
  <c r="G98" i="5"/>
  <c r="I98" i="5" s="1"/>
  <c r="G85" i="5"/>
  <c r="I85" i="5" s="1"/>
  <c r="G68" i="5"/>
  <c r="I68" i="5" s="1"/>
  <c r="G66" i="5"/>
  <c r="I66" i="5" s="1"/>
  <c r="G63" i="5"/>
  <c r="I63" i="5" s="1"/>
  <c r="G61" i="5"/>
  <c r="I61" i="5" s="1"/>
  <c r="G33" i="5"/>
  <c r="I33" i="5" s="1"/>
  <c r="G31" i="5"/>
  <c r="I31" i="5" s="1"/>
  <c r="G24" i="5"/>
  <c r="I24" i="5" s="1"/>
  <c r="F414" i="6" l="1"/>
  <c r="H414" i="6" s="1"/>
  <c r="H415" i="6"/>
  <c r="F292" i="6"/>
  <c r="H292" i="6" s="1"/>
  <c r="H293" i="6"/>
  <c r="G331" i="5"/>
  <c r="I332" i="5"/>
  <c r="G572" i="5"/>
  <c r="I572" i="5" s="1"/>
  <c r="I573" i="5"/>
  <c r="G650" i="5"/>
  <c r="I650" i="5" s="1"/>
  <c r="I651" i="5"/>
  <c r="G143" i="5"/>
  <c r="I143" i="5" s="1"/>
  <c r="I144" i="5"/>
  <c r="G370" i="5"/>
  <c r="I370" i="5" s="1"/>
  <c r="I371" i="5"/>
  <c r="G433" i="5"/>
  <c r="I434" i="5"/>
  <c r="G295" i="5"/>
  <c r="I296" i="5"/>
  <c r="G335" i="5"/>
  <c r="I336" i="5"/>
  <c r="G994" i="5"/>
  <c r="I997" i="5"/>
  <c r="G625" i="5"/>
  <c r="G859" i="5"/>
  <c r="G363" i="5"/>
  <c r="G65" i="5"/>
  <c r="I65" i="5" s="1"/>
  <c r="G165" i="5"/>
  <c r="G58" i="5"/>
  <c r="I58" i="5" s="1"/>
  <c r="G416" i="5"/>
  <c r="G108" i="5"/>
  <c r="I108" i="5" s="1"/>
  <c r="G125" i="5"/>
  <c r="I125" i="5" s="1"/>
  <c r="G180" i="5"/>
  <c r="I180" i="5" s="1"/>
  <c r="G204" i="5"/>
  <c r="G219" i="5"/>
  <c r="I219" i="5" s="1"/>
  <c r="G299" i="5"/>
  <c r="I299" i="5" s="1"/>
  <c r="G347" i="5"/>
  <c r="I347" i="5" s="1"/>
  <c r="G380" i="5"/>
  <c r="I380" i="5" s="1"/>
  <c r="G442" i="5"/>
  <c r="I442" i="5" s="1"/>
  <c r="G706" i="5"/>
  <c r="I706" i="5" s="1"/>
  <c r="G790" i="5"/>
  <c r="I790" i="5" s="1"/>
  <c r="G890" i="5"/>
  <c r="I890" i="5" s="1"/>
  <c r="G914" i="5"/>
  <c r="G119" i="5"/>
  <c r="I119" i="5" s="1"/>
  <c r="G139" i="5"/>
  <c r="G146" i="5"/>
  <c r="I146" i="5" s="1"/>
  <c r="G192" i="5"/>
  <c r="G216" i="5"/>
  <c r="I216" i="5" s="1"/>
  <c r="G395" i="5"/>
  <c r="I395" i="5" s="1"/>
  <c r="G721" i="5"/>
  <c r="G779" i="5"/>
  <c r="I779" i="5" s="1"/>
  <c r="G880" i="5"/>
  <c r="I880" i="5" s="1"/>
  <c r="G977" i="5"/>
  <c r="I977" i="5" s="1"/>
  <c r="G23" i="5"/>
  <c r="I23" i="5" s="1"/>
  <c r="G101" i="5"/>
  <c r="G114" i="5"/>
  <c r="I114" i="5" s="1"/>
  <c r="G134" i="5"/>
  <c r="I134" i="5" s="1"/>
  <c r="G175" i="5"/>
  <c r="I175" i="5" s="1"/>
  <c r="G213" i="5"/>
  <c r="I213" i="5" s="1"/>
  <c r="G225" i="5"/>
  <c r="G322" i="5"/>
  <c r="I322" i="5" s="1"/>
  <c r="G392" i="5"/>
  <c r="I392" i="5" s="1"/>
  <c r="G410" i="5"/>
  <c r="I410" i="5" s="1"/>
  <c r="G426" i="5"/>
  <c r="I426" i="5" s="1"/>
  <c r="G672" i="5"/>
  <c r="G877" i="5"/>
  <c r="I877" i="5" s="1"/>
  <c r="G900" i="5"/>
  <c r="G959" i="5"/>
  <c r="I959" i="5" s="1"/>
  <c r="G84" i="5"/>
  <c r="I84" i="5" s="1"/>
  <c r="G97" i="5"/>
  <c r="I97" i="5" s="1"/>
  <c r="G111" i="5"/>
  <c r="I111" i="5" s="1"/>
  <c r="G128" i="5"/>
  <c r="I128" i="5" s="1"/>
  <c r="G183" i="5"/>
  <c r="I183" i="5" s="1"/>
  <c r="G209" i="5"/>
  <c r="I209" i="5" s="1"/>
  <c r="G247" i="5"/>
  <c r="I247" i="5" s="1"/>
  <c r="G304" i="5"/>
  <c r="I304" i="5" s="1"/>
  <c r="G353" i="5"/>
  <c r="I353" i="5" s="1"/>
  <c r="G387" i="5"/>
  <c r="I387" i="5" s="1"/>
  <c r="G579" i="5"/>
  <c r="G795" i="5"/>
  <c r="I795" i="5" s="1"/>
  <c r="G894" i="5"/>
  <c r="I894" i="5" s="1"/>
  <c r="G949" i="5"/>
  <c r="G971" i="5"/>
  <c r="G782" i="5"/>
  <c r="I782" i="5" s="1"/>
  <c r="F140" i="6"/>
  <c r="H140" i="6" s="1"/>
  <c r="F275" i="6"/>
  <c r="H275" i="6" s="1"/>
  <c r="F353" i="6"/>
  <c r="H353" i="6" s="1"/>
  <c r="F389" i="6"/>
  <c r="H389" i="6" s="1"/>
  <c r="F409" i="6"/>
  <c r="H409" i="6" s="1"/>
  <c r="F446" i="6"/>
  <c r="H446" i="6" s="1"/>
  <c r="F602" i="6"/>
  <c r="H602" i="6" s="1"/>
  <c r="F673" i="6"/>
  <c r="H673" i="6" s="1"/>
  <c r="F695" i="6"/>
  <c r="H695" i="6" s="1"/>
  <c r="F723" i="6"/>
  <c r="H723" i="6" s="1"/>
  <c r="F751" i="6"/>
  <c r="H751" i="6" s="1"/>
  <c r="F818" i="6"/>
  <c r="H818" i="6" s="1"/>
  <c r="F918" i="6"/>
  <c r="H918" i="6" s="1"/>
  <c r="F945" i="6"/>
  <c r="H945" i="6" s="1"/>
  <c r="F1001" i="6"/>
  <c r="F1023" i="6"/>
  <c r="F1074" i="6"/>
  <c r="F1096" i="6"/>
  <c r="H1096" i="6" s="1"/>
  <c r="F337" i="6"/>
  <c r="F383" i="6"/>
  <c r="H383" i="6" s="1"/>
  <c r="F404" i="6"/>
  <c r="H404" i="6" s="1"/>
  <c r="F431" i="6"/>
  <c r="F457" i="6"/>
  <c r="H457" i="6" s="1"/>
  <c r="F660" i="6"/>
  <c r="H660" i="6" s="1"/>
  <c r="F715" i="6"/>
  <c r="F747" i="6"/>
  <c r="F959" i="6"/>
  <c r="H959" i="6" s="1"/>
  <c r="F996" i="6"/>
  <c r="H996" i="6" s="1"/>
  <c r="F1092" i="6"/>
  <c r="H1092" i="6" s="1"/>
  <c r="F247" i="6"/>
  <c r="H247" i="6" s="1"/>
  <c r="F344" i="6"/>
  <c r="H344" i="6" s="1"/>
  <c r="F375" i="6"/>
  <c r="H375" i="6" s="1"/>
  <c r="F399" i="6"/>
  <c r="H399" i="6" s="1"/>
  <c r="F621" i="6"/>
  <c r="H621" i="6" s="1"/>
  <c r="F711" i="6"/>
  <c r="H711" i="6" s="1"/>
  <c r="F743" i="6"/>
  <c r="H743" i="6" s="1"/>
  <c r="F828" i="6"/>
  <c r="H828" i="6" s="1"/>
  <c r="F909" i="6"/>
  <c r="H909" i="6" s="1"/>
  <c r="F929" i="6"/>
  <c r="H929" i="6" s="1"/>
  <c r="F954" i="6"/>
  <c r="H954" i="6" s="1"/>
  <c r="F973" i="6"/>
  <c r="H973" i="6" s="1"/>
  <c r="F1009" i="6"/>
  <c r="H1009" i="6" s="1"/>
  <c r="F1068" i="6"/>
  <c r="F1084" i="6"/>
  <c r="F1109" i="6"/>
  <c r="H1109" i="6" s="1"/>
  <c r="F394" i="6"/>
  <c r="H394" i="6" s="1"/>
  <c r="F440" i="6"/>
  <c r="F609" i="6"/>
  <c r="H609" i="6" s="1"/>
  <c r="F677" i="6"/>
  <c r="H677" i="6" s="1"/>
  <c r="F700" i="6"/>
  <c r="H700" i="6" s="1"/>
  <c r="F728" i="6"/>
  <c r="H728" i="6" s="1"/>
  <c r="F949" i="6"/>
  <c r="H949" i="6" s="1"/>
  <c r="F1102" i="6"/>
  <c r="H1102" i="6" s="1"/>
  <c r="G703" i="5"/>
  <c r="I703" i="5" s="1"/>
  <c r="F328" i="6"/>
  <c r="H328" i="6" s="1"/>
  <c r="F1017" i="6"/>
  <c r="G151" i="5"/>
  <c r="I151" i="5" s="1"/>
  <c r="G692" i="5"/>
  <c r="I692" i="5" s="1"/>
  <c r="G689" i="5"/>
  <c r="I689" i="5" s="1"/>
  <c r="G683" i="5"/>
  <c r="G599" i="5"/>
  <c r="I599" i="5" s="1"/>
  <c r="F31" i="6"/>
  <c r="F843" i="6"/>
  <c r="H843" i="6" s="1"/>
  <c r="G466" i="5"/>
  <c r="I466" i="5" s="1"/>
  <c r="F332" i="6"/>
  <c r="H332" i="6" s="1"/>
  <c r="G764" i="5"/>
  <c r="I764" i="5" s="1"/>
  <c r="F662" i="6"/>
  <c r="H662" i="6" s="1"/>
  <c r="F281" i="6"/>
  <c r="H281" i="6" s="1"/>
  <c r="F287" i="6"/>
  <c r="H287" i="6" s="1"/>
  <c r="F452" i="6"/>
  <c r="H452" i="6" s="1"/>
  <c r="F935" i="6"/>
  <c r="H935" i="6" s="1"/>
  <c r="F92" i="6"/>
  <c r="H92" i="6" s="1"/>
  <c r="F79" i="6"/>
  <c r="H79" i="6" s="1"/>
  <c r="F158" i="6"/>
  <c r="H158" i="6" s="1"/>
  <c r="F822" i="6"/>
  <c r="H822" i="6" s="1"/>
  <c r="F302" i="6"/>
  <c r="G30" i="5"/>
  <c r="I30" i="5" s="1"/>
  <c r="G404" i="5"/>
  <c r="I404" i="5" s="1"/>
  <c r="G315" i="5"/>
  <c r="I315" i="5" s="1"/>
  <c r="G938" i="5"/>
  <c r="G1001" i="5"/>
  <c r="A865" i="5"/>
  <c r="A864" i="5"/>
  <c r="F30" i="6" l="1"/>
  <c r="H30" i="6" s="1"/>
  <c r="H31" i="6"/>
  <c r="F746" i="6"/>
  <c r="H746" i="6" s="1"/>
  <c r="H747" i="6"/>
  <c r="F430" i="6"/>
  <c r="H431" i="6"/>
  <c r="F439" i="6"/>
  <c r="H439" i="6" s="1"/>
  <c r="H440" i="6"/>
  <c r="F1067" i="6"/>
  <c r="H1068" i="6"/>
  <c r="F336" i="6"/>
  <c r="H337" i="6"/>
  <c r="F1000" i="6"/>
  <c r="H1001" i="6"/>
  <c r="F301" i="6"/>
  <c r="H301" i="6" s="1"/>
  <c r="H302" i="6"/>
  <c r="F1016" i="6"/>
  <c r="H1017" i="6"/>
  <c r="F1083" i="6"/>
  <c r="H1084" i="6"/>
  <c r="F1022" i="6"/>
  <c r="H1023" i="6"/>
  <c r="F714" i="6"/>
  <c r="H714" i="6" s="1"/>
  <c r="H715" i="6"/>
  <c r="F1073" i="6"/>
  <c r="H1074" i="6"/>
  <c r="G970" i="5"/>
  <c r="I971" i="5"/>
  <c r="G571" i="5"/>
  <c r="I579" i="5"/>
  <c r="G899" i="5"/>
  <c r="I899" i="5" s="1"/>
  <c r="I900" i="5"/>
  <c r="G100" i="5"/>
  <c r="I100" i="5" s="1"/>
  <c r="I101" i="5"/>
  <c r="G164" i="5"/>
  <c r="I165" i="5"/>
  <c r="G362" i="5"/>
  <c r="I362" i="5" s="1"/>
  <c r="I363" i="5"/>
  <c r="G993" i="5"/>
  <c r="I994" i="5"/>
  <c r="G294" i="5"/>
  <c r="I295" i="5"/>
  <c r="G330" i="5"/>
  <c r="I330" i="5" s="1"/>
  <c r="I331" i="5"/>
  <c r="G682" i="5"/>
  <c r="I682" i="5" s="1"/>
  <c r="I683" i="5"/>
  <c r="G224" i="5"/>
  <c r="I225" i="5"/>
  <c r="G138" i="5"/>
  <c r="I138" i="5" s="1"/>
  <c r="I139" i="5"/>
  <c r="G923" i="5"/>
  <c r="I923" i="5" s="1"/>
  <c r="I938" i="5"/>
  <c r="D39" i="1"/>
  <c r="F39" i="1" s="1"/>
  <c r="I1001" i="5"/>
  <c r="G671" i="5"/>
  <c r="I671" i="5" s="1"/>
  <c r="I672" i="5"/>
  <c r="G197" i="5"/>
  <c r="I204" i="5"/>
  <c r="G415" i="5"/>
  <c r="I416" i="5"/>
  <c r="G624" i="5"/>
  <c r="I625" i="5"/>
  <c r="G334" i="5"/>
  <c r="I334" i="5" s="1"/>
  <c r="I335" i="5"/>
  <c r="G432" i="5"/>
  <c r="I433" i="5"/>
  <c r="G948" i="5"/>
  <c r="I948" i="5" s="1"/>
  <c r="I949" i="5"/>
  <c r="G714" i="5"/>
  <c r="I714" i="5" s="1"/>
  <c r="I721" i="5"/>
  <c r="G191" i="5"/>
  <c r="I192" i="5"/>
  <c r="G913" i="5"/>
  <c r="I913" i="5" s="1"/>
  <c r="I914" i="5"/>
  <c r="G853" i="5"/>
  <c r="I853" i="5" s="1"/>
  <c r="I859" i="5"/>
  <c r="G107" i="5"/>
  <c r="I107" i="5" s="1"/>
  <c r="G29" i="5"/>
  <c r="G898" i="5"/>
  <c r="I898" i="5" s="1"/>
  <c r="F659" i="6"/>
  <c r="H659" i="6" s="1"/>
  <c r="F817" i="6"/>
  <c r="F327" i="6"/>
  <c r="G778" i="5"/>
  <c r="G314" i="5"/>
  <c r="G179" i="5"/>
  <c r="I179" i="5" s="1"/>
  <c r="G57" i="5"/>
  <c r="G142" i="5"/>
  <c r="G876" i="5"/>
  <c r="G391" i="5"/>
  <c r="I391" i="5" s="1"/>
  <c r="G438" i="5"/>
  <c r="I438" i="5" s="1"/>
  <c r="G379" i="5"/>
  <c r="I379" i="5" s="1"/>
  <c r="F139" i="6"/>
  <c r="G124" i="5"/>
  <c r="I124" i="5" s="1"/>
  <c r="G799" i="5"/>
  <c r="I799" i="5" s="1"/>
  <c r="G174" i="5"/>
  <c r="I174" i="5" s="1"/>
  <c r="G83" i="5"/>
  <c r="I83" i="5" s="1"/>
  <c r="G794" i="5"/>
  <c r="I794" i="5" s="1"/>
  <c r="G212" i="5"/>
  <c r="I212" i="5" s="1"/>
  <c r="G425" i="5"/>
  <c r="I425" i="5" s="1"/>
  <c r="F1112" i="6"/>
  <c r="H1112" i="6" s="1"/>
  <c r="F274" i="6"/>
  <c r="H274" i="6" s="1"/>
  <c r="F445" i="6"/>
  <c r="H445" i="6" s="1"/>
  <c r="F908" i="6"/>
  <c r="H908" i="6" s="1"/>
  <c r="F608" i="6"/>
  <c r="H608" i="6" s="1"/>
  <c r="F291" i="6"/>
  <c r="H291" i="6" s="1"/>
  <c r="F1101" i="6"/>
  <c r="G465" i="5"/>
  <c r="G893" i="5"/>
  <c r="I893" i="5" s="1"/>
  <c r="G656" i="5"/>
  <c r="I656" i="5" s="1"/>
  <c r="G303" i="5"/>
  <c r="I303" i="5" s="1"/>
  <c r="G409" i="5"/>
  <c r="I409" i="5" s="1"/>
  <c r="G976" i="5"/>
  <c r="I976" i="5" s="1"/>
  <c r="G298" i="5"/>
  <c r="G691" i="5"/>
  <c r="I691" i="5" s="1"/>
  <c r="G507" i="5"/>
  <c r="G598" i="5"/>
  <c r="I598" i="5" s="1"/>
  <c r="G386" i="5"/>
  <c r="I386" i="5" s="1"/>
  <c r="G352" i="5"/>
  <c r="I352" i="5" s="1"/>
  <c r="G246" i="5"/>
  <c r="I246" i="5" s="1"/>
  <c r="G208" i="5"/>
  <c r="I208" i="5" s="1"/>
  <c r="G96" i="5"/>
  <c r="G958" i="5"/>
  <c r="I958" i="5" s="1"/>
  <c r="G133" i="5"/>
  <c r="I133" i="5" s="1"/>
  <c r="G22" i="5"/>
  <c r="I22" i="5" s="1"/>
  <c r="G118" i="5"/>
  <c r="I118" i="5" s="1"/>
  <c r="G889" i="5"/>
  <c r="I889" i="5" s="1"/>
  <c r="G346" i="5"/>
  <c r="I346" i="5" s="1"/>
  <c r="G527" i="5"/>
  <c r="G763" i="5"/>
  <c r="I763" i="5" s="1"/>
  <c r="G329" i="5"/>
  <c r="G688" i="5"/>
  <c r="I688" i="5" s="1"/>
  <c r="F934" i="6"/>
  <c r="H934" i="6" s="1"/>
  <c r="F78" i="6"/>
  <c r="F91" i="6"/>
  <c r="F286" i="6"/>
  <c r="H286" i="6" s="1"/>
  <c r="F201" i="6"/>
  <c r="H201" i="6" s="1"/>
  <c r="F948" i="6"/>
  <c r="H948" i="6" s="1"/>
  <c r="F727" i="6"/>
  <c r="H727" i="6" s="1"/>
  <c r="F676" i="6"/>
  <c r="H676" i="6" s="1"/>
  <c r="F393" i="6"/>
  <c r="H393" i="6" s="1"/>
  <c r="F1108" i="6"/>
  <c r="H1108" i="6" s="1"/>
  <c r="F972" i="6"/>
  <c r="H972" i="6" s="1"/>
  <c r="F928" i="6"/>
  <c r="H928" i="6" s="1"/>
  <c r="F710" i="6"/>
  <c r="H710" i="6" s="1"/>
  <c r="F398" i="6"/>
  <c r="H398" i="6" s="1"/>
  <c r="F343" i="6"/>
  <c r="F246" i="6"/>
  <c r="H246" i="6" s="1"/>
  <c r="F995" i="6"/>
  <c r="H995" i="6" s="1"/>
  <c r="F456" i="6"/>
  <c r="H456" i="6" s="1"/>
  <c r="F382" i="6"/>
  <c r="H382" i="6" s="1"/>
  <c r="F1095" i="6"/>
  <c r="F917" i="6"/>
  <c r="H917" i="6" s="1"/>
  <c r="F722" i="6"/>
  <c r="H722" i="6" s="1"/>
  <c r="F672" i="6"/>
  <c r="H672" i="6" s="1"/>
  <c r="F601" i="6"/>
  <c r="H601" i="6" s="1"/>
  <c r="F388" i="6"/>
  <c r="H388" i="6" s="1"/>
  <c r="F320" i="6"/>
  <c r="F842" i="6"/>
  <c r="F20" i="6"/>
  <c r="H20" i="6" s="1"/>
  <c r="F451" i="6"/>
  <c r="H451" i="6" s="1"/>
  <c r="F315" i="6"/>
  <c r="H315" i="6" s="1"/>
  <c r="F206" i="6"/>
  <c r="H206" i="6" s="1"/>
  <c r="F923" i="6"/>
  <c r="H923" i="6" s="1"/>
  <c r="F699" i="6"/>
  <c r="H699" i="6" s="1"/>
  <c r="F413" i="6"/>
  <c r="H413" i="6" s="1"/>
  <c r="F1008" i="6"/>
  <c r="H1008" i="6" s="1"/>
  <c r="F953" i="6"/>
  <c r="H953" i="6" s="1"/>
  <c r="F827" i="6"/>
  <c r="F742" i="6"/>
  <c r="H742" i="6" s="1"/>
  <c r="F620" i="6"/>
  <c r="H620" i="6" s="1"/>
  <c r="F374" i="6"/>
  <c r="F1091" i="6"/>
  <c r="H1091" i="6" s="1"/>
  <c r="F958" i="6"/>
  <c r="H958" i="6" s="1"/>
  <c r="F403" i="6"/>
  <c r="H403" i="6" s="1"/>
  <c r="F944" i="6"/>
  <c r="H944" i="6" s="1"/>
  <c r="F750" i="6"/>
  <c r="H750" i="6" s="1"/>
  <c r="F694" i="6"/>
  <c r="H694" i="6" s="1"/>
  <c r="F408" i="6"/>
  <c r="H408" i="6" s="1"/>
  <c r="F352" i="6"/>
  <c r="H352" i="6" s="1"/>
  <c r="F157" i="6"/>
  <c r="H157" i="6" s="1"/>
  <c r="F280" i="6"/>
  <c r="H280" i="6" s="1"/>
  <c r="F153" i="6"/>
  <c r="G403" i="5"/>
  <c r="I403" i="5" s="1"/>
  <c r="F879" i="6"/>
  <c r="H879" i="6" s="1"/>
  <c r="F434" i="6" l="1"/>
  <c r="H434" i="6" s="1"/>
  <c r="F319" i="6"/>
  <c r="H320" i="6"/>
  <c r="F77" i="6"/>
  <c r="H78" i="6"/>
  <c r="F1072" i="6"/>
  <c r="H1073" i="6"/>
  <c r="F1021" i="6"/>
  <c r="H1022" i="6"/>
  <c r="F1015" i="6"/>
  <c r="H1016" i="6"/>
  <c r="F999" i="6"/>
  <c r="H999" i="6" s="1"/>
  <c r="H1000" i="6"/>
  <c r="F1066" i="6"/>
  <c r="H1067" i="6"/>
  <c r="F429" i="6"/>
  <c r="H429" i="6" s="1"/>
  <c r="H430" i="6"/>
  <c r="F152" i="6"/>
  <c r="H153" i="6"/>
  <c r="F841" i="6"/>
  <c r="H841" i="6" s="1"/>
  <c r="H842" i="6"/>
  <c r="F342" i="6"/>
  <c r="H342" i="6" s="1"/>
  <c r="H343" i="6"/>
  <c r="F90" i="6"/>
  <c r="H91" i="6"/>
  <c r="F1100" i="6"/>
  <c r="H1101" i="6"/>
  <c r="G912" i="5"/>
  <c r="I912" i="5" s="1"/>
  <c r="F373" i="6"/>
  <c r="H373" i="6" s="1"/>
  <c r="H374" i="6"/>
  <c r="F816" i="6"/>
  <c r="H817" i="6"/>
  <c r="F1082" i="6"/>
  <c r="H1083" i="6"/>
  <c r="F335" i="6"/>
  <c r="H336" i="6"/>
  <c r="F1094" i="6"/>
  <c r="H1094" i="6" s="1"/>
  <c r="H1095" i="6"/>
  <c r="F826" i="6"/>
  <c r="H826" i="6" s="1"/>
  <c r="H827" i="6"/>
  <c r="F138" i="6"/>
  <c r="H138" i="6" s="1"/>
  <c r="H139" i="6"/>
  <c r="F326" i="6"/>
  <c r="H327" i="6"/>
  <c r="G87" i="5"/>
  <c r="I87" i="5" s="1"/>
  <c r="I96" i="5"/>
  <c r="I298" i="5"/>
  <c r="G137" i="5"/>
  <c r="I137" i="5" s="1"/>
  <c r="I142" i="5"/>
  <c r="G777" i="5"/>
  <c r="I778" i="5"/>
  <c r="G28" i="5"/>
  <c r="I29" i="5"/>
  <c r="G190" i="5"/>
  <c r="I190" i="5" s="1"/>
  <c r="I191" i="5"/>
  <c r="G414" i="5"/>
  <c r="I414" i="5" s="1"/>
  <c r="I415" i="5"/>
  <c r="G223" i="5"/>
  <c r="I224" i="5"/>
  <c r="G992" i="5"/>
  <c r="I993" i="5"/>
  <c r="G163" i="5"/>
  <c r="I163" i="5" s="1"/>
  <c r="I164" i="5"/>
  <c r="G969" i="5"/>
  <c r="I969" i="5" s="1"/>
  <c r="I970" i="5"/>
  <c r="G328" i="5"/>
  <c r="I328" i="5" s="1"/>
  <c r="I329" i="5"/>
  <c r="G313" i="5"/>
  <c r="I314" i="5"/>
  <c r="G497" i="5"/>
  <c r="I497" i="5" s="1"/>
  <c r="I507" i="5"/>
  <c r="G459" i="5"/>
  <c r="I465" i="5"/>
  <c r="G875" i="5"/>
  <c r="I876" i="5"/>
  <c r="G431" i="5"/>
  <c r="I432" i="5"/>
  <c r="G623" i="5"/>
  <c r="I624" i="5"/>
  <c r="G196" i="5"/>
  <c r="I197" i="5"/>
  <c r="I294" i="5"/>
  <c r="G293" i="5"/>
  <c r="I293" i="5" s="1"/>
  <c r="G570" i="5"/>
  <c r="I571" i="5"/>
  <c r="G526" i="5"/>
  <c r="I526" i="5" s="1"/>
  <c r="I527" i="5"/>
  <c r="G56" i="5"/>
  <c r="I56" i="5" s="1"/>
  <c r="I57" i="5"/>
  <c r="G852" i="5"/>
  <c r="G897" i="5"/>
  <c r="I897" i="5" s="1"/>
  <c r="G173" i="5"/>
  <c r="F943" i="6"/>
  <c r="H943" i="6" s="1"/>
  <c r="F825" i="6"/>
  <c r="H825" i="6" s="1"/>
  <c r="F741" i="6"/>
  <c r="F709" i="6"/>
  <c r="H709" i="6" s="1"/>
  <c r="F132" i="6"/>
  <c r="G681" i="5"/>
  <c r="I681" i="5" s="1"/>
  <c r="G207" i="5"/>
  <c r="I207" i="5" s="1"/>
  <c r="F161" i="6"/>
  <c r="H161" i="6" s="1"/>
  <c r="F907" i="6"/>
  <c r="F290" i="6"/>
  <c r="H290" i="6" s="1"/>
  <c r="G447" i="5"/>
  <c r="I447" i="5" s="1"/>
  <c r="G378" i="5"/>
  <c r="G793" i="5"/>
  <c r="G123" i="5"/>
  <c r="I123" i="5" s="1"/>
  <c r="G437" i="5"/>
  <c r="I437" i="5" s="1"/>
  <c r="F444" i="6"/>
  <c r="H444" i="6" s="1"/>
  <c r="G798" i="5"/>
  <c r="G390" i="5"/>
  <c r="I390" i="5" s="1"/>
  <c r="F273" i="6"/>
  <c r="H273" i="6" s="1"/>
  <c r="G762" i="5"/>
  <c r="I762" i="5" s="1"/>
  <c r="F1111" i="6"/>
  <c r="H1111" i="6" s="1"/>
  <c r="G424" i="5"/>
  <c r="I424" i="5" s="1"/>
  <c r="F607" i="6"/>
  <c r="H607" i="6" s="1"/>
  <c r="G670" i="5"/>
  <c r="I670" i="5" s="1"/>
  <c r="F658" i="6"/>
  <c r="G597" i="5"/>
  <c r="G413" i="5"/>
  <c r="G345" i="5"/>
  <c r="I345" i="5" s="1"/>
  <c r="G117" i="5"/>
  <c r="I117" i="5" s="1"/>
  <c r="G21" i="5"/>
  <c r="I21" i="5" s="1"/>
  <c r="G957" i="5"/>
  <c r="I957" i="5" s="1"/>
  <c r="G245" i="5"/>
  <c r="I245" i="5" s="1"/>
  <c r="G385" i="5"/>
  <c r="I385" i="5" s="1"/>
  <c r="G302" i="5"/>
  <c r="G402" i="5"/>
  <c r="I402" i="5" s="1"/>
  <c r="G649" i="5"/>
  <c r="I649" i="5" s="1"/>
  <c r="G888" i="5"/>
  <c r="I888" i="5" s="1"/>
  <c r="G351" i="5"/>
  <c r="I351" i="5" s="1"/>
  <c r="G947" i="5"/>
  <c r="I947" i="5" s="1"/>
  <c r="G975" i="5"/>
  <c r="G655" i="5"/>
  <c r="I655" i="5" s="1"/>
  <c r="F933" i="6"/>
  <c r="H933" i="6" s="1"/>
  <c r="F279" i="6"/>
  <c r="H279" i="6" s="1"/>
  <c r="F156" i="6"/>
  <c r="H156" i="6" s="1"/>
  <c r="F407" i="6"/>
  <c r="H407" i="6" s="1"/>
  <c r="F402" i="6"/>
  <c r="H402" i="6" s="1"/>
  <c r="F957" i="6"/>
  <c r="H957" i="6" s="1"/>
  <c r="F619" i="6"/>
  <c r="F952" i="6"/>
  <c r="H952" i="6" s="1"/>
  <c r="F698" i="6"/>
  <c r="H698" i="6" s="1"/>
  <c r="F922" i="6"/>
  <c r="H922" i="6" s="1"/>
  <c r="F205" i="6"/>
  <c r="H205" i="6" s="1"/>
  <c r="F314" i="6"/>
  <c r="F600" i="6"/>
  <c r="H600" i="6" s="1"/>
  <c r="F721" i="6"/>
  <c r="H721" i="6" s="1"/>
  <c r="F245" i="6"/>
  <c r="F397" i="6"/>
  <c r="H397" i="6" s="1"/>
  <c r="F927" i="6"/>
  <c r="H927" i="6" s="1"/>
  <c r="F1107" i="6"/>
  <c r="F726" i="6"/>
  <c r="H726" i="6" s="1"/>
  <c r="F200" i="6"/>
  <c r="H200" i="6" s="1"/>
  <c r="F423" i="6"/>
  <c r="H423" i="6" s="1"/>
  <c r="F29" i="6"/>
  <c r="F300" i="6"/>
  <c r="H300" i="6" s="1"/>
  <c r="F351" i="6"/>
  <c r="F693" i="6"/>
  <c r="H693" i="6" s="1"/>
  <c r="F1090" i="6"/>
  <c r="F1007" i="6"/>
  <c r="H1007" i="6" s="1"/>
  <c r="F412" i="6"/>
  <c r="H412" i="6" s="1"/>
  <c r="F450" i="6"/>
  <c r="H450" i="6" s="1"/>
  <c r="F19" i="6"/>
  <c r="H19" i="6" s="1"/>
  <c r="F387" i="6"/>
  <c r="H387" i="6" s="1"/>
  <c r="F671" i="6"/>
  <c r="H671" i="6" s="1"/>
  <c r="F916" i="6"/>
  <c r="H916" i="6" s="1"/>
  <c r="F381" i="6"/>
  <c r="H381" i="6" s="1"/>
  <c r="F455" i="6"/>
  <c r="H455" i="6" s="1"/>
  <c r="F971" i="6"/>
  <c r="H971" i="6" s="1"/>
  <c r="F392" i="6"/>
  <c r="H392" i="6" s="1"/>
  <c r="F285" i="6"/>
  <c r="H285" i="6" s="1"/>
  <c r="G361" i="5"/>
  <c r="F878" i="6"/>
  <c r="H878" i="6" s="1"/>
  <c r="G1008" i="5"/>
  <c r="I1008" i="5" s="1"/>
  <c r="G132" i="5" l="1"/>
  <c r="I132" i="5" s="1"/>
  <c r="G525" i="5"/>
  <c r="I525" i="5" s="1"/>
  <c r="F1099" i="6"/>
  <c r="H1099" i="6" s="1"/>
  <c r="H1100" i="6"/>
  <c r="F151" i="6"/>
  <c r="H152" i="6"/>
  <c r="F1065" i="6"/>
  <c r="H1066" i="6"/>
  <c r="F1014" i="6"/>
  <c r="H1015" i="6"/>
  <c r="F1071" i="6"/>
  <c r="H1072" i="6"/>
  <c r="F318" i="6"/>
  <c r="H318" i="6" s="1"/>
  <c r="H319" i="6"/>
  <c r="F1089" i="6"/>
  <c r="H1090" i="6"/>
  <c r="F24" i="6"/>
  <c r="H24" i="6" s="1"/>
  <c r="H29" i="6"/>
  <c r="F1106" i="6"/>
  <c r="H1106" i="6" s="1"/>
  <c r="H1107" i="6"/>
  <c r="F131" i="6"/>
  <c r="H132" i="6"/>
  <c r="F325" i="6"/>
  <c r="H326" i="6"/>
  <c r="F334" i="6"/>
  <c r="H334" i="6" s="1"/>
  <c r="H335" i="6"/>
  <c r="F815" i="6"/>
  <c r="H815" i="6" s="1"/>
  <c r="H816" i="6"/>
  <c r="F89" i="6"/>
  <c r="H89" i="6" s="1"/>
  <c r="H90" i="6"/>
  <c r="F1020" i="6"/>
  <c r="H1021" i="6"/>
  <c r="F76" i="6"/>
  <c r="H77" i="6"/>
  <c r="F233" i="6"/>
  <c r="H233" i="6" s="1"/>
  <c r="H245" i="6"/>
  <c r="F618" i="6"/>
  <c r="H618" i="6" s="1"/>
  <c r="H619" i="6"/>
  <c r="F341" i="6"/>
  <c r="H341" i="6" s="1"/>
  <c r="H351" i="6"/>
  <c r="F313" i="6"/>
  <c r="H313" i="6" s="1"/>
  <c r="H314" i="6"/>
  <c r="F657" i="6"/>
  <c r="H657" i="6" s="1"/>
  <c r="H658" i="6"/>
  <c r="F905" i="6"/>
  <c r="H905" i="6" s="1"/>
  <c r="H907" i="6"/>
  <c r="F740" i="6"/>
  <c r="H740" i="6" s="1"/>
  <c r="H741" i="6"/>
  <c r="F1081" i="6"/>
  <c r="H1082" i="6"/>
  <c r="I302" i="5"/>
  <c r="G596" i="5"/>
  <c r="I597" i="5"/>
  <c r="G530" i="5"/>
  <c r="I530" i="5" s="1"/>
  <c r="I570" i="5"/>
  <c r="G195" i="5"/>
  <c r="I196" i="5"/>
  <c r="G430" i="5"/>
  <c r="I431" i="5"/>
  <c r="G458" i="5"/>
  <c r="I458" i="5" s="1"/>
  <c r="I459" i="5"/>
  <c r="D62" i="1"/>
  <c r="F62" i="1" s="1"/>
  <c r="I313" i="5"/>
  <c r="G991" i="5"/>
  <c r="I992" i="5"/>
  <c r="G27" i="5"/>
  <c r="I28" i="5"/>
  <c r="D37" i="1"/>
  <c r="F37" i="1" s="1"/>
  <c r="I413" i="5"/>
  <c r="G519" i="5"/>
  <c r="G356" i="5"/>
  <c r="I356" i="5" s="1"/>
  <c r="I361" i="5"/>
  <c r="G974" i="5"/>
  <c r="I974" i="5" s="1"/>
  <c r="I975" i="5"/>
  <c r="G377" i="5"/>
  <c r="I377" i="5" s="1"/>
  <c r="I378" i="5"/>
  <c r="D28" i="1"/>
  <c r="F28" i="1" s="1"/>
  <c r="I173" i="5"/>
  <c r="G851" i="5"/>
  <c r="I852" i="5"/>
  <c r="G622" i="5"/>
  <c r="I623" i="5"/>
  <c r="G874" i="5"/>
  <c r="I874" i="5" s="1"/>
  <c r="I875" i="5"/>
  <c r="D44" i="1"/>
  <c r="F44" i="1" s="1"/>
  <c r="I223" i="5"/>
  <c r="G222" i="5"/>
  <c r="I222" i="5" s="1"/>
  <c r="D58" i="1"/>
  <c r="F58" i="1" s="1"/>
  <c r="I777" i="5"/>
  <c r="G285" i="5"/>
  <c r="I285" i="5" s="1"/>
  <c r="D60" i="1"/>
  <c r="F60" i="1" s="1"/>
  <c r="I798" i="5"/>
  <c r="D59" i="1"/>
  <c r="F59" i="1" s="1"/>
  <c r="I793" i="5"/>
  <c r="F942" i="6"/>
  <c r="H942" i="6" s="1"/>
  <c r="F454" i="6"/>
  <c r="H454" i="6" s="1"/>
  <c r="D30" i="1"/>
  <c r="F30" i="1" s="1"/>
  <c r="F649" i="6"/>
  <c r="H649" i="6" s="1"/>
  <c r="F581" i="6"/>
  <c r="H581" i="6" s="1"/>
  <c r="D40" i="1"/>
  <c r="F40" i="1" s="1"/>
  <c r="D32" i="1"/>
  <c r="F32" i="1" s="1"/>
  <c r="F1105" i="6"/>
  <c r="D29" i="1"/>
  <c r="F29" i="1" s="1"/>
  <c r="G131" i="5"/>
  <c r="I131" i="5" s="1"/>
  <c r="F401" i="6"/>
  <c r="H401" i="6" s="1"/>
  <c r="F708" i="6"/>
  <c r="H708" i="6" s="1"/>
  <c r="F739" i="6"/>
  <c r="H739" i="6" s="1"/>
  <c r="F692" i="6"/>
  <c r="H692" i="6" s="1"/>
  <c r="G680" i="5"/>
  <c r="I680" i="5" s="1"/>
  <c r="G887" i="5"/>
  <c r="I887" i="5" s="1"/>
  <c r="G968" i="5"/>
  <c r="I968" i="5" s="1"/>
  <c r="G446" i="5"/>
  <c r="F906" i="6"/>
  <c r="H906" i="6" s="1"/>
  <c r="F606" i="6"/>
  <c r="G122" i="5"/>
  <c r="F994" i="6"/>
  <c r="G436" i="5"/>
  <c r="I436" i="5" s="1"/>
  <c r="G423" i="5"/>
  <c r="I423" i="5" s="1"/>
  <c r="G776" i="5"/>
  <c r="I776" i="5" s="1"/>
  <c r="G761" i="5"/>
  <c r="I761" i="5" s="1"/>
  <c r="G669" i="5"/>
  <c r="G384" i="5"/>
  <c r="G648" i="5"/>
  <c r="I648" i="5" s="1"/>
  <c r="G401" i="5"/>
  <c r="I401" i="5" s="1"/>
  <c r="G20" i="5"/>
  <c r="I20" i="5" s="1"/>
  <c r="G654" i="5"/>
  <c r="G946" i="5"/>
  <c r="G244" i="5"/>
  <c r="I244" i="5" s="1"/>
  <c r="G344" i="5"/>
  <c r="I344" i="5" s="1"/>
  <c r="F932" i="6"/>
  <c r="F877" i="6"/>
  <c r="H877" i="6" s="1"/>
  <c r="F391" i="6"/>
  <c r="H391" i="6" s="1"/>
  <c r="F386" i="6"/>
  <c r="H386" i="6" s="1"/>
  <c r="F18" i="6"/>
  <c r="H18" i="6" s="1"/>
  <c r="F449" i="6"/>
  <c r="F299" i="6"/>
  <c r="H299" i="6" s="1"/>
  <c r="F422" i="6"/>
  <c r="F278" i="6"/>
  <c r="H278" i="6" s="1"/>
  <c r="F284" i="6"/>
  <c r="H284" i="6" s="1"/>
  <c r="F199" i="6"/>
  <c r="H199" i="6" s="1"/>
  <c r="F396" i="6"/>
  <c r="H396" i="6" s="1"/>
  <c r="F599" i="6"/>
  <c r="H599" i="6" s="1"/>
  <c r="F39" i="6"/>
  <c r="H39" i="6" s="1"/>
  <c r="F204" i="6"/>
  <c r="H204" i="6" s="1"/>
  <c r="F155" i="6"/>
  <c r="H155" i="6" s="1"/>
  <c r="F380" i="6"/>
  <c r="F921" i="6"/>
  <c r="G1000" i="5"/>
  <c r="I1000" i="5" s="1"/>
  <c r="D26" i="1" l="1"/>
  <c r="F26" i="1" s="1"/>
  <c r="F23" i="6"/>
  <c r="H23" i="6" s="1"/>
  <c r="H1105" i="6"/>
  <c r="F1019" i="6"/>
  <c r="H1019" i="6" s="1"/>
  <c r="H1020" i="6"/>
  <c r="F324" i="6"/>
  <c r="H325" i="6"/>
  <c r="F1088" i="6"/>
  <c r="H1088" i="6" s="1"/>
  <c r="H1089" i="6"/>
  <c r="F1070" i="6"/>
  <c r="H1070" i="6" s="1"/>
  <c r="H1071" i="6"/>
  <c r="F1064" i="6"/>
  <c r="H1065" i="6"/>
  <c r="F926" i="6"/>
  <c r="H926" i="6" s="1"/>
  <c r="H932" i="6"/>
  <c r="F605" i="6"/>
  <c r="H605" i="6" s="1"/>
  <c r="H606" i="6"/>
  <c r="F1080" i="6"/>
  <c r="H1080" i="6" s="1"/>
  <c r="H1081" i="6"/>
  <c r="H76" i="6"/>
  <c r="F75" i="6"/>
  <c r="H75" i="6" s="1"/>
  <c r="H131" i="6"/>
  <c r="F1013" i="6"/>
  <c r="H1014" i="6"/>
  <c r="F150" i="6"/>
  <c r="H151" i="6"/>
  <c r="F421" i="6"/>
  <c r="H421" i="6" s="1"/>
  <c r="H422" i="6"/>
  <c r="F379" i="6"/>
  <c r="H379" i="6" s="1"/>
  <c r="H380" i="6"/>
  <c r="F443" i="6"/>
  <c r="H443" i="6" s="1"/>
  <c r="H449" i="6"/>
  <c r="F915" i="6"/>
  <c r="H915" i="6" s="1"/>
  <c r="H921" i="6"/>
  <c r="F977" i="6"/>
  <c r="H994" i="6"/>
  <c r="G668" i="5"/>
  <c r="I668" i="5" s="1"/>
  <c r="I669" i="5"/>
  <c r="G621" i="5"/>
  <c r="I621" i="5" s="1"/>
  <c r="I622" i="5"/>
  <c r="G487" i="5"/>
  <c r="I519" i="5"/>
  <c r="G26" i="5"/>
  <c r="I27" i="5"/>
  <c r="I430" i="5"/>
  <c r="D50" i="1"/>
  <c r="F50" i="1" s="1"/>
  <c r="G429" i="5"/>
  <c r="I429" i="5" s="1"/>
  <c r="G250" i="5"/>
  <c r="D64" i="1"/>
  <c r="F64" i="1" s="1"/>
  <c r="I654" i="5"/>
  <c r="D34" i="1"/>
  <c r="F34" i="1" s="1"/>
  <c r="I384" i="5"/>
  <c r="G945" i="5"/>
  <c r="I945" i="5" s="1"/>
  <c r="I946" i="5"/>
  <c r="G55" i="5"/>
  <c r="I55" i="5" s="1"/>
  <c r="I122" i="5"/>
  <c r="D56" i="1"/>
  <c r="F56" i="1" s="1"/>
  <c r="I851" i="5"/>
  <c r="G826" i="5"/>
  <c r="G990" i="5"/>
  <c r="I991" i="5"/>
  <c r="I195" i="5"/>
  <c r="G178" i="5"/>
  <c r="G595" i="5"/>
  <c r="I596" i="5"/>
  <c r="G445" i="5"/>
  <c r="I445" i="5" s="1"/>
  <c r="I446" i="5"/>
  <c r="G19" i="5"/>
  <c r="G243" i="5"/>
  <c r="I243" i="5" s="1"/>
  <c r="D52" i="1"/>
  <c r="F52" i="1" s="1"/>
  <c r="G956" i="5"/>
  <c r="D45" i="1"/>
  <c r="F45" i="1" s="1"/>
  <c r="D36" i="1"/>
  <c r="F36" i="1" s="1"/>
  <c r="F272" i="6"/>
  <c r="H272" i="6" s="1"/>
  <c r="F385" i="6"/>
  <c r="H385" i="6" s="1"/>
  <c r="F638" i="6"/>
  <c r="H638" i="6" s="1"/>
  <c r="G679" i="5"/>
  <c r="I679" i="5" s="1"/>
  <c r="G457" i="5"/>
  <c r="I457" i="5" s="1"/>
  <c r="G312" i="5"/>
  <c r="I312" i="5" s="1"/>
  <c r="F188" i="6"/>
  <c r="H188" i="6" s="1"/>
  <c r="G383" i="5"/>
  <c r="I383" i="5" s="1"/>
  <c r="G760" i="5"/>
  <c r="G327" i="5"/>
  <c r="G343" i="5"/>
  <c r="I343" i="5" s="1"/>
  <c r="G647" i="5"/>
  <c r="D22" i="1"/>
  <c r="F22" i="1" s="1"/>
  <c r="G653" i="5"/>
  <c r="I653" i="5" s="1"/>
  <c r="F198" i="6"/>
  <c r="H198" i="6" s="1"/>
  <c r="F17" i="6"/>
  <c r="H17" i="6" s="1"/>
  <c r="F876" i="6"/>
  <c r="D38" i="1"/>
  <c r="F38" i="1" s="1"/>
  <c r="F203" i="6"/>
  <c r="H203" i="6" s="1"/>
  <c r="F38" i="6"/>
  <c r="H38" i="6" s="1"/>
  <c r="G350" i="5"/>
  <c r="I350" i="5" s="1"/>
  <c r="G999" i="5"/>
  <c r="I999" i="5" s="1"/>
  <c r="A1101" i="6"/>
  <c r="A129" i="5"/>
  <c r="A1103" i="6"/>
  <c r="A1099" i="6"/>
  <c r="A1104" i="6"/>
  <c r="A130" i="5"/>
  <c r="A128" i="5"/>
  <c r="F904" i="6" l="1"/>
  <c r="H904" i="6" s="1"/>
  <c r="F22" i="6"/>
  <c r="H22" i="6" s="1"/>
  <c r="F976" i="6"/>
  <c r="H976" i="6" s="1"/>
  <c r="H977" i="6"/>
  <c r="H1013" i="6"/>
  <c r="F1012" i="6"/>
  <c r="H1064" i="6"/>
  <c r="F1063" i="6"/>
  <c r="H1063" i="6" s="1"/>
  <c r="F875" i="6"/>
  <c r="H876" i="6"/>
  <c r="F149" i="6"/>
  <c r="H150" i="6"/>
  <c r="H324" i="6"/>
  <c r="F323" i="6"/>
  <c r="H323" i="6" s="1"/>
  <c r="D19" i="1"/>
  <c r="F19" i="1" s="1"/>
  <c r="I327" i="5"/>
  <c r="I487" i="5"/>
  <c r="G486" i="5"/>
  <c r="G873" i="5"/>
  <c r="I873" i="5" s="1"/>
  <c r="I956" i="5"/>
  <c r="D31" i="1"/>
  <c r="F31" i="1" s="1"/>
  <c r="I178" i="5"/>
  <c r="G172" i="5"/>
  <c r="I172" i="5" s="1"/>
  <c r="G813" i="5"/>
  <c r="I813" i="5" s="1"/>
  <c r="I826" i="5"/>
  <c r="D20" i="1"/>
  <c r="F20" i="1" s="1"/>
  <c r="I26" i="5"/>
  <c r="D24" i="1"/>
  <c r="F24" i="1" s="1"/>
  <c r="I647" i="5"/>
  <c r="G759" i="5"/>
  <c r="I759" i="5" s="1"/>
  <c r="I760" i="5"/>
  <c r="D18" i="1"/>
  <c r="F18" i="1" s="1"/>
  <c r="I19" i="5"/>
  <c r="G594" i="5"/>
  <c r="I595" i="5"/>
  <c r="G989" i="5"/>
  <c r="I989" i="5" s="1"/>
  <c r="I990" i="5"/>
  <c r="I250" i="5"/>
  <c r="G18" i="5"/>
  <c r="G678" i="5"/>
  <c r="D47" i="1"/>
  <c r="F47" i="1" s="1"/>
  <c r="G456" i="5"/>
  <c r="I456" i="5" s="1"/>
  <c r="D42" i="1"/>
  <c r="F42" i="1" s="1"/>
  <c r="F187" i="6"/>
  <c r="H187" i="6" s="1"/>
  <c r="G620" i="5"/>
  <c r="I620" i="5" s="1"/>
  <c r="D49" i="1"/>
  <c r="F49" i="1" s="1"/>
  <c r="D61" i="1"/>
  <c r="F61" i="1" s="1"/>
  <c r="D25" i="1"/>
  <c r="F25" i="1" s="1"/>
  <c r="D33" i="1"/>
  <c r="F33" i="1" s="1"/>
  <c r="G326" i="5"/>
  <c r="I326" i="5" s="1"/>
  <c r="D57" i="1"/>
  <c r="F57" i="1" s="1"/>
  <c r="D63" i="1"/>
  <c r="F63" i="1" s="1"/>
  <c r="G342" i="5"/>
  <c r="I342" i="5" s="1"/>
  <c r="D27" i="1"/>
  <c r="F27" i="1" s="1"/>
  <c r="D17" i="1" l="1"/>
  <c r="F17" i="1" s="1"/>
  <c r="F148" i="6"/>
  <c r="H149" i="6"/>
  <c r="F824" i="6"/>
  <c r="H824" i="6" s="1"/>
  <c r="H875" i="6"/>
  <c r="H1012" i="6"/>
  <c r="F1011" i="6"/>
  <c r="H1011" i="6" s="1"/>
  <c r="G17" i="5"/>
  <c r="I17" i="5" s="1"/>
  <c r="I18" i="5"/>
  <c r="G660" i="5"/>
  <c r="I660" i="5" s="1"/>
  <c r="I678" i="5"/>
  <c r="G593" i="5"/>
  <c r="I594" i="5"/>
  <c r="I486" i="5"/>
  <c r="D43" i="1"/>
  <c r="F43" i="1" s="1"/>
  <c r="F169" i="6"/>
  <c r="D46" i="1"/>
  <c r="F46" i="1" s="1"/>
  <c r="G325" i="5"/>
  <c r="I325" i="5" s="1"/>
  <c r="G619" i="5"/>
  <c r="I619" i="5" s="1"/>
  <c r="H148" i="6" l="1"/>
  <c r="F120" i="6"/>
  <c r="H169" i="6"/>
  <c r="G592" i="5"/>
  <c r="I593" i="5"/>
  <c r="D54" i="1"/>
  <c r="D41" i="1"/>
  <c r="F41" i="1" s="1"/>
  <c r="H120" i="6" l="1"/>
  <c r="F16" i="6"/>
  <c r="D51" i="1"/>
  <c r="F51" i="1" s="1"/>
  <c r="F54" i="1"/>
  <c r="I592" i="5"/>
  <c r="G455" i="5"/>
  <c r="I455" i="5" s="1"/>
  <c r="D65" i="1" l="1"/>
  <c r="F65" i="1" s="1"/>
  <c r="H16" i="6"/>
  <c r="F1118" i="6"/>
  <c r="H1118" i="6" s="1"/>
  <c r="G1018" i="5"/>
  <c r="I1018" i="5" s="1"/>
  <c r="A814" i="5"/>
  <c r="A103" i="5"/>
  <c r="A709" i="5"/>
  <c r="A29" i="5"/>
  <c r="A502" i="5"/>
  <c r="A942" i="6"/>
  <c r="A134" i="5"/>
  <c r="A968" i="6"/>
  <c r="A702" i="5"/>
  <c r="A342" i="6"/>
  <c r="A950" i="6"/>
  <c r="A458" i="6"/>
  <c r="A84" i="5"/>
  <c r="A619" i="6"/>
  <c r="A688" i="5"/>
  <c r="A410" i="5"/>
  <c r="A205" i="5"/>
  <c r="A752" i="6"/>
  <c r="A383" i="6"/>
  <c r="A211" i="5"/>
  <c r="A199" i="6"/>
  <c r="A620" i="6"/>
  <c r="A595" i="5"/>
  <c r="A1024" i="6"/>
  <c r="A152" i="5"/>
  <c r="A702" i="6"/>
  <c r="A698" i="6"/>
  <c r="A863" i="5"/>
  <c r="A177" i="5"/>
  <c r="A213" i="5"/>
  <c r="A72" i="5"/>
  <c r="A321" i="5"/>
  <c r="A943" i="5"/>
  <c r="A455" i="6"/>
  <c r="A778" i="5"/>
  <c r="A916" i="5"/>
  <c r="A875" i="6"/>
  <c r="A166" i="5"/>
  <c r="A599" i="6"/>
  <c r="A622" i="6"/>
  <c r="A22" i="5"/>
  <c r="A443" i="6"/>
  <c r="A333" i="6"/>
  <c r="A610" i="6"/>
  <c r="A960" i="5"/>
  <c r="A940" i="5"/>
  <c r="A139" i="5"/>
  <c r="A67" i="5"/>
  <c r="A332" i="6"/>
  <c r="A119" i="5"/>
  <c r="A484" i="5"/>
  <c r="A361" i="5"/>
  <c r="A452" i="6"/>
  <c r="A235" i="5"/>
  <c r="A304" i="5"/>
  <c r="A842" i="6"/>
  <c r="A350" i="5"/>
  <c r="A202" i="6"/>
  <c r="A1095" i="6"/>
  <c r="A894" i="5"/>
  <c r="A165" i="5"/>
  <c r="A116" i="5"/>
  <c r="A891" i="5"/>
  <c r="A92" i="5"/>
  <c r="A600" i="6"/>
  <c r="A378" i="5"/>
  <c r="A1105" i="6"/>
  <c r="A670" i="5"/>
  <c r="A648" i="5"/>
  <c r="A76" i="5"/>
  <c r="A993" i="5"/>
  <c r="A416" i="6"/>
  <c r="A170" i="5"/>
  <c r="A377" i="6"/>
  <c r="A93" i="5"/>
  <c r="A62" i="5"/>
  <c r="A997" i="5"/>
  <c r="A277" i="6"/>
  <c r="A999" i="5"/>
  <c r="A395" i="6"/>
  <c r="A85" i="5"/>
  <c r="A196" i="6"/>
  <c r="A901" i="5"/>
  <c r="A947" i="5"/>
  <c r="A878" i="5"/>
  <c r="A179" i="5"/>
  <c r="A300" i="6"/>
  <c r="A1011" i="6"/>
  <c r="A303" i="5"/>
  <c r="A882" i="5"/>
  <c r="A885" i="6"/>
  <c r="A650" i="5"/>
  <c r="A169" i="6"/>
  <c r="A579" i="5"/>
  <c r="A926" i="6"/>
  <c r="A914" i="6"/>
  <c r="A697" i="6"/>
  <c r="A651" i="6"/>
  <c r="A699" i="6"/>
  <c r="A435" i="6"/>
  <c r="A1009" i="6"/>
  <c r="A829" i="6"/>
  <c r="A455" i="5"/>
  <c r="A708" i="6"/>
  <c r="A379" i="6"/>
  <c r="A771" i="5"/>
  <c r="A500" i="5"/>
  <c r="A701" i="6"/>
  <c r="A962" i="6"/>
  <c r="A1094" i="6"/>
  <c r="A1090" i="6"/>
  <c r="A1080" i="6"/>
  <c r="A691" i="6"/>
  <c r="A34" i="5"/>
  <c r="A995" i="6"/>
  <c r="A1014" i="6"/>
  <c r="A123" i="5"/>
  <c r="A433" i="6"/>
  <c r="A28" i="5"/>
  <c r="A396" i="5"/>
  <c r="A70" i="5"/>
  <c r="A894" i="6"/>
  <c r="A403" i="6"/>
  <c r="A759" i="5"/>
  <c r="A334" i="5"/>
  <c r="A145" i="5"/>
  <c r="A31" i="6"/>
  <c r="A619" i="5"/>
  <c r="A404" i="5"/>
  <c r="A184" i="5"/>
  <c r="A140" i="5"/>
  <c r="A758" i="6"/>
  <c r="A366" i="5"/>
  <c r="A906" i="6"/>
  <c r="A151" i="5"/>
  <c r="A244" i="6"/>
  <c r="A409" i="5"/>
  <c r="A153" i="6"/>
  <c r="A290" i="6"/>
  <c r="A187" i="6"/>
  <c r="A143" i="5"/>
  <c r="A118" i="5"/>
  <c r="A1075" i="6"/>
  <c r="A331" i="6"/>
  <c r="A156" i="5"/>
  <c r="A528" i="5"/>
  <c r="A956" i="6"/>
  <c r="A283" i="6"/>
  <c r="A606" i="6"/>
  <c r="A192" i="5"/>
  <c r="A249" i="6"/>
  <c r="A485" i="5"/>
  <c r="A992" i="5"/>
  <c r="A337" i="6"/>
  <c r="A614" i="5"/>
  <c r="A928" i="6"/>
  <c r="A33" i="5"/>
  <c r="A754" i="5"/>
  <c r="A713" i="6"/>
  <c r="A1109" i="6"/>
  <c r="A599" i="5"/>
  <c r="A711" i="5"/>
  <c r="A884" i="6"/>
  <c r="A159" i="5"/>
  <c r="A107" i="5"/>
  <c r="A785" i="5"/>
  <c r="A1021" i="6"/>
  <c r="A403" i="5"/>
  <c r="A100" i="5"/>
  <c r="A402" i="5"/>
  <c r="A400" i="6"/>
  <c r="A91" i="5"/>
  <c r="A1028" i="6"/>
  <c r="A959" i="5"/>
  <c r="A407" i="5"/>
  <c r="A887" i="5"/>
  <c r="A335" i="6"/>
  <c r="A56" i="5"/>
  <c r="A893" i="5"/>
  <c r="A660" i="6"/>
  <c r="A927" i="6"/>
  <c r="A774" i="5"/>
  <c r="A960" i="6"/>
  <c r="A401" i="6"/>
  <c r="A138" i="5"/>
  <c r="A950" i="5"/>
  <c r="A652" i="5"/>
  <c r="A392" i="5"/>
  <c r="A700" i="5"/>
  <c r="A454" i="6"/>
  <c r="A571" i="5"/>
  <c r="A20" i="6"/>
  <c r="A98" i="5"/>
  <c r="A600" i="5"/>
  <c r="A120" i="5"/>
  <c r="A340" i="6"/>
  <c r="A330" i="6"/>
  <c r="A331" i="5"/>
  <c r="A326" i="6"/>
  <c r="A246" i="5"/>
  <c r="A720" i="5"/>
  <c r="A748" i="6"/>
  <c r="A601" i="6"/>
  <c r="A976" i="6"/>
  <c r="A80" i="5"/>
  <c r="A963" i="6"/>
  <c r="A99" i="5"/>
  <c r="A766" i="5"/>
  <c r="A958" i="6"/>
  <c r="A386" i="5"/>
  <c r="A788" i="5"/>
  <c r="A823" i="6"/>
  <c r="A207" i="6"/>
  <c r="A620" i="5"/>
  <c r="A622" i="5"/>
  <c r="A279" i="6"/>
  <c r="A439" i="6"/>
  <c r="A1009" i="5"/>
  <c r="A821" i="6"/>
  <c r="A236" i="5"/>
  <c r="A930" i="6"/>
  <c r="A428" i="6"/>
  <c r="A421" i="6"/>
  <c r="A293" i="6"/>
  <c r="A972" i="6"/>
  <c r="A154" i="6"/>
  <c r="A570" i="5"/>
  <c r="A907" i="6"/>
  <c r="A425" i="6"/>
  <c r="A966" i="6"/>
  <c r="A261" i="6"/>
  <c r="A284" i="6"/>
  <c r="A411" i="5"/>
  <c r="A880" i="6"/>
  <c r="A626" i="5"/>
  <c r="A92" i="6"/>
  <c r="A139" i="6"/>
  <c r="A74" i="5"/>
  <c r="A692" i="5"/>
  <c r="A879" i="5"/>
  <c r="A364" i="5"/>
  <c r="A144" i="6"/>
  <c r="A1112" i="6"/>
  <c r="A450" i="6"/>
  <c r="A672" i="6"/>
  <c r="A299" i="5"/>
  <c r="A340" i="5"/>
  <c r="A948" i="6"/>
  <c r="A391" i="5"/>
  <c r="A453" i="6"/>
  <c r="A912" i="6"/>
  <c r="A681" i="5"/>
  <c r="A391" i="6"/>
  <c r="A218" i="5"/>
  <c r="A27" i="5"/>
  <c r="A316" i="6"/>
  <c r="A649" i="5"/>
  <c r="A408" i="6"/>
  <c r="A421" i="5"/>
  <c r="A25" i="5"/>
  <c r="A345" i="6"/>
  <c r="A63" i="5"/>
  <c r="A384" i="6"/>
  <c r="A215" i="5"/>
  <c r="A942" i="5"/>
  <c r="A171" i="5"/>
  <c r="A265" i="6"/>
  <c r="A535" i="5"/>
  <c r="A297" i="5"/>
  <c r="A618" i="5"/>
  <c r="A131" i="6"/>
  <c r="A30" i="6"/>
  <c r="A379" i="5"/>
  <c r="A78" i="5"/>
  <c r="A895" i="5"/>
  <c r="A911" i="6"/>
  <c r="A967" i="6"/>
  <c r="A243" i="6"/>
  <c r="A372" i="5"/>
  <c r="A238" i="5"/>
  <c r="A36" i="5"/>
  <c r="A882" i="6"/>
  <c r="A460" i="6"/>
  <c r="A206" i="5"/>
  <c r="A125" i="5"/>
  <c r="A411" i="6"/>
  <c r="A382" i="5"/>
  <c r="A941" i="5"/>
  <c r="A437" i="6"/>
  <c r="A861" i="5"/>
  <c r="A289" i="6"/>
  <c r="A456" i="6"/>
  <c r="A90" i="6"/>
  <c r="A629" i="6"/>
  <c r="A196" i="5"/>
  <c r="A272" i="6"/>
  <c r="A117" i="5"/>
  <c r="A917" i="6"/>
  <c r="A900" i="5"/>
  <c r="A540" i="5"/>
  <c r="A580" i="5"/>
  <c r="A365" i="5"/>
  <c r="A537" i="5"/>
  <c r="A630" i="6"/>
  <c r="A597" i="5"/>
  <c r="A159" i="6"/>
  <c r="A419" i="5"/>
  <c r="A446" i="5"/>
  <c r="A638" i="6"/>
  <c r="A795" i="5"/>
  <c r="A971" i="6"/>
  <c r="A158" i="5"/>
  <c r="A531" i="5"/>
  <c r="A39" i="6"/>
  <c r="A433" i="5"/>
  <c r="A909" i="6"/>
  <c r="A879" i="6"/>
  <c r="A932" i="6"/>
  <c r="A1074" i="6"/>
  <c r="A436" i="5"/>
  <c r="A426" i="5"/>
  <c r="A1092" i="6"/>
  <c r="A393" i="5"/>
  <c r="A396" i="6"/>
  <c r="A996" i="5"/>
  <c r="A891" i="6"/>
  <c r="A343" i="5"/>
  <c r="A210" i="5"/>
  <c r="A82" i="5"/>
  <c r="A127" i="5"/>
  <c r="A631" i="5"/>
  <c r="A312" i="5"/>
  <c r="A206" i="6"/>
  <c r="A487" i="5"/>
  <c r="A890" i="5"/>
  <c r="A147" i="6"/>
  <c r="A1114" i="6"/>
  <c r="A914" i="5"/>
  <c r="A994" i="5"/>
  <c r="A444" i="6"/>
  <c r="A712" i="5"/>
  <c r="A1010" i="6"/>
  <c r="A247" i="5"/>
  <c r="A355" i="5"/>
  <c r="A1026" i="6"/>
  <c r="A801" i="5"/>
  <c r="A1088" i="6"/>
  <c r="A1012" i="6"/>
  <c r="A712" i="6"/>
  <c r="A796" i="5"/>
  <c r="A448" i="5"/>
  <c r="A88" i="5"/>
  <c r="A956" i="5"/>
  <c r="A322" i="5"/>
  <c r="A873" i="5"/>
  <c r="A608" i="6"/>
  <c r="A429" i="5"/>
  <c r="A87" i="5"/>
  <c r="A21" i="6"/>
  <c r="A574" i="5"/>
  <c r="A481" i="5"/>
  <c r="A970" i="5"/>
  <c r="A881" i="6"/>
  <c r="A792" i="5"/>
  <c r="A965" i="6"/>
  <c r="A948" i="5"/>
  <c r="A760" i="5"/>
  <c r="A716" i="6"/>
  <c r="A874" i="5"/>
  <c r="A607" i="6"/>
  <c r="A961" i="6"/>
  <c r="A148" i="5"/>
  <c r="A501" i="5"/>
  <c r="A193" i="6"/>
  <c r="A301" i="5"/>
  <c r="A977" i="6"/>
  <c r="A168" i="5"/>
  <c r="A228" i="5"/>
  <c r="A323" i="5"/>
  <c r="A971" i="5"/>
  <c r="A658" i="5"/>
  <c r="A970" i="6"/>
  <c r="A517" i="5"/>
  <c r="A945" i="5"/>
  <c r="A877" i="5"/>
  <c r="A791" i="5"/>
  <c r="A919" i="6"/>
  <c r="A696" i="6"/>
  <c r="A388" i="5"/>
  <c r="A101" i="5"/>
  <c r="A630" i="5"/>
  <c r="A497" i="5"/>
  <c r="A131" i="5"/>
  <c r="A380" i="6"/>
  <c r="A1085" i="6"/>
  <c r="A834" i="6"/>
  <c r="A332" i="5"/>
  <c r="A459" i="6"/>
  <c r="A343" i="6"/>
  <c r="A833" i="6"/>
  <c r="A781" i="5"/>
  <c r="A204" i="6"/>
  <c r="A975" i="6"/>
  <c r="A518" i="5"/>
  <c r="A381" i="6"/>
  <c r="A976" i="5"/>
  <c r="A604" i="6"/>
  <c r="A285" i="5"/>
  <c r="A264" i="6"/>
  <c r="A64" i="5"/>
  <c r="A445" i="6"/>
  <c r="A694" i="6"/>
  <c r="A341" i="6"/>
  <c r="A330" i="5"/>
  <c r="A185" i="5"/>
  <c r="A214" i="5"/>
  <c r="A35" i="5"/>
  <c r="A951" i="5"/>
  <c r="A369" i="5"/>
  <c r="A892" i="6"/>
  <c r="A17" i="6"/>
  <c r="A20" i="5"/>
  <c r="A405" i="5"/>
  <c r="A776" i="5"/>
  <c r="A81" i="5"/>
  <c r="A157" i="5"/>
  <c r="A1111" i="6"/>
  <c r="A449" i="5"/>
  <c r="A714" i="6"/>
  <c r="A122" i="5"/>
  <c r="A946" i="6"/>
  <c r="A957" i="6"/>
  <c r="A352" i="6"/>
  <c r="A831" i="6"/>
  <c r="A126" i="5"/>
  <c r="A572" i="5"/>
  <c r="A693" i="5"/>
  <c r="A972" i="5"/>
  <c r="A1006" i="6"/>
  <c r="A304" i="6"/>
  <c r="A573" i="5"/>
  <c r="A775" i="5"/>
  <c r="A672" i="5"/>
  <c r="A880" i="5"/>
  <c r="A1115" i="6"/>
  <c r="A995" i="5"/>
  <c r="A675" i="6"/>
  <c r="A385" i="6"/>
  <c r="A422" i="5"/>
  <c r="A193" i="5"/>
  <c r="A947" i="6"/>
  <c r="A509" i="5"/>
  <c r="A744" i="6"/>
  <c r="A772" i="5"/>
  <c r="A1077" i="6"/>
  <c r="A902" i="5"/>
  <c r="A933" i="6"/>
  <c r="A299" i="6"/>
  <c r="A405" i="6"/>
  <c r="A306" i="5"/>
  <c r="A1097" i="6"/>
  <c r="A425" i="5"/>
  <c r="A110" i="5"/>
  <c r="A820" i="5"/>
  <c r="A581" i="5"/>
  <c r="A315" i="5"/>
  <c r="A78" i="6"/>
  <c r="A904" i="6"/>
  <c r="A155" i="6"/>
  <c r="A155" i="5"/>
  <c r="A768" i="5"/>
  <c r="A94" i="6"/>
  <c r="A387" i="5"/>
  <c r="A322" i="6"/>
  <c r="A124" i="5"/>
  <c r="A378" i="6"/>
  <c r="A298" i="5"/>
  <c r="A89" i="6"/>
  <c r="A662" i="6"/>
  <c r="A355" i="6"/>
  <c r="A432" i="6"/>
  <c r="A978" i="5"/>
  <c r="A66" i="5"/>
  <c r="A395" i="5"/>
  <c r="A799" i="5"/>
  <c r="A762" i="5"/>
  <c r="A341" i="5"/>
  <c r="A773" i="5"/>
  <c r="A915" i="6"/>
  <c r="A623" i="5"/>
  <c r="A197" i="6"/>
  <c r="A325" i="5"/>
  <c r="A390" i="5"/>
  <c r="A704" i="5"/>
  <c r="A30" i="5"/>
  <c r="A997" i="6"/>
  <c r="A936" i="6"/>
  <c r="A147" i="5"/>
  <c r="A386" i="6"/>
  <c r="A825" i="6"/>
  <c r="A653" i="5"/>
  <c r="A824" i="6"/>
  <c r="A302" i="5"/>
  <c r="A397" i="6"/>
  <c r="A172" i="5"/>
  <c r="A296" i="5"/>
  <c r="A1005" i="6"/>
  <c r="A958" i="5"/>
  <c r="A660" i="5"/>
  <c r="A418" i="5"/>
  <c r="A182" i="5"/>
  <c r="A368" i="5"/>
  <c r="A1017" i="6"/>
  <c r="A443" i="5"/>
  <c r="A32" i="5"/>
  <c r="A57" i="5"/>
  <c r="A921" i="6"/>
  <c r="A427" i="5"/>
  <c r="A351" i="6"/>
  <c r="A414" i="5"/>
  <c r="A226" i="5"/>
  <c r="A835" i="5"/>
  <c r="A380" i="5"/>
  <c r="A920" i="6"/>
  <c r="A208" i="5"/>
  <c r="A113" i="5"/>
  <c r="A90" i="5"/>
  <c r="A390" i="6"/>
  <c r="A65" i="5"/>
  <c r="A313" i="6"/>
  <c r="A753" i="5"/>
  <c r="A944" i="6"/>
  <c r="A679" i="6"/>
  <c r="A710" i="6"/>
  <c r="A691" i="5"/>
  <c r="A392" i="6"/>
  <c r="A183" i="5"/>
  <c r="A338" i="6"/>
  <c r="A93" i="6"/>
  <c r="A797" i="5"/>
  <c r="A412" i="6"/>
  <c r="A352" i="5"/>
  <c r="A318" i="5"/>
  <c r="A753" i="6"/>
  <c r="A240" i="6"/>
  <c r="A367" i="5"/>
  <c r="A977" i="5"/>
  <c r="A1027" i="6"/>
  <c r="A951" i="6"/>
  <c r="A387" i="6"/>
  <c r="A721" i="6"/>
  <c r="A442" i="6"/>
  <c r="A422" i="6"/>
  <c r="A913" i="5"/>
  <c r="A163" i="5"/>
  <c r="A227" i="5"/>
  <c r="A538" i="5"/>
  <c r="A671" i="6"/>
  <c r="A354" i="6"/>
  <c r="A682" i="5"/>
  <c r="A189" i="6"/>
  <c r="A248" i="5"/>
  <c r="A844" i="6"/>
  <c r="A75" i="5"/>
  <c r="A467" i="5"/>
  <c r="A1093" i="6"/>
  <c r="A397" i="5"/>
  <c r="A38" i="6"/>
  <c r="A291" i="6"/>
  <c r="A438" i="6"/>
  <c r="A746" i="6"/>
  <c r="A876" i="6"/>
  <c r="A952" i="6"/>
  <c r="A763" i="5"/>
  <c r="A237" i="5"/>
  <c r="A336" i="5"/>
  <c r="A321" i="6"/>
  <c r="A783" i="5"/>
  <c r="A374" i="6"/>
  <c r="A420" i="5"/>
  <c r="A529" i="5"/>
  <c r="A225" i="5"/>
  <c r="A661" i="6"/>
  <c r="A915" i="5"/>
  <c r="A508" i="5"/>
  <c r="A188" i="6"/>
  <c r="A624" i="5"/>
  <c r="A449" i="6"/>
  <c r="A243" i="5"/>
  <c r="A167" i="5"/>
  <c r="A60" i="5"/>
  <c r="A415" i="5"/>
  <c r="A979" i="5"/>
  <c r="A603" i="6"/>
  <c r="A1069" i="6"/>
  <c r="A656" i="5"/>
  <c r="A838" i="5"/>
  <c r="A141" i="5"/>
  <c r="A175" i="5"/>
  <c r="A230" i="5"/>
  <c r="A407" i="6"/>
  <c r="A905" i="6"/>
  <c r="A692" i="6"/>
  <c r="A539" i="5"/>
  <c r="A655" i="5"/>
  <c r="A896" i="6"/>
  <c r="A718" i="5"/>
  <c r="A317" i="6"/>
  <c r="A916" i="6"/>
  <c r="A939" i="5"/>
  <c r="A18" i="5"/>
  <c r="A949" i="5"/>
  <c r="A974" i="5"/>
  <c r="A194" i="6"/>
  <c r="A989" i="5"/>
  <c r="A678" i="5"/>
  <c r="A287" i="6"/>
  <c r="A354" i="5"/>
  <c r="A726" i="6"/>
  <c r="A209" i="5"/>
  <c r="A722" i="5"/>
  <c r="A1007" i="6"/>
  <c r="A323" i="6"/>
  <c r="A114" i="5"/>
  <c r="A201" i="6"/>
  <c r="A135" i="5"/>
  <c r="A17" i="5"/>
  <c r="A394" i="6"/>
  <c r="A427" i="6"/>
  <c r="A314" i="5"/>
  <c r="A749" i="6"/>
  <c r="A898" i="6"/>
  <c r="A813" i="5"/>
  <c r="A176" i="5"/>
  <c r="A822" i="6"/>
  <c r="A245" i="5"/>
  <c r="A688" i="6"/>
  <c r="A417" i="5"/>
  <c r="A617" i="5"/>
  <c r="A498" i="5"/>
  <c r="A462" i="6"/>
  <c r="A456" i="5"/>
  <c r="A598" i="5"/>
  <c r="A339" i="6"/>
  <c r="A324" i="6"/>
  <c r="A701" i="5"/>
  <c r="A108" i="5"/>
  <c r="A143" i="6"/>
  <c r="A164" i="5"/>
  <c r="A629" i="5"/>
  <c r="A435" i="5"/>
  <c r="A153" i="5"/>
  <c r="A319" i="5"/>
  <c r="A347" i="6"/>
  <c r="A664" i="6"/>
  <c r="A160" i="6"/>
  <c r="A955" i="6"/>
  <c r="A203" i="6"/>
  <c r="A86" i="5"/>
  <c r="A21" i="5"/>
  <c r="A31" i="5"/>
  <c r="A94" i="5"/>
  <c r="A316" i="5"/>
  <c r="A302" i="6"/>
  <c r="A889" i="5"/>
  <c r="A1082" i="6"/>
  <c r="A896" i="5"/>
  <c r="A745" i="5"/>
  <c r="A431" i="5"/>
  <c r="A294" i="5"/>
  <c r="A216" i="5"/>
  <c r="A750" i="6"/>
  <c r="A212" i="5"/>
  <c r="A839" i="5"/>
  <c r="A248" i="6"/>
  <c r="A742" i="6"/>
  <c r="A827" i="6"/>
  <c r="A910" i="6"/>
  <c r="A1019" i="6"/>
  <c r="A745" i="6"/>
  <c r="A95" i="5"/>
  <c r="A684" i="5"/>
  <c r="A893" i="6"/>
  <c r="A97" i="5"/>
  <c r="A650" i="6"/>
  <c r="A406" i="5"/>
  <c r="A654" i="6"/>
  <c r="A1001" i="6"/>
  <c r="A133" i="5"/>
  <c r="A293" i="5"/>
  <c r="A784" i="5"/>
  <c r="A146" i="5"/>
  <c r="A719" i="5"/>
  <c r="A671" i="5"/>
  <c r="A429" i="6"/>
  <c r="A406" i="6"/>
  <c r="A285" i="6"/>
  <c r="A680" i="5"/>
  <c r="A826" i="6"/>
  <c r="A969" i="6"/>
  <c r="A628" i="5"/>
  <c r="A342" i="5"/>
  <c r="A194" i="5"/>
  <c r="A158" i="6"/>
  <c r="A154" i="5"/>
  <c r="A706" i="5"/>
  <c r="A80" i="6"/>
  <c r="A818" i="6"/>
  <c r="A961" i="5"/>
  <c r="A305" i="5"/>
  <c r="A998" i="5"/>
  <c r="A974" i="6"/>
  <c r="A169" i="5"/>
  <c r="A317" i="5"/>
  <c r="A82" i="6"/>
  <c r="A389" i="5"/>
  <c r="A1079" i="6"/>
  <c r="A371" i="5"/>
  <c r="A794" i="5"/>
  <c r="A1023" i="6"/>
  <c r="A800" i="5"/>
  <c r="A346" i="5"/>
  <c r="A729" i="6"/>
  <c r="A410" i="6"/>
  <c r="A434" i="6"/>
  <c r="A707" i="5"/>
  <c r="A345" i="5"/>
  <c r="A111" i="5"/>
  <c r="A1110" i="6"/>
  <c r="A923" i="5"/>
  <c r="A329" i="5"/>
  <c r="A1084" i="6"/>
  <c r="A353" i="5"/>
  <c r="A141" i="6"/>
  <c r="A722" i="6"/>
  <c r="A705" i="5"/>
  <c r="A727" i="6"/>
  <c r="A507" i="5"/>
  <c r="A383" i="5"/>
  <c r="A337" i="5"/>
  <c r="A96" i="5"/>
  <c r="A115" i="5"/>
  <c r="A198" i="6"/>
  <c r="A828" i="5"/>
  <c r="A1025" i="6"/>
  <c r="A444" i="5"/>
  <c r="A348" i="5"/>
  <c r="A288" i="6"/>
  <c r="A146" i="6"/>
  <c r="A683" i="5"/>
  <c r="A819" i="6"/>
  <c r="A69" i="5"/>
  <c r="A219" i="5"/>
  <c r="A224" i="5"/>
  <c r="A730" i="6"/>
  <c r="A303" i="6"/>
  <c r="A79" i="5"/>
  <c r="A468" i="5"/>
  <c r="A77" i="5"/>
  <c r="A881" i="5"/>
  <c r="A1004" i="6"/>
  <c r="A944" i="5"/>
  <c r="A438" i="5"/>
  <c r="A618" i="6"/>
  <c r="A709" i="6"/>
  <c r="A721" i="5"/>
  <c r="A334" i="6"/>
  <c r="A876" i="5"/>
  <c r="A611" i="6"/>
  <c r="A375" i="6"/>
  <c r="A581" i="6"/>
  <c r="A623" i="6"/>
  <c r="A690" i="5"/>
  <c r="A190" i="5"/>
  <c r="A764" i="5"/>
  <c r="A931" i="6"/>
  <c r="A73" i="5"/>
  <c r="A426" i="6"/>
  <c r="A174" i="5"/>
  <c r="A448" i="6"/>
  <c r="A862" i="5"/>
  <c r="A276" i="6"/>
  <c r="A708" i="5"/>
  <c r="A687" i="5"/>
  <c r="A739" i="6"/>
  <c r="A23" i="5"/>
  <c r="A820" i="6"/>
  <c r="A592" i="5"/>
  <c r="A445" i="5"/>
  <c r="A262" i="6"/>
  <c r="A241" i="6"/>
  <c r="A673" i="5"/>
  <c r="A752" i="5"/>
  <c r="A363" i="5"/>
  <c r="A68" i="5"/>
  <c r="A1003" i="6"/>
  <c r="A458" i="5"/>
  <c r="A432" i="5"/>
  <c r="A897" i="6"/>
  <c r="A780" i="5"/>
  <c r="A41" i="6"/>
  <c r="A898" i="5"/>
  <c r="A273" i="6"/>
  <c r="A693" i="6"/>
  <c r="A627" i="5"/>
  <c r="A466" i="5"/>
  <c r="A674" i="5"/>
  <c r="A625" i="5"/>
  <c r="A102" i="5"/>
  <c r="A717" i="6"/>
  <c r="A381" i="5"/>
  <c r="A938" i="5"/>
  <c r="A657" i="6"/>
  <c r="A408" i="5"/>
  <c r="A300" i="5"/>
  <c r="A943" i="6"/>
  <c r="A845" i="6"/>
  <c r="A320" i="5"/>
  <c r="A59" i="5"/>
  <c r="A282" i="6"/>
  <c r="A725" i="6"/>
  <c r="A1015" i="6"/>
  <c r="A319" i="6"/>
  <c r="A676" i="6"/>
  <c r="A515" i="5"/>
  <c r="A423" i="5"/>
  <c r="A653" i="6"/>
  <c r="A274" i="6"/>
  <c r="A825" i="5"/>
  <c r="A385" i="5"/>
  <c r="A888" i="6"/>
  <c r="A294" i="6"/>
  <c r="A281" i="6"/>
  <c r="A998" i="6"/>
  <c r="A328" i="5"/>
  <c r="A181" i="5"/>
  <c r="A690" i="6"/>
  <c r="A973" i="5"/>
  <c r="A142" i="5"/>
  <c r="A935" i="6"/>
  <c r="A373" i="6"/>
  <c r="A195" i="5"/>
  <c r="A1107" i="6"/>
  <c r="A442" i="5"/>
  <c r="A112" i="5"/>
  <c r="A83" i="5"/>
  <c r="A1078" i="6"/>
  <c r="A89" i="5"/>
  <c r="A779" i="5"/>
  <c r="A830" i="6"/>
  <c r="A217" i="5"/>
  <c r="A782" i="5"/>
  <c r="A769" i="5"/>
  <c r="A394" i="5"/>
  <c r="A389" i="6"/>
  <c r="A346" i="6"/>
  <c r="A655" i="6"/>
  <c r="A1098" i="6"/>
  <c r="A736" i="5"/>
  <c r="A61" i="5"/>
  <c r="A180" i="5"/>
  <c r="A668" i="5"/>
  <c r="A447" i="6"/>
  <c r="A121" i="5"/>
  <c r="A42" i="6"/>
  <c r="A324" i="5"/>
  <c r="A613" i="5"/>
  <c r="A656" i="6"/>
  <c r="A913" i="6"/>
  <c r="A892" i="5"/>
  <c r="A415" i="6"/>
  <c r="A953" i="6"/>
  <c r="A1002" i="6"/>
  <c r="A412" i="5"/>
  <c r="A789" i="5"/>
  <c r="A144" i="5"/>
  <c r="A663" i="6"/>
  <c r="A349" i="5"/>
  <c r="A703" i="5"/>
  <c r="A724" i="6"/>
  <c r="A24" i="5"/>
  <c r="A328" i="6"/>
  <c r="A71" i="5"/>
  <c r="A278" i="6"/>
  <c r="A142" i="6"/>
  <c r="A922" i="6"/>
  <c r="A136" i="5"/>
  <c r="A889" i="6"/>
  <c r="A441" i="6"/>
  <c r="A658" i="6"/>
  <c r="A678" i="6"/>
  <c r="A821" i="5"/>
  <c r="A329" i="6"/>
  <c r="A222" i="5"/>
  <c r="A657" i="5"/>
  <c r="A221" i="5"/>
  <c r="A402" i="6"/>
  <c r="A156" i="6"/>
  <c r="A314" i="6"/>
  <c r="A434" i="5"/>
  <c r="A765" i="5"/>
  <c r="A413" i="6"/>
  <c r="A229" i="5"/>
  <c r="A326" i="5"/>
  <c r="A651" i="5"/>
  <c r="A924" i="6"/>
  <c r="A1076" i="6"/>
  <c r="A428" i="5"/>
  <c r="A605" i="6"/>
  <c r="A689" i="5"/>
  <c r="A969" i="5"/>
  <c r="A634" i="6"/>
  <c r="A635" i="6"/>
  <c r="A899" i="5"/>
  <c r="A1000" i="5"/>
  <c r="A362" i="5"/>
  <c r="A632" i="6"/>
  <c r="A674" i="6"/>
  <c r="A877" i="6"/>
  <c r="A990" i="5"/>
  <c r="A423" i="6"/>
  <c r="A151" i="6"/>
  <c r="A220" i="5"/>
  <c r="A723" i="5"/>
  <c r="A999" i="6"/>
  <c r="A333" i="5"/>
  <c r="A137" i="5"/>
  <c r="A399" i="6"/>
  <c r="A1018" i="6"/>
  <c r="A790" i="5"/>
  <c r="A148" i="6"/>
  <c r="A370" i="5"/>
  <c r="A824" i="5"/>
  <c r="A895" i="6"/>
  <c r="A994" i="6"/>
</calcChain>
</file>

<file path=xl/sharedStrings.xml><?xml version="1.0" encoding="utf-8"?>
<sst xmlns="http://schemas.openxmlformats.org/spreadsheetml/2006/main" count="6509" uniqueCount="653">
  <si>
    <t>Обеспечение выполнения муниципального задания бюджетным учреждением города в сфере информационных технологий по обеспечению надежного функционирования технической и сетевой инфраструктуры, информационных систем, средств связи органов мэрии города</t>
  </si>
  <si>
    <t>Частичная оплата стоимости путевок в оздоровительные учреждения для детей работников органов городского самоуправления и муниципальных учреждений города</t>
  </si>
  <si>
    <t>Выплата ежемесячного социального пособия на оздоровление работникам учреждений здравоохранения</t>
  </si>
  <si>
    <t>Выплата вознаграждений лицам, имеющим знак «За особые заслуги перед городом Череповцом»</t>
  </si>
  <si>
    <t>Оплата услуг бани по льготным помывкам</t>
  </si>
  <si>
    <t>Обеспечение жильем молодых семей</t>
  </si>
  <si>
    <t>Предоставление социальных выплат на приобретение (строительство) жилья молодыми семьями</t>
  </si>
  <si>
    <t>Оказание социальной помощи работникам бюджетных учреждений здравоохранения при приобретении жилья по ипотечному кредиту</t>
  </si>
  <si>
    <t>Предоставление единовременных и ежемесячных социальных выплат работникам бюджетных учреждений здравоохранения</t>
  </si>
  <si>
    <t>Энергосбережение и повышение энергетической эффективности в жилищном фонде</t>
  </si>
  <si>
    <t>Оснащение индивидуальными приборами учета коммунальных ресурсов жилых помещений, относящихся к муниципальному жилому фонду</t>
  </si>
  <si>
    <t>Приобретение автобусов в муниципальную собственность</t>
  </si>
  <si>
    <t>Развитие благоустройства города</t>
  </si>
  <si>
    <t>Мероприятия по благоустройству и повышению внешней привлекательности города</t>
  </si>
  <si>
    <t>Мероприятия по решению общегосударственных вопросов и вопросов в области национальной политики</t>
  </si>
  <si>
    <t>Содержание и ремонт жилищного фонда</t>
  </si>
  <si>
    <t>Капитальный ремонт жилищного фонда</t>
  </si>
  <si>
    <t>Содержание и ремонт временно незаселенных жилых помещений муниципального жилищного фонда</t>
  </si>
  <si>
    <t>Формирование и обеспечение сохранности муниципального земельно-имущественного комплекса</t>
  </si>
  <si>
    <t>Обеспечение поступлений в доход бюджета от использования и распоряжения земельно-имущественным комплексом</t>
  </si>
  <si>
    <t>Обеспечение исполнения полномочий органа местного самоуправления в области наружной рекламы</t>
  </si>
  <si>
    <t>Обеспечение пожарной безопасности муниципальных учреждений города</t>
  </si>
  <si>
    <t>Установка, ремонт и обслуживание установок автоматической пожарной сигнализации и систем оповещения управления эвакуации людей при пожаре</t>
  </si>
  <si>
    <t>Приобретение первичных средств пожаротушения, перезарядка огнетушителей</t>
  </si>
  <si>
    <t>Ремонт и обслуживание электрооборудования зданий</t>
  </si>
  <si>
    <t>Ремонт и испытание наружных пожарных лестниц</t>
  </si>
  <si>
    <t>Комплектование, ремонт и испытание внутреннего противопожарного водоснабжения зданий (ПК)</t>
  </si>
  <si>
    <t>Обучение по программе пожарно-технического минимума</t>
  </si>
  <si>
    <t>Снижение рисков и смягчение последствий чрезвычайных ситуаций природного и техногенного характера в городе</t>
  </si>
  <si>
    <t>Развитие библиотечного дела</t>
  </si>
  <si>
    <t>Развитие музейного дела</t>
  </si>
  <si>
    <t>Создание условий для обеспечения выполнения органами муниципальной власти своих полномочий</t>
  </si>
  <si>
    <t>Обеспечение работы СЭД «Летограф»</t>
  </si>
  <si>
    <t>Материально-техническое обеспечение деятельности работников местного самоуправления</t>
  </si>
  <si>
    <t>Развитие муниципальной службы в мэрии города Череповца</t>
  </si>
  <si>
    <t>Повышение престижа муниципальной службы в городе</t>
  </si>
  <si>
    <t>Снижение административных барьеров, повышение качества и доступности муниципальных услуг, в том числе на базе многофункционального центра организации предоставления государственных и муниципальных услуг</t>
  </si>
  <si>
    <t>Совершенствование предоставления муниципальных услуг</t>
  </si>
  <si>
    <t>Опубликование муниципальных правовых актов, конкурсной документации муниципальных заказчиков, изготовление и размещение других материалов по вопросам местного значения в СМИ</t>
  </si>
  <si>
    <t>Профилактика преступлений и иных правонарушений в городе Череповце</t>
  </si>
  <si>
    <t>Привлечение общественности к охране общественного порядка</t>
  </si>
  <si>
    <t>Охрана объектов растительного и животного мира и среды их обитания</t>
  </si>
  <si>
    <t>Охрана окружающей среды</t>
  </si>
  <si>
    <t>НАЦИОНАЛЬНАЯ БЕЗОПАСНОСТЬ И ПРАВООХРАНИТЕЛЬНАЯ  ДЕЯТЕЛЬНОСТЬ</t>
  </si>
  <si>
    <t xml:space="preserve">Другие вопросы в области культуры, кинематографии </t>
  </si>
  <si>
    <t>Другие вопросы в области жилищно-коммунального хозяйства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</si>
  <si>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</si>
  <si>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ВСЕГО РАСХОДОВ</t>
  </si>
  <si>
    <t>КУЛЬТУРА, КИНЕМАТОГРАФИЯ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</si>
  <si>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</si>
  <si>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Депутаты представительного органа муниципального образования</t>
  </si>
  <si>
    <t xml:space="preserve">РАСХОДЫ                                                                                                                                                                                                                              </t>
  </si>
  <si>
    <t xml:space="preserve">РАСХОДЫ                                                                                                                                                                      </t>
  </si>
  <si>
    <t>РАСХОДЫ</t>
  </si>
  <si>
    <t>Физическая культура и спорт</t>
  </si>
  <si>
    <t>Жилищно-коммунальное хозяйство</t>
  </si>
  <si>
    <t>Образование</t>
  </si>
  <si>
    <t>Социальная политика</t>
  </si>
  <si>
    <t>Социальное обеспечение населения</t>
  </si>
  <si>
    <t>Дорожное хозяйство (дорожные фонды)</t>
  </si>
  <si>
    <t>Обслуживание государственного и муниципального долга</t>
  </si>
  <si>
    <t>УПРАВЛЕНИЕ ПО ДЕЛАМ КУЛЬТУРЫ МЭРИИ ГОРОДА</t>
  </si>
  <si>
    <t>Национальная экономика</t>
  </si>
  <si>
    <t xml:space="preserve">Культура </t>
  </si>
  <si>
    <t>Пенсионное обеспечение</t>
  </si>
  <si>
    <t>Физическая культура</t>
  </si>
  <si>
    <t>СОЦИАЛЬНАЯ ПОЛИТИКА</t>
  </si>
  <si>
    <t>10</t>
  </si>
  <si>
    <t>Другие вопросы в области социальной политики</t>
  </si>
  <si>
    <t>13</t>
  </si>
  <si>
    <t>ФИЗИЧЕСКАЯ КУЛЬТУРА И СПОРТ</t>
  </si>
  <si>
    <t>Другие вопросы в области физической культуры и спорта</t>
  </si>
  <si>
    <t>СРЕДСТВА МАССОВОЙ ИНФОРМАЦИИ</t>
  </si>
  <si>
    <t>ОБСЛУЖИВАНИЕ ГОСУДАРСТВЕННОГО И МУНИЦИПАЛЬНОГО ДОЛГА</t>
  </si>
  <si>
    <t>07</t>
  </si>
  <si>
    <t>12</t>
  </si>
  <si>
    <t>ППП</t>
  </si>
  <si>
    <t>Периодическая печать и издательства</t>
  </si>
  <si>
    <t>Молодежная политика и оздоровление детей</t>
  </si>
  <si>
    <t>Резервные фонды</t>
  </si>
  <si>
    <t>ТЕРРИТОРИАЛЬНАЯ ИЗБИРАТЕЛЬНАЯ КОМИССИЯ ГОРОДА ЧЕРЕПОВЦА</t>
  </si>
  <si>
    <t>Общеэкономические вопросы</t>
  </si>
  <si>
    <t>Охрана семьи и детства</t>
  </si>
  <si>
    <t>КОМИТЕТ ПО КОНТРОЛЮ В СФЕРЕ БЛАГОУСТРОЙСТВА И ОХРАНЫ ОКРУЖАЮЩЕЙ СРЕДЫ ГОРОДА</t>
  </si>
  <si>
    <t>Процентные платежи по муниципальному долгу</t>
  </si>
  <si>
    <t/>
  </si>
  <si>
    <t>Наименование</t>
  </si>
  <si>
    <t>Раздел</t>
  </si>
  <si>
    <t>Подраздел</t>
  </si>
  <si>
    <t>ОБЩЕГОСУДАРСТВЕННЫЕ  ВОПРОСЫ</t>
  </si>
  <si>
    <t>01</t>
  </si>
  <si>
    <t>02</t>
  </si>
  <si>
    <t>03</t>
  </si>
  <si>
    <t>04</t>
  </si>
  <si>
    <t>06</t>
  </si>
  <si>
    <t>Средства массовой информации</t>
  </si>
  <si>
    <t>09</t>
  </si>
  <si>
    <t>НАЦИОНАЛЬНАЯ ЭКОНОМИКА</t>
  </si>
  <si>
    <t>05</t>
  </si>
  <si>
    <t>08</t>
  </si>
  <si>
    <t>Другие вопросы в области национальной экономики</t>
  </si>
  <si>
    <t>11</t>
  </si>
  <si>
    <t>ЖИЛИЩНО-КОММУНАЛЬНОЕ ХОЗЯЙСТВО</t>
  </si>
  <si>
    <t>Жилищное хозяйство</t>
  </si>
  <si>
    <t>ПР</t>
  </si>
  <si>
    <t>ЦСР</t>
  </si>
  <si>
    <t>ВР</t>
  </si>
  <si>
    <t>Связь и информатика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</si>
  <si>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</si>
  <si>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</si>
  <si>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</si>
  <si>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Другие общегосударственные вопросы</t>
  </si>
  <si>
    <t>Выполнение других обязательств органов местного самоуправления</t>
  </si>
  <si>
    <t>МЭРИЯ ГОРОДА</t>
  </si>
  <si>
    <t>ЧЕРЕПОВЕЦКАЯ ГОРОДСКАЯ ДУМА</t>
  </si>
  <si>
    <t>ДЕПАРТАМЕНТ ЖИЛИЩНО-КОММУНАЛЬНОГО ХОЗЯЙСТВА МЭРИИ ГОРОДА</t>
  </si>
  <si>
    <t>УПРАВЛЕНИЕ АРХИТЕКТУРЫ И ГРАДОСТРОИТЕЛЬСТВА МЭРИИ ГОРОДА</t>
  </si>
  <si>
    <t>УПРАВЛЕНИЕ ОБРАЗОВАНИЯ МЭРИИ ГОРОДА</t>
  </si>
  <si>
    <t>ФИНАНСОВОЕ УПРАВЛЕНИЕ МЭРИИ ГОРОДА</t>
  </si>
  <si>
    <t>КОМИТЕТ ПО ФИЗИЧЕСКОЙ КУЛЬТУРЕ И СПОРТУ МЭРИИ ГОРОДА</t>
  </si>
  <si>
    <t>КОМИТЕТ СОЦИАЛЬНОЙ ЗАЩИТЫ НАСЕЛЕНИЯ ГОРОДА</t>
  </si>
  <si>
    <t>КОМИТЕТ ПО УПРАВЛЕНИЮ ИМУЩЕСТВОМ ГОРОДА</t>
  </si>
  <si>
    <t>Общее образование</t>
  </si>
  <si>
    <t>Другие вопросы в области образования</t>
  </si>
  <si>
    <t>Благоустройство</t>
  </si>
  <si>
    <t>Коммунальное хозяйство</t>
  </si>
  <si>
    <t>ОХРАНА ОКРУЖАЮЩЕЙ СРЕДЫ</t>
  </si>
  <si>
    <t>Другие вопросы в области охраны окружающей среды</t>
  </si>
  <si>
    <t>ОБРАЗОВАНИЕ</t>
  </si>
  <si>
    <t>городской Думы</t>
  </si>
  <si>
    <t>Дошкольное образование</t>
  </si>
  <si>
    <t>Социальное обслуживание населения</t>
  </si>
  <si>
    <t xml:space="preserve">Обслуживание государственного внутреннего и муниципального долга </t>
  </si>
  <si>
    <t>Защита населения и территории от чрезвычайных ситуаций природного и техногенного характера, гражданская оборона</t>
  </si>
  <si>
    <t>Здравоохранение</t>
  </si>
  <si>
    <t>Санитарно-эпидемиологическое благополучие</t>
  </si>
  <si>
    <t>ЗДРАВООХРАНЕНИЕ</t>
  </si>
  <si>
    <t>Массовый спорт</t>
  </si>
  <si>
    <t xml:space="preserve">к решению Череповецкой </t>
  </si>
  <si>
    <t>тыс. рублей</t>
  </si>
  <si>
    <t>Обеспечение работы по организации и ведению бухгалтерского (бюджетного) учета и отчетности</t>
  </si>
  <si>
    <t>Формирование комплексной системы выявления, развития и поддержки одаренных детей и молодых талантов</t>
  </si>
  <si>
    <t>Дополнительное образование</t>
  </si>
  <si>
    <t>Кадровое обеспечение муниципальной системы образования</t>
  </si>
  <si>
    <t>Расходы, не включенные в муниципальные программы города Череповца</t>
  </si>
  <si>
    <t>Руководство и управление в сфере установленных функций органов местного самоуправления</t>
  </si>
  <si>
    <t>Расходы на судебные издержки и исполнение судебных решений</t>
  </si>
  <si>
    <t>Код</t>
  </si>
  <si>
    <t>Стипендии</t>
  </si>
  <si>
    <t>Премии и гранты</t>
  </si>
  <si>
    <t>Обслуживание муниципального долга</t>
  </si>
  <si>
    <t>Субсидии юридическим лицам (кроме некоммерческих организаций), индивидуальным предпринимателям, физическим лицам</t>
  </si>
  <si>
    <t>Расходы на выплаты персоналу казенных учреждений</t>
  </si>
  <si>
    <t>Общегосударственные  вопросы</t>
  </si>
  <si>
    <t>Национальная безопасность и правоохранительная  деятельность</t>
  </si>
  <si>
    <t>Культура, кинематография</t>
  </si>
  <si>
    <t>Социальная поддержка пенсионеров на условиях договора пожизненного содержания с иждивением</t>
  </si>
  <si>
    <t>Обеспечение развития и надежного функционирования городской сетевой инфраструктуры МСПД, базирующейся на современных технических решениях</t>
  </si>
  <si>
    <t>Строительство объектов сметной стоимостью до 100 млн. рублей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</si>
  <si>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</si>
  <si>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</si>
  <si>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</si>
  <si>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Иные выплаты населению</t>
  </si>
  <si>
    <t>Бюджетные инвестиции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</si>
  <si>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</si>
  <si>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</si>
  <si>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Субсидии автономным учреждениям</t>
  </si>
  <si>
    <t>Субсидии некоммерческим организациям (за исключением государственных (муниципальных) учреждений)</t>
  </si>
  <si>
    <t>Иные бюджетные ассигнования</t>
  </si>
  <si>
    <t>Исполнение судебных актов</t>
  </si>
  <si>
    <t>Уплата налогов, сборов и иных платежей</t>
  </si>
  <si>
    <t>Транспорт</t>
  </si>
  <si>
    <t>Резервные средства</t>
  </si>
  <si>
    <t>Обслуживание государственного (муниципального) долга</t>
  </si>
  <si>
    <t>Судебная система</t>
  </si>
  <si>
    <t>Предоставление платежей, взносов, безвозмездных перечислений субъектам международного права</t>
  </si>
  <si>
    <t>Одаренные дети</t>
  </si>
  <si>
    <t>Укрепление материально-технической базы образовательных учреждений города и обеспечение их безопасности</t>
  </si>
  <si>
    <t>Обеспечение доступа к спортивным объектам</t>
  </si>
  <si>
    <t>Обеспечение сохранности документов Архивного фонда и других архивных документов и предоставление потребителям ретроспективной информации</t>
  </si>
  <si>
    <t>Организация мероприятий по экологическому образованию и воспитанию населения</t>
  </si>
  <si>
    <t>Комплексное сопровождение инвестиционных проектов</t>
  </si>
  <si>
    <t>Организация временного трудоустройства несовершеннолетних в возрасте от 14 до 18 лет</t>
  </si>
  <si>
    <t>Сохранение и укрепление здоровья детей и подростков</t>
  </si>
  <si>
    <t>Пропаганда здорового образа жизни</t>
  </si>
  <si>
    <t>Городские премии имени И.А. Милютина в области образования в соответствии с постановлением Череповецкой городской Думы от 23.09.2003 № 120</t>
  </si>
  <si>
    <t>Компенсация части родительской платы за содержание ребенка в детском саду (присмотр и уход за детьми) штатным работникам муниципальных дошкольных образовательных учреждений в соответствии с решением Череповецкой городской Думы от 30.10.2012 № 203</t>
  </si>
  <si>
    <t>Премии победителям конкурса профессионального мастерства «Учитель года» в соответствии с решением Череповецкой городской Думы от 29.06.2010 № 128</t>
  </si>
  <si>
    <t>Ежемесячное социальное пособие на оздоровление отдельным категориям работников учреждений здравоохранения в соответствии с решением Череповецкой городской Думы от 29.05.2012 № 93</t>
  </si>
  <si>
    <t>Выплата ежемесячного социального пособия за найм (поднайм) жилых помещений специалистам учреждений здравоохранения</t>
  </si>
  <si>
    <t>Ежемесячное социальное пособие за найм (поднайм) жилых помещений специалистам учреждений здравоохранения в соответствии с решением Череповецкой городской Думы от 29.05.2012 № 98</t>
  </si>
  <si>
    <t>Выплата вознаграждений лицам, имеющим знак «За особые заслуги перед городом Череповцом» в соответствии с постановлением Череповецкой городской Думы от 27.09.2005 № 88</t>
  </si>
  <si>
    <t>Выплата вознаграждений лицам, имеющим звание «Почетный гражданин города Череповца» в соответствии с постановлением Череповецкой городской Думы от 27.09.2005 № 87</t>
  </si>
  <si>
    <t>Совершенствование организационных и правовых механизмов профессиональной служебной деятельности муниципальных служащих</t>
  </si>
  <si>
    <t>Организация и проведение мероприятий с детьми и молодежью в рамках плана мероприятий с детьми и молодежью за счет средств городского бюджета, утверждаемого постановлением мэрии города</t>
  </si>
  <si>
    <t xml:space="preserve">КОНТРОЛЬНО-СЧЕТНАЯ ПАЛАТА ГОРОДА ЧЕРЕПОВЦА </t>
  </si>
  <si>
    <t>тыс.рублей</t>
  </si>
  <si>
    <t>Реконструкция Октябрьского проспекта на участке от Октябрьского моста до ул. Любецкой</t>
  </si>
  <si>
    <t>Организация и ведение бухгалтерского (бюджетного) учета и отчетности</t>
  </si>
  <si>
    <t>Организация работы по реализации целей, задач управления, выполнения его функциональных обязанностей и реализация мероприятий муниципальной программы</t>
  </si>
  <si>
    <t>Организация работы по реализации целей, задач управления и выполнения его функциональных обязанностей</t>
  </si>
  <si>
    <t>Организация работ по реализации целей, задач комитета, выполнения его функциональных обязанностей и реализации муниципальной программы</t>
  </si>
  <si>
    <t>Организация работ по реализации целей, задач комитета по контролю в сфере благоустройства и охраны окружающей среды города, выполнение его функциональных обязанностей и реализации муниципальной программы</t>
  </si>
  <si>
    <t>Формирование инвестиционной инфраструктуры в муниципальном образовании «Город Череповец»</t>
  </si>
  <si>
    <t>Продвижение инвестиционных возможностей муниципального образования «Город Череповец»</t>
  </si>
  <si>
    <t>Продвижение городского туристского продукта на российском рынке</t>
  </si>
  <si>
    <t>Сохранение и развитие сети муниципальных загородных оздоровительных лагерей, создание условий для беспрепятственного доступа детей-инвалидов и детей с ограниченными возможностями здоровья к местам отдыха</t>
  </si>
  <si>
    <t>Организация работы по реализации целей, задач комитета социальной защиты населения города, выполнение его функциональных обязанностей</t>
  </si>
  <si>
    <t>Обустройство автобусных остановок павильонами/навесами для ожидания автобуса</t>
  </si>
  <si>
    <t>Организация работ по реализации целей, задач управления, выполнение его функциональных обязанностей и реализации муниципальной программы</t>
  </si>
  <si>
    <t>Организация работ по реализации целей, задач департамента, выполнение его функциональных обязанностей и реализации муниципальной программы</t>
  </si>
  <si>
    <t>Организация работ по реализации целей, задач комитета, выполнению его функциональных обязанностей и реализации муниципальной программы</t>
  </si>
  <si>
    <t>Осуществление бюджетных инвестиций в объекты муниципальной собственности</t>
  </si>
  <si>
    <t>Капитальный ремонт объектов муниципальной собственности</t>
  </si>
  <si>
    <t>Организация и проведение обучения должностных лиц и специалистов ГО и ЧС</t>
  </si>
  <si>
    <t>Создание, развитие многофункционального центра, предоставление на базе многофункционального центра услуг, соответствующих стандартам качества</t>
  </si>
  <si>
    <t>Формирование положительного имиджа Череповца на межрегиональном уровне посредством участия города в деятельности союзов и ассоциаций</t>
  </si>
  <si>
    <t>Осуществление сбора, транспортирования и утилизации ртутьсодержащих отходов от физических лиц (кроме потребителей ртутьсодержащих ламп, являющихся собственниками, нанимателями, пользователями помещений в многоквартирных домах и имеющих заключенный собственниками указанных помещений договор управления многоквартирными домами или договор оказания услуг и (или) выполнения работ по содержанию и ремонту общего имущества в таких домах</t>
  </si>
  <si>
    <t>Формирование положительного имиджа Череповца на внутреннем, межрегиональном и международном уровнях посредством проведения имиджевых мероприятий, стимулирующих формирование общественного мнения</t>
  </si>
  <si>
    <t>Формирование положительного имиджа Череповца на внутреннем, межрегиональном и международном уровнях посредством формирования презентационных пакетов, соответствующих Стандарту качества презентационных пакетов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</si>
  <si>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</si>
  <si>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Социальная поддержка детей-сирот и детей, оставшихся без попечения родителей</t>
  </si>
  <si>
    <t>Организационно-методическое обеспечение программы</t>
  </si>
  <si>
    <t>Создание условий для осуществления присмотра и ухода за детьми в муниципальных дошкольных образовательных учреждениях и дошкольных группах муниципальных общеобразовательных учреждений, реализующих основные общеобразовательные программы - образовательные программы дошкольного образования</t>
  </si>
  <si>
    <t>Организация предоставления общедоступного и бесплатного дошкольного образования, начального общего, основного общего, среднего общего образования в муниципальных общеобразовательных учреждениях</t>
  </si>
  <si>
    <t>Публичные нормативные выплаты гражданам несоциального характера</t>
  </si>
  <si>
    <t>Внедрение современных технических средств, направленных на предупреждение правонарушений и преступлений в общественных местах и на улицах</t>
  </si>
  <si>
    <t>Осуществление полномочий собственника муниципального жилищного фонда в части внесения взносов в фонд капитального ремонта</t>
  </si>
  <si>
    <t>Выплата вознаграждений лицам, имеющим звание «Почетный гражданин города Череповца»</t>
  </si>
  <si>
    <t>Туристско-рекреационный кластер «Центральная городская набережная»</t>
  </si>
  <si>
    <t>Культура</t>
  </si>
  <si>
    <t>Индустриальный парк «Череповец». Инженерная и транспортная инфраструктура территории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</si>
  <si>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</si>
  <si>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Капитальные вложения в объекты государственной (муниципальной) собственности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</si>
  <si>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</si>
  <si>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</si>
  <si>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</si>
  <si>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</si>
  <si>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Обеспечение деятельности муниципального казенного учреждения «Финансово-бухгалтерский центр»</t>
  </si>
  <si>
    <t xml:space="preserve">городского бюджета по целевым статьям (муниципальным программам и непрограммным направлениям деятельности), разделам, подразделам, группам и подгруппам видов расходов классификации расходов бюджетов на 2016 год </t>
  </si>
  <si>
    <t xml:space="preserve">  городского бюджета по разделам, подразделам функциональной классификации на 2016 год </t>
  </si>
  <si>
    <t>Проведение мероприятий управлением образования мэрии (августовское совещание, прием мэром города выпускников, награжденных премией «За особые успехи в обучении» (медалистов), Учитель года, День Учителя, прием молодых специалистов)</t>
  </si>
  <si>
    <t>01 0 01 00000</t>
  </si>
  <si>
    <t>Обеспечение питанием обучающихся в МОУ за счет средств городского бюджета</t>
  </si>
  <si>
    <t>Обеспечение питанием обучающихся в МОУ за счет средств областного бюджета</t>
  </si>
  <si>
    <t>01 0 02 00110</t>
  </si>
  <si>
    <t>01 0 02 72020</t>
  </si>
  <si>
    <t>01 0 02 00000</t>
  </si>
  <si>
    <t>01 0 03 00000</t>
  </si>
  <si>
    <t>01 0 05 00000</t>
  </si>
  <si>
    <t>01 0 05 00120</t>
  </si>
  <si>
    <t>Расходы на обеспечение функций органов местного самоуправления</t>
  </si>
  <si>
    <t>01 1 00 00000</t>
  </si>
  <si>
    <t>01 0 00 00000</t>
  </si>
  <si>
    <t>01 1 01 00000</t>
  </si>
  <si>
    <t>Организация предоставления общедоступного и бесплатного дошкольного образования в муниципальных дошкольных образовательных учреждениях</t>
  </si>
  <si>
    <t>01 1 01 72090</t>
  </si>
  <si>
    <t>Организация предоставления общедоступного и бесплатного дошкольного образования в муниципальных дошкольных образовательных учреждениях за счет средств областного бюджета</t>
  </si>
  <si>
    <t>01 1 02 00000</t>
  </si>
  <si>
    <t>01 1 04 00000</t>
  </si>
  <si>
    <t>Оказание содействия родителям (законным представителям) детей, посещающих дошкольные образовательные учреждения, реализующие основные общеобразовательные программы - образовательные программы дошкольного образования</t>
  </si>
  <si>
    <t>Оказание содействия родителям (законным представителям) детей, посещающих дошкольные образовательные учреждения, реализующие основные общеобразовательные программы - образовательные программы дошкольного образования за счет средств областного бюджета</t>
  </si>
  <si>
    <t>01 1 04 72020</t>
  </si>
  <si>
    <t>01 2 00 00000</t>
  </si>
  <si>
    <t>01 2 01 00000</t>
  </si>
  <si>
    <t>Организация предоставления общедоступного и бесплатного дошкольного образования, начального общего, основного общего, среднего общего образования в муниципальных общеобразовательных учреждениях за счет средств городского бюджета</t>
  </si>
  <si>
    <t>01 2 01 00130</t>
  </si>
  <si>
    <t>01 2 01 72010</t>
  </si>
  <si>
    <t>Организация предоставления общедоступного и бесплатного дошкольного образования, начального общего, основного общего, среднего общего образования в муниципальных общеобразовательных учреждениях за счет средств областного бюджета</t>
  </si>
  <si>
    <t>01 2 03 00000</t>
  </si>
  <si>
    <t>01 2 07 00000</t>
  </si>
  <si>
    <t>Осуществление отдельных государственных полномочий в соответствии с законом области от 17 декабря 2007 года № 1719-ОЗ «О наделении органов местного самоуправления отдельными государственными полномочиями в сфере образования»</t>
  </si>
  <si>
    <t>01 2 07 72020</t>
  </si>
  <si>
    <t>Осуществление отдельных государственных полномочий в соответствии с законом области от 17 декабря 2007 года № 1719-ОЗ «О наделении органов местного самоуправления отдельными государственными полномочиями в сфере образования» за счет средств областного бюджета</t>
  </si>
  <si>
    <t>01 3 00 00000</t>
  </si>
  <si>
    <t>01 3 01 00000</t>
  </si>
  <si>
    <t>Организация предоставления дополнительного образования детям</t>
  </si>
  <si>
    <t>01 3 02 00000</t>
  </si>
  <si>
    <t>Организация и проведение массовых мероприятий муниципального уровня различной направленности с обучающимися, обеспечение участия в мероприятиях различного уровня</t>
  </si>
  <si>
    <t>01 4 00 00000</t>
  </si>
  <si>
    <t>01 4 01 00000</t>
  </si>
  <si>
    <t>Осуществление выплат городских премий работникам муниципальных образовательных учреждений</t>
  </si>
  <si>
    <t>01 4 01 90100</t>
  </si>
  <si>
    <t>Осуществление выплат городских премий работникам муниципальных образовательных учреждений за счет средств городского бюджета</t>
  </si>
  <si>
    <t>01 4 01 90110</t>
  </si>
  <si>
    <t>01 4 02 00000</t>
  </si>
  <si>
    <t>Осуществление денежных выплат работникам муниципальных образовательных учреждений</t>
  </si>
  <si>
    <t>01 4 02 90200</t>
  </si>
  <si>
    <t>Осуществление денежных выплат работникам муниципальных образовательных учреждений за счет средств городского бюджета</t>
  </si>
  <si>
    <t>01 4 02 90210</t>
  </si>
  <si>
    <t>Денежная компенсация на оплату расходов по найму (поднайму) жилых помещений лицам, работающим в городе Череповце в должности «воспитатель» в муниципальных дошкольных образовательных учреждениях, муниципальных общеобразовательных учреждениях, имеющих дошкольные группы, образованные в результате реорганизации в соответствии с решением Череповецкой городской Думы от 29.05.2012 № 97</t>
  </si>
  <si>
    <t>01 4 02 90220</t>
  </si>
  <si>
    <t>01 4 02 90230</t>
  </si>
  <si>
    <t>01 4 03 00000</t>
  </si>
  <si>
    <t>Представление лучших педагогов сферы образования к поощрению наградами всех уровней</t>
  </si>
  <si>
    <t>01 4 03 90300</t>
  </si>
  <si>
    <t>Представление лучших педагогов сферы образования к поощрению наградами всех уровней за счет средств городского бюджета</t>
  </si>
  <si>
    <t>01 4 03 90310</t>
  </si>
  <si>
    <t>01 5 00 00000</t>
  </si>
  <si>
    <t>01 6 00 00000</t>
  </si>
  <si>
    <t>02 0 00 00000</t>
  </si>
  <si>
    <t>Муниципальная программа «Развитие культуры и туризма в городе Череповце» на 2016 – 2022 годы</t>
  </si>
  <si>
    <t>Наследие</t>
  </si>
  <si>
    <t>02 1 00 00000</t>
  </si>
  <si>
    <t>02 1 01 00000</t>
  </si>
  <si>
    <t>Организация мероприятий по сохранению, реставрации (ремонту) объектов культурного наследия</t>
  </si>
  <si>
    <t>02 1 02 00000</t>
  </si>
  <si>
    <t>Оказание муниципальной услуги в области музейного дела и обеспечение деятельности муниципального бюджетного учреждения культуры «Череповецкое музейное объединение»</t>
  </si>
  <si>
    <t>Осуществление реставрации и консервации музейных предметов, музейных коллекций</t>
  </si>
  <si>
    <t>02 1 03 00000</t>
  </si>
  <si>
    <t>02 1 04 00000</t>
  </si>
  <si>
    <t>Формирование, учет, изучение, обеспечение физического сохранения и безопасности музейных предметов, музейных коллекций</t>
  </si>
  <si>
    <t>02 1 05 00000</t>
  </si>
  <si>
    <t>02 1 06 00000</t>
  </si>
  <si>
    <t>Оказание муниципальной услуги в области библиотечного дела и обеспечение деятельности муниципального бюджетного учреждения культуры «Объединение библиотек»</t>
  </si>
  <si>
    <t>02 1 07 00000</t>
  </si>
  <si>
    <t>Библиографическая обработка документов и создание каталогов</t>
  </si>
  <si>
    <t>02 1 08 00000</t>
  </si>
  <si>
    <t>Формирование, учет, изучение, обеспечение физического сохранения и безопасности фондов библиотеки</t>
  </si>
  <si>
    <t>02 1 09 00000</t>
  </si>
  <si>
    <t>02 2 00 00000</t>
  </si>
  <si>
    <t>Искусство</t>
  </si>
  <si>
    <t>02 2 01 00000</t>
  </si>
  <si>
    <t>Оказание муниципальных услуг в области театрально-концертного дела и обеспечение деятельности муниципальных учреждений культуры</t>
  </si>
  <si>
    <t>02 2 02 00000</t>
  </si>
  <si>
    <t>Оказание муниципальной услуги в области предоставления общеразвивающих программ и обеспечение деятельности МБОУДОД «ДДиЮ «Дом Знаний»</t>
  </si>
  <si>
    <t>02 2 03 00000</t>
  </si>
  <si>
    <t>Оказание муниципальной услуги в области предоставления предпрофессиональных программ и обеспечение деятельности школ искусств</t>
  </si>
  <si>
    <t>02 2 04 00000</t>
  </si>
  <si>
    <t>Укрепление материально-технической базы театрально-концертных учреждений</t>
  </si>
  <si>
    <t>02 3 00 00000</t>
  </si>
  <si>
    <t>Досуг</t>
  </si>
  <si>
    <t>02 3 01 00000</t>
  </si>
  <si>
    <t>Организация деятельности клубных формирований и формирований самодеятельного народного творчества</t>
  </si>
  <si>
    <t>02 3 02 00000</t>
  </si>
  <si>
    <t>Организация и проведение городских культурно-массовых мероприятий</t>
  </si>
  <si>
    <t>02 3 03 00000</t>
  </si>
  <si>
    <t>Укрепление материально-технической базы клубных учреждений</t>
  </si>
  <si>
    <t>02 3 04 00000</t>
  </si>
  <si>
    <t>Создание условий для организации досуга населения</t>
  </si>
  <si>
    <t>02 3 05 00000</t>
  </si>
  <si>
    <t>Проведение мероприятий по поддержке традиционной народной культуры, художественных ремесел, самодеятельного художественного творчества</t>
  </si>
  <si>
    <t>02 4 00 00000</t>
  </si>
  <si>
    <t>Туризм</t>
  </si>
  <si>
    <t>02 4 02 00000</t>
  </si>
  <si>
    <t>02 4 03 00000</t>
  </si>
  <si>
    <t>Развитие туристской, инженерной и транспортной инфраструктур</t>
  </si>
  <si>
    <t>02 0 05 00000</t>
  </si>
  <si>
    <t>02 0 05 00120</t>
  </si>
  <si>
    <t>02 0 06 00000</t>
  </si>
  <si>
    <t>Организация работы по ведению бухгалтерского (бюджетного) учета и отчетности</t>
  </si>
  <si>
    <t>03 0 00 00000</t>
  </si>
  <si>
    <t>Муниципальная программа «Создание условий для развития физической культуры и спорта в городе Череповце» на 2013 – 2022 годы</t>
  </si>
  <si>
    <t>03 0 01 00000</t>
  </si>
  <si>
    <t>03 0 02 00000</t>
  </si>
  <si>
    <t>Обеспечение участия в физкультурных мероприятиях и спортивных мероприятиях различного уровня</t>
  </si>
  <si>
    <t>03 0 03 00000</t>
  </si>
  <si>
    <t>Развитие детско-юношеского и массового спорта</t>
  </si>
  <si>
    <t>03 0 04 00000</t>
  </si>
  <si>
    <t>03 0 05 00000</t>
  </si>
  <si>
    <t>Популяризация физической культуры и спорта и здорового образа жизни</t>
  </si>
  <si>
    <t>03 0 08 00000</t>
  </si>
  <si>
    <t>03 0 08 00120</t>
  </si>
  <si>
    <t>03 0 09 00000</t>
  </si>
  <si>
    <t>Развитие объектов массовой доступности для занятий физической культурой и спортом</t>
  </si>
  <si>
    <t>03 0 10 00000</t>
  </si>
  <si>
    <t>Развитие волейбола</t>
  </si>
  <si>
    <t>04 0 00 00000</t>
  </si>
  <si>
    <t>Муниципальная программа «Развитие архивного дела» на 2013 – 2018 годы</t>
  </si>
  <si>
    <t>04 0 02 00000</t>
  </si>
  <si>
    <t>04 0 02 00140</t>
  </si>
  <si>
    <t>Обеспечение сохранности документов Архивного фонда и других архивных документов и предоставление потребителям ретроспективной информации за счет средств городского бюджета</t>
  </si>
  <si>
    <t>04 0 02 72190</t>
  </si>
  <si>
    <t>Осуществление отдельных государственных полномочий в соответствии с законом области от 28 апреля 2006 года № 1443-ОЗ «О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дела» за счет средств областного бюджета</t>
  </si>
  <si>
    <t>05 0 00 00000</t>
  </si>
  <si>
    <t>Муниципальная программа «Охрана окружающей среды» на 2013 – 2022 годы</t>
  </si>
  <si>
    <t>05 0 02 00000</t>
  </si>
  <si>
    <t>05 0 06 00000</t>
  </si>
  <si>
    <t>05 0 18 00000</t>
  </si>
  <si>
    <t>05 0 18 00120</t>
  </si>
  <si>
    <t>05 0 18 72180</t>
  </si>
  <si>
    <t>Осуществление отдельных государственных полномочий в соответствии с законом области от 28 июня 2006 года № 1465-ОЗ «О наделении органов местного самоуправления отдельными государственными полномочиями в сфере охраны окружающей среды» за счет средств областного бюджета</t>
  </si>
  <si>
    <t>06 0 00 00000</t>
  </si>
  <si>
    <t>Муниципальная программа «Содействие развитию потребительского рынка в городе Череповце на 2013 – 2017 годы»</t>
  </si>
  <si>
    <t>06 0 01 00000</t>
  </si>
  <si>
    <t>Повышение качества и безопасности товаров и услуг на потребительском рынке посредством проведения конкурсов среди предприятий сферы потребительского рынка</t>
  </si>
  <si>
    <t>07 0 00 00000</t>
  </si>
  <si>
    <t>Муниципальная программа «Поддержка и развитие малого и среднего предпринимательства в городе Череповце на 2013 – 2017 годы»</t>
  </si>
  <si>
    <t>07 0 01 00000</t>
  </si>
  <si>
    <t>Формирование инфраструктуры поддержки малого и среднего предпринимательства</t>
  </si>
  <si>
    <t>08 0 00 00000</t>
  </si>
  <si>
    <t>Муниципальная программа «Повышение инвестиционной привлекательности города Череповца» на 2015 – 2018 годы</t>
  </si>
  <si>
    <t>08 0 01 00000</t>
  </si>
  <si>
    <t>08 0 02 00000</t>
  </si>
  <si>
    <t>08 0 03 00000</t>
  </si>
  <si>
    <t>09 0 00 00000</t>
  </si>
  <si>
    <t>Муниципальная программа «Развитие молодежной политики» на 2013 – 2018 годы</t>
  </si>
  <si>
    <t>09 0 01 00000</t>
  </si>
  <si>
    <t>09 0 02 00000</t>
  </si>
  <si>
    <t>09 0 03 00000</t>
  </si>
  <si>
    <t>10 0 00 00000</t>
  </si>
  <si>
    <t>Муниципальная программа «Здоровый город» на 2014 – 2022 годы</t>
  </si>
  <si>
    <t>10 0 01 00000</t>
  </si>
  <si>
    <t>10 0 02 00000</t>
  </si>
  <si>
    <t>10 0 03 00000</t>
  </si>
  <si>
    <t>11 0 00 00000</t>
  </si>
  <si>
    <t>Муниципальная программа «iCity-Современные информационные технологии г. Череповца» на 2014 – 2020 годы</t>
  </si>
  <si>
    <t>11 0 01 00000</t>
  </si>
  <si>
    <t>11 0 02 00000</t>
  </si>
  <si>
    <t>13 0 00 00000</t>
  </si>
  <si>
    <t>Муниципальная программа «Социальная поддержка граждан» на 2014 – 2018 годы</t>
  </si>
  <si>
    <t>13 0 01 00000</t>
  </si>
  <si>
    <t>13 0 02 00000</t>
  </si>
  <si>
    <t>13 0 02 S1030</t>
  </si>
  <si>
    <t>Сохранение и развитие сети муниципальных загородных оздоровительных лагерей, создание условий для беспрепятственного доступа детей-инвалидов и детей с ограниченными возможностями здоровья к местам отдыха за счет средств областного бюджета</t>
  </si>
  <si>
    <t>13 0 02 71030</t>
  </si>
  <si>
    <t>13 0 03 00000</t>
  </si>
  <si>
    <t>13 0 03 90300</t>
  </si>
  <si>
    <t>Выплата ежемесячного социального пособия на оздоровление работникам учреждений здравоохранения за счет средств городского бюджета</t>
  </si>
  <si>
    <t>13 0 03 90310</t>
  </si>
  <si>
    <t>13 0 04 00000</t>
  </si>
  <si>
    <t>13 0 04 90400</t>
  </si>
  <si>
    <t>Выплата ежемесячного социального пособия за найм (поднайм) жилых помещений специалистам учреждений здравоохранения за счет средств городского бюджета</t>
  </si>
  <si>
    <t>13 0 04 90410</t>
  </si>
  <si>
    <t>13 0 05 00000</t>
  </si>
  <si>
    <t>13 0 05 90500</t>
  </si>
  <si>
    <t>Выплата вознаграждений лицам, имеющим знак «За особые заслуги перед городом Череповцом» за счет средств городского бюджета</t>
  </si>
  <si>
    <t>13 0 05 90510</t>
  </si>
  <si>
    <t>13 0 06 00000</t>
  </si>
  <si>
    <t>13 0 06 90600</t>
  </si>
  <si>
    <t>Выплата вознаграждений лицам, имеющим звание «Почетный гражданин города Череповца» за счет средств городского бюджета</t>
  </si>
  <si>
    <t>13 0 06 90610</t>
  </si>
  <si>
    <t>13 0 07 00000</t>
  </si>
  <si>
    <t>13 0 08 00000</t>
  </si>
  <si>
    <t>13 0 10 00000</t>
  </si>
  <si>
    <t>Осуществление отдельных государственных полномочий в соответствии с законом области от 17 декабря 2007 года № 1718-ОЗ «О наделении органов местного самоуправления отдельными государственными полномочиями в сфере социальной защиты населения области»</t>
  </si>
  <si>
    <t>13 0 10 52500</t>
  </si>
  <si>
    <t>Оплата жилищно-коммунальных услуг отдельным категориям граждан за счет средств федерального бюджета</t>
  </si>
  <si>
    <t>13 0 10 72120</t>
  </si>
  <si>
    <t>Осуществление отдельных государственных полномочий в соответствии с законом области от 17 декабря 2007 года № 1718-ОЗ «О наделении органов местного самоуправления отдельными государственными полномочиями в сфере социальной защиты населения области» за счет средств областного бюджета</t>
  </si>
  <si>
    <t>13 0 11 00000</t>
  </si>
  <si>
    <t>Осуществление отдельных государственных полномочий по организации и осуществлению деятельности по опеке и попечительству в отношении  совершеннолетних граждан, нуждающихся в опеке или попечительстве в соответствии с законом области от 17 декабря 2007 года № 1720-ОЗ «О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попечительству»</t>
  </si>
  <si>
    <t>13 0 11 72060</t>
  </si>
  <si>
    <t>Осуществлении отдельных государственных полномочий в соответствии с законом области от 17 декабря 2007 года № 1720-ОЗ «О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детей-сирот и детей, оставшихся без попечения родителей (за исключением детей обучающихся в федеральных образовательных учреждениях), лиц из числа детей указанных категорий» за счет средств областного бюджета</t>
  </si>
  <si>
    <t>13 0 13 00000</t>
  </si>
  <si>
    <t>13 0 13 00120</t>
  </si>
  <si>
    <t>13 0 13 52500</t>
  </si>
  <si>
    <t>13 0 13 72120</t>
  </si>
  <si>
    <t>13 0 13 72060</t>
  </si>
  <si>
    <t>13 0 19 00000</t>
  </si>
  <si>
    <t>13 1 00 00000</t>
  </si>
  <si>
    <t>13 1 01 00000</t>
  </si>
  <si>
    <t>Социальная поддержка детей-сирот и детей, оставшихся без попечения родителей, находящихся под опекой (попечительством) в семьях (в том числе в приемных семьях), детей-сирот и детей, оставшихся без попечения родителей, находящихся под надзором в организованных по семейному принципу негосударственных организациях для детей-сирот и детей, оставшихся без попечения родителей, обеспечивающих их содержание и воспитание, лиц из числа детей указанных категорий, а также детей, в отношении которых установлена предварительная опека (попечительство)</t>
  </si>
  <si>
    <t>13 1 01 72060</t>
  </si>
  <si>
    <t>13 1 02 00000</t>
  </si>
  <si>
    <t>Обеспечение содержания детей-сирот и детей, оставшихся без попечения родителей, за время пребывания их в соответствующем муниципальном учреждении для детей-сирот и детей, оставшихся без попечения родителей</t>
  </si>
  <si>
    <t>13 1 02 72060</t>
  </si>
  <si>
    <t>14 0 00 00000</t>
  </si>
  <si>
    <t>Муниципальная программа «Обеспечение жильем отдельных категорий граждан» на 2014 – 2020 годы</t>
  </si>
  <si>
    <t>14 0 01 00000</t>
  </si>
  <si>
    <t>Предоставление государственной поддержки по обеспечению жильем отдельных категорий граждан в соответствии с федеральным и областным законодательством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</si>
  <si>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– 1945 годов» за счет средств федерального бюджета</t>
  </si>
  <si>
    <t>14 0 01 51340</t>
  </si>
  <si>
    <t>14 0 01 51350</t>
  </si>
  <si>
    <t>14 1 00 00000</t>
  </si>
  <si>
    <t>14 1 01 00000</t>
  </si>
  <si>
    <t>14 1 01 L0200</t>
  </si>
  <si>
    <t>14 2 00 00000</t>
  </si>
  <si>
    <t>14 2 01 00000</t>
  </si>
  <si>
    <t>15 0 00 00000</t>
  </si>
  <si>
    <t>Муниципальная программа «Энергосбережение и повышение энергетической эффективности на территории муниципального образования «Город Череповец» на 2014 – 2018 годы</t>
  </si>
  <si>
    <t>15 1 00 00000</t>
  </si>
  <si>
    <t>Энергосбережение и повышение энергетической эффективности в организациях с участием муниципального образования</t>
  </si>
  <si>
    <t>15 1 01 00000</t>
  </si>
  <si>
    <t>Мероприятия по энергосбережению, направленные на снижение потребления энергоресурсов и воды, в организациях с участием муниципального образования</t>
  </si>
  <si>
    <t>15 2 00 00000</t>
  </si>
  <si>
    <t>15 2 01 00000</t>
  </si>
  <si>
    <t>16 0 00 00000</t>
  </si>
  <si>
    <t>Муниципальная программа «Развитие городского общественного транспорта» на 2014 – 2017 годы</t>
  </si>
  <si>
    <t>16 0 01 00000</t>
  </si>
  <si>
    <t>16 0 04 00000</t>
  </si>
  <si>
    <t>17 0 00 00000</t>
  </si>
  <si>
    <t>Муниципальная программа «Реализация градостроительной политики города Череповца» на 2014 – 2022 годы</t>
  </si>
  <si>
    <t>17 0 03 00000</t>
  </si>
  <si>
    <t>17 0 03 00120</t>
  </si>
  <si>
    <t>18 0 00 00000</t>
  </si>
  <si>
    <t>Муниципальная программа «Развитие жилищно-коммунального хозяйства города Череповца» на 2014 – 2018 годы</t>
  </si>
  <si>
    <t>18 1 00 00000</t>
  </si>
  <si>
    <t>18 1 01 00000</t>
  </si>
  <si>
    <t>18 1 02 00000</t>
  </si>
  <si>
    <t>Мероприятия по содержанию и ремонту улично-дорожной сети города</t>
  </si>
  <si>
    <t>18 1 02 00150</t>
  </si>
  <si>
    <t>Мероприятия по содержанию и ремонту улично-дорожной сети города за счет средств городского бюджета</t>
  </si>
  <si>
    <t>18 1 02 S1350</t>
  </si>
  <si>
    <t>Содержание и ремонт улично-дорожной сети в рамках софинансирования с областным Дорожным фондом</t>
  </si>
  <si>
    <t>18 1 03 00000</t>
  </si>
  <si>
    <t>18 1 04 00000</t>
  </si>
  <si>
    <t>Осуществление дорожной деятельности в отношении автомобильных дорог общего пользования местного значения</t>
  </si>
  <si>
    <t>18 1 04 71350</t>
  </si>
  <si>
    <t>Осуществление дорожной деятельности в отношении автомобильных дорог общего пользования местного значения за счет средств областного бюджета</t>
  </si>
  <si>
    <t>18 1 05 00000</t>
  </si>
  <si>
    <t>Осуществление отдельных государственных полномочий в соответствии с законом области от 15 января 2013 года № 2966-ОЗ «О наделении органов местного самоуправления отдельными государственными полномочиями по отлову и содержанию безнадзорных животных»</t>
  </si>
  <si>
    <t>18 1 05 72230</t>
  </si>
  <si>
    <t>Осуществление отдельных государственных полномочий в соответствии с законом области от 15 января 2013 года № 2966-ОЗ «О наделении органов местного самоуправления отдельными государственными полномочиями по отлову и содержанию безнадзорных животных» за счет средств областного бюджета</t>
  </si>
  <si>
    <t>18 2 00 00000</t>
  </si>
  <si>
    <t>18 2 01 00000</t>
  </si>
  <si>
    <t>18 2 02 00000</t>
  </si>
  <si>
    <t>18 2 03 00000</t>
  </si>
  <si>
    <t>18 0 01 00000</t>
  </si>
  <si>
    <t>18 0 01 00120</t>
  </si>
  <si>
    <t>19 0 00 00000</t>
  </si>
  <si>
    <t>Муниципальная программа «Развитие земельно-имущественного комплекса города Череповца» на 2014 – 2018 годы</t>
  </si>
  <si>
    <t>19 0 01 00000</t>
  </si>
  <si>
    <t>19 0 02 00000</t>
  </si>
  <si>
    <t>19 0 03 00000</t>
  </si>
  <si>
    <t>19 0 04 00000</t>
  </si>
  <si>
    <t>19 0 04 00120</t>
  </si>
  <si>
    <t>20 0 00 00000</t>
  </si>
  <si>
    <t>Муниципальная программа «Осуществление бюджетных инвестиций в социальную, коммунальную, транспортную инфраструктуры и капитальный ремонт объектов муниципальной собственности города Череповца» на 2014 – 2018 годы</t>
  </si>
  <si>
    <t>20 0 01 00000</t>
  </si>
  <si>
    <t>20 0 01 01000</t>
  </si>
  <si>
    <t>20 0 01 02000</t>
  </si>
  <si>
    <t>Строительство объектов сметной стоимостью 100 млн. рублей и более</t>
  </si>
  <si>
    <t>20 0 01 02010</t>
  </si>
  <si>
    <t>Полигон твёрдых бытовых отходов (ТБО) № 2</t>
  </si>
  <si>
    <t>20 0 01 02020</t>
  </si>
  <si>
    <t>20 0 01 71230</t>
  </si>
  <si>
    <t>Реализация мероприятий по строительству объектов инфраструктуры инвестиционного проекта Индустриальный парк «Череповец» за счет средств областного бюджета</t>
  </si>
  <si>
    <t>20 0 01 71350</t>
  </si>
  <si>
    <t>20 0 02 00000</t>
  </si>
  <si>
    <t>20 0 03 00000</t>
  </si>
  <si>
    <t>Обеспечение создания условий для реализации муниципальной программы</t>
  </si>
  <si>
    <t>21 0 00 00000</t>
  </si>
  <si>
    <t>Муниципальная программа «Развитие системы комплексной безопасности жизнедеятельности населения города» на 2014 – 2018 годы</t>
  </si>
  <si>
    <t>21 1 00 00000</t>
  </si>
  <si>
    <t>21 1 01 00000</t>
  </si>
  <si>
    <t>21 1 02 00000</t>
  </si>
  <si>
    <t>21 1 03 00000</t>
  </si>
  <si>
    <t>Ремонт и оборудование эвакуационных путей зданий</t>
  </si>
  <si>
    <t>21 1 04 00000</t>
  </si>
  <si>
    <t>21 1 05 00000</t>
  </si>
  <si>
    <t>21 1 06 00000</t>
  </si>
  <si>
    <t>21 1 07 00000</t>
  </si>
  <si>
    <t>Огнезащитная обработка деревянных и металлических конструкций зданий, декорации и одежды сцены. Проведение экспертизы</t>
  </si>
  <si>
    <t>21 1 10 00000</t>
  </si>
  <si>
    <t>21 2 00 00000</t>
  </si>
  <si>
    <t>21 2 01 00000</t>
  </si>
  <si>
    <t>Оснащение аварийно-спасательных подразделений МБУ "СпаС" современными аварийно-спасательными средствами и инструментом</t>
  </si>
  <si>
    <t>21 2 03 00000</t>
  </si>
  <si>
    <t>21 2 04 00000</t>
  </si>
  <si>
    <t>Организация работ в сфере ГО и ЧС, создание условий для снижения рисков возникновения чрезвычайных ситуаций природного и техногенного характера</t>
  </si>
  <si>
    <t>21 2 05 00000</t>
  </si>
  <si>
    <t>Содержание городской системы оповещения и информирования населения</t>
  </si>
  <si>
    <t>22 0 00 00000</t>
  </si>
  <si>
    <t>Муниципальная программа «Совершенствование муниципального управления в городе Череповце» на 2014 – 2018 годы</t>
  </si>
  <si>
    <t>22 1 00 00000</t>
  </si>
  <si>
    <t>22 1 01 00000</t>
  </si>
  <si>
    <t>22 1 02 00000</t>
  </si>
  <si>
    <t>22 2 00 00000</t>
  </si>
  <si>
    <t>22 2 02 00000</t>
  </si>
  <si>
    <t>22 2 03 00000</t>
  </si>
  <si>
    <t>22 4 00 00000</t>
  </si>
  <si>
    <t>22 4 01 00000</t>
  </si>
  <si>
    <t>22 4 03 00000</t>
  </si>
  <si>
    <t>22 4 03 72250</t>
  </si>
  <si>
    <t>Осуществление отдельных государственных полномочий в соответствии с законом области от 10.12.2014 № 3526-ОЗ «О наделении органов местного самоуправления отдельными государственными полномочиями в сфере организации деятельности многофункциональных центров предоставления государственных и муниципальных услуг»</t>
  </si>
  <si>
    <t>23 0 00 00000</t>
  </si>
  <si>
    <t>Муниципальная программа «Содействие развитию институтов гражданского общества и информационной открытости органов местного самоуправления в городе Череповце» на 2014 – 2018 годы</t>
  </si>
  <si>
    <t>23 0 01 00000</t>
  </si>
  <si>
    <t>Формирование положительного имиджа Череповца как социально ориентированного города посредством изготовления и размещения социальной рекламы</t>
  </si>
  <si>
    <t>23 0 02 00000</t>
  </si>
  <si>
    <t>23 0 03 00000</t>
  </si>
  <si>
    <t>23 0 04 00000</t>
  </si>
  <si>
    <t>Обеспечение информирования населения о деятельности органов местного самоуправления, органов мэрии и актуальных вопросах городской жизнедеятельности с учетом социального мониторинга общественно-политической ситуации в городе</t>
  </si>
  <si>
    <t>23 0 05 00000</t>
  </si>
  <si>
    <t>23 0 06 00000</t>
  </si>
  <si>
    <t>24 0 00 00000</t>
  </si>
  <si>
    <t>Муниципальная программа «Обеспечение законности, правопорядка и общественной безопасности в городе Череповце» на 2014 – 2020 годы</t>
  </si>
  <si>
    <t>24 1 00 00000</t>
  </si>
  <si>
    <t>24 1 03 00000</t>
  </si>
  <si>
    <t>Внедрение современных технических средств, направленных на предупреждение правонарушений и преступлений в общественных местах и на улицах за счет средств городского бюджета</t>
  </si>
  <si>
    <t>24 1 03 S1060</t>
  </si>
  <si>
    <t>Внедрение и (или) эксплуатация аппаратно-программного комплекса «Безопасный город» за счет средств городского бюджета</t>
  </si>
  <si>
    <t>24 1 03 71060</t>
  </si>
  <si>
    <t>Внедрение и (или) эксплуатация аппаратно-программного комплекса «Безопасный город» за счет средств областного бюджета</t>
  </si>
  <si>
    <t>24 1 05 00000</t>
  </si>
  <si>
    <t>90 0 00 00000</t>
  </si>
  <si>
    <t>91 0 00 00000</t>
  </si>
  <si>
    <t>91 1 00 00000</t>
  </si>
  <si>
    <t>91 1 00 00120</t>
  </si>
  <si>
    <t>91 2 00 00000</t>
  </si>
  <si>
    <t>Обеспечение деятельности исполнительных органов местного самоуправления</t>
  </si>
  <si>
    <t>91 2 00 00120</t>
  </si>
  <si>
    <t>Обеспечение деятельности представительного органа муниципального образования</t>
  </si>
  <si>
    <t>92 0 00 00000</t>
  </si>
  <si>
    <t>92 1 00 00000</t>
  </si>
  <si>
    <t>92 1 00 00120</t>
  </si>
  <si>
    <t>Расходы на обеспечение функций представительного органа муниципального образования</t>
  </si>
  <si>
    <t>92 2 00 00000</t>
  </si>
  <si>
    <t>92 2 00 00120</t>
  </si>
  <si>
    <t>93 0 00 00000</t>
  </si>
  <si>
    <t>93 0 00 00120</t>
  </si>
  <si>
    <t>Обеспечение деятельности контрольно-счетной палаты города Череповца</t>
  </si>
  <si>
    <t>Реализация функций органов местного самоуправления города, связанных с общегородским управлением и проведением мероприятий</t>
  </si>
  <si>
    <t>94 0 00 00000</t>
  </si>
  <si>
    <t>94 1 00 00000</t>
  </si>
  <si>
    <t>94 2 00 00000</t>
  </si>
  <si>
    <t>95 0 00 00000</t>
  </si>
  <si>
    <t>95 1 00 00000</t>
  </si>
  <si>
    <t>Резервный фонд мэрии города</t>
  </si>
  <si>
    <t>99 0 00 00000</t>
  </si>
  <si>
    <t>Иные непрограммные расходы</t>
  </si>
  <si>
    <t>99 1 00 00000</t>
  </si>
  <si>
    <t>99 2 00 00000</t>
  </si>
  <si>
    <t>20 0 01 S1350</t>
  </si>
  <si>
    <t>Улица Раахе на участке от Октябрьского пр. до ул. Рыбинской в г. Череповце</t>
  </si>
  <si>
    <t>20 0 01 S1232</t>
  </si>
  <si>
    <t>20 0 01 S1351</t>
  </si>
  <si>
    <t>Сохранение и развитие сети муниципальных загородных оздоровительных лагерей, создание условий для беспрепятственного доступа детей-инвалидов и детей с ограниченными возможностями здоровья к местам отдыха за счет средств городского бюджета</t>
  </si>
  <si>
    <t>24 1 03 00150</t>
  </si>
  <si>
    <t>01 1 01 72010</t>
  </si>
  <si>
    <t>91 2 00 72210</t>
  </si>
  <si>
    <t>91 2 00 51200</t>
  </si>
  <si>
    <t>91 2 00 72140</t>
  </si>
  <si>
    <t>91 2 00 72170</t>
  </si>
  <si>
    <t>91 2 00 72200</t>
  </si>
  <si>
    <t>Субвенция на осуществление отдельных государственных полномочий в соответствии с законом области от 01.02.2013 № 2985-ОЗ «О наделении органов местного самоуправления отдельными государственными полномочиями по обеспечению жилыми помещениями детей-сирот и детей, оставшихся без попечения родитилей»</t>
  </si>
  <si>
    <t>Субвенция на осуществление отдельных государственных полномочий в соответствии с законом области от 08.11.2011 № 2642-ОЗ «О наделении органов местного самоуправления городского округа «Город Череповец» отдельными государственными полномочиями в сфере труда»</t>
  </si>
  <si>
    <t>Субвенция на осуществление отдельных государственных полномочий в сфере административных отношений в соответствии с законом области от 28.11.2005 № 1369-ОЗ «О наделении органов местного самоуправления отдельными государственными полномочиями в сфере административных отношений»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</si>
  <si>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</si>
  <si>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Субвенция на осуществление отдельных государственных полномочий в соответствии с законом области от 05.10.2006 № 1501-ОЗ «О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регулирования цен (тарифов)»</t>
  </si>
  <si>
    <t>Организация и проведение мероприятий с детьми и молодежью, организация поддержки детских и молодежных общественных объединений в рамках текущей деятельности муниципального казенного учреждения «Череповецкий молодежный центр»</t>
  </si>
  <si>
    <t>Муниципальная программа «Развитие образования» на 2013 – 2022 годы</t>
  </si>
  <si>
    <t>Обеспечение питанием обучающихся в МОУ</t>
  </si>
  <si>
    <t>Ежемесячное социальное пособие на оздоровление отдельным категориям работников муниципальных дошкольных образовательных учреждений в соответствии с решением Череповецкой городской Думы от 29.05.2012 № 94</t>
  </si>
  <si>
    <t>Изготовление и рассылка поздравительных открыток ветеранам Великой Отечественной войны в связи с Днем Победы</t>
  </si>
  <si>
    <t xml:space="preserve">Социальные выплаты на приобретение (строительство) жилья молодым семьям </t>
  </si>
  <si>
    <t xml:space="preserve">Осуществление полномочий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 за счет средств федерального бюджета
</t>
  </si>
  <si>
    <t>теперь нет</t>
  </si>
  <si>
    <t>Приложение 8</t>
  </si>
  <si>
    <t>Приложение 9</t>
  </si>
  <si>
    <t>Приложение 10</t>
  </si>
  <si>
    <t>городского бюджета по разделам, подразделам, целевым статьям (муниципальным программам и непрограммным направлениям деятельности), группам и подгруппам видов расходов в ведомственной структуре расходов на 2016 год</t>
  </si>
  <si>
    <t>Решение ЧГД от 17.12.2015 № 218</t>
  </si>
  <si>
    <t>Изменения</t>
  </si>
  <si>
    <t>20 0 01 71240</t>
  </si>
  <si>
    <t>от 17.12.2015 № 218</t>
  </si>
  <si>
    <t>Приложение 4</t>
  </si>
  <si>
    <t>Приложение 5</t>
  </si>
  <si>
    <t>Приложение 3</t>
  </si>
  <si>
    <t>Реализация мероприятий по строительству и (или) реконструкции объектов инфраструктуры, необходимых для реализации инвестиционных проектов в моногородах за счет средств от некоммерческой организации «Фонд развития моногородов»</t>
  </si>
  <si>
    <t>Сумма</t>
  </si>
  <si>
    <t>от 02.02.2016 №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</si>
</sst>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0"/>
  </numFmts>
  <fonts count="15" x14ac:knownFonts="1">
    <font>
      <sz val="10"/>
      <name val="Arial Cyr"/>
      <charset val="204"/>
    </font>
    <font>
      <sz val="13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3"/>
      <name val="Arial Cyr"/>
      <charset val="204"/>
    </font>
    <font>
      <b/>
      <sz val="13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trike/>
      <sz val="1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5">
    <xf numFmtId="0" fontId="0" fillId="0" borderId="0"/>
    <xf numFmtId="0" fontId="3" fillId="0" borderId="0"/>
    <xf numFmtId="0" fontId="9" fillId="0" borderId="0"/>
    <xf numFmtId="0" fontId="6" fillId="0" borderId="0"/>
    <xf numFmtId="0" fontId="3" fillId="0" borderId="0"/>
    <xf numFmtId="0" fontId="8" fillId="0" borderId="0"/>
    <xf numFmtId="0" fontId="12" fillId="0" borderId="0"/>
    <xf numFmtId="0" fontId="4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3" fillId="0" borderId="0"/>
  </cellStyleXfs>
  <cellXfs count="106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1" fontId="1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0" fillId="0" borderId="0" xfId="0" applyFill="1"/>
    <xf numFmtId="0" fontId="0" fillId="0" borderId="0" xfId="0" applyNumberFormat="1" applyFill="1"/>
    <xf numFmtId="0" fontId="1" fillId="0" borderId="3" xfId="0" applyFont="1" applyFill="1" applyBorder="1" applyAlignment="1">
      <alignment vertical="center" wrapText="1"/>
    </xf>
    <xf numFmtId="0" fontId="1" fillId="0" borderId="1" xfId="0" applyFont="1" applyBorder="1" applyAlignment="1">
      <alignment wrapText="1"/>
    </xf>
    <xf numFmtId="49" fontId="1" fillId="0" borderId="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3" borderId="1" xfId="0" applyNumberFormat="1" applyFont="1" applyFill="1" applyBorder="1" applyAlignment="1" applyProtection="1">
      <alignment horizontal="center" vertical="center" wrapText="1"/>
    </xf>
    <xf numFmtId="0" fontId="1" fillId="3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right" vertical="center"/>
    </xf>
    <xf numFmtId="0" fontId="1" fillId="3" borderId="0" xfId="0" applyFont="1" applyFill="1" applyBorder="1" applyAlignment="1">
      <alignment vertical="center" wrapText="1"/>
    </xf>
    <xf numFmtId="0" fontId="1" fillId="3" borderId="0" xfId="0" applyNumberFormat="1" applyFont="1" applyFill="1" applyBorder="1" applyAlignment="1">
      <alignment vertical="center" wrapText="1"/>
    </xf>
    <xf numFmtId="0" fontId="1" fillId="3" borderId="0" xfId="0" applyNumberFormat="1" applyFont="1" applyFill="1" applyBorder="1" applyAlignment="1" applyProtection="1">
      <alignment vertical="center" wrapText="1"/>
    </xf>
    <xf numFmtId="164" fontId="1" fillId="3" borderId="0" xfId="0" applyNumberFormat="1" applyFont="1" applyFill="1" applyBorder="1" applyAlignment="1" applyProtection="1">
      <alignment horizontal="right" vertical="center" wrapText="1"/>
    </xf>
    <xf numFmtId="164" fontId="1" fillId="3" borderId="0" xfId="0" applyNumberFormat="1" applyFont="1" applyFill="1" applyBorder="1" applyAlignment="1">
      <alignment vertical="center" wrapText="1"/>
    </xf>
    <xf numFmtId="0" fontId="11" fillId="3" borderId="0" xfId="0" applyFont="1" applyFill="1" applyBorder="1" applyAlignment="1">
      <alignment vertical="center" wrapText="1"/>
    </xf>
    <xf numFmtId="164" fontId="1" fillId="3" borderId="0" xfId="0" applyNumberFormat="1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justify" vertical="center"/>
    </xf>
    <xf numFmtId="0" fontId="1" fillId="3" borderId="0" xfId="0" applyNumberFormat="1" applyFont="1" applyFill="1" applyBorder="1" applyAlignment="1" applyProtection="1">
      <alignment horizontal="justify" vertical="center"/>
    </xf>
    <xf numFmtId="0" fontId="1" fillId="3" borderId="1" xfId="0" applyFont="1" applyFill="1" applyBorder="1" applyAlignment="1">
      <alignment horizontal="center" vertical="center"/>
    </xf>
    <xf numFmtId="4" fontId="1" fillId="3" borderId="0" xfId="0" applyNumberFormat="1" applyFont="1" applyFill="1" applyBorder="1" applyAlignment="1">
      <alignment vertical="center"/>
    </xf>
    <xf numFmtId="4" fontId="1" fillId="3" borderId="0" xfId="0" applyNumberFormat="1" applyFont="1" applyFill="1" applyBorder="1" applyAlignment="1">
      <alignment vertical="center" wrapText="1"/>
    </xf>
    <xf numFmtId="0" fontId="1" fillId="3" borderId="0" xfId="0" applyNumberFormat="1" applyFont="1" applyFill="1" applyBorder="1" applyAlignment="1">
      <alignment horizontal="center" vertical="center"/>
    </xf>
    <xf numFmtId="0" fontId="1" fillId="3" borderId="0" xfId="0" applyNumberFormat="1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left" vertical="center"/>
    </xf>
    <xf numFmtId="164" fontId="1" fillId="3" borderId="1" xfId="0" applyNumberFormat="1" applyFont="1" applyFill="1" applyBorder="1" applyAlignment="1" applyProtection="1">
      <alignment horizontal="center" vertical="center" wrapText="1"/>
    </xf>
    <xf numFmtId="0" fontId="1" fillId="3" borderId="0" xfId="0" applyNumberFormat="1" applyFont="1" applyFill="1" applyBorder="1" applyAlignment="1" applyProtection="1">
      <alignment vertical="center"/>
    </xf>
    <xf numFmtId="0" fontId="1" fillId="3" borderId="0" xfId="0" applyNumberFormat="1" applyFont="1" applyFill="1" applyBorder="1" applyAlignment="1" applyProtection="1">
      <alignment horizontal="right" vertical="center"/>
    </xf>
    <xf numFmtId="164" fontId="1" fillId="3" borderId="0" xfId="0" applyNumberFormat="1" applyFont="1" applyFill="1" applyBorder="1" applyAlignment="1">
      <alignment vertical="center"/>
    </xf>
    <xf numFmtId="0" fontId="1" fillId="3" borderId="0" xfId="0" applyFont="1" applyFill="1" applyBorder="1" applyAlignment="1">
      <alignment horizontal="justify" vertical="center" wrapText="1"/>
    </xf>
    <xf numFmtId="49" fontId="1" fillId="3" borderId="0" xfId="0" applyNumberFormat="1" applyFont="1" applyFill="1" applyBorder="1" applyAlignment="1" applyProtection="1">
      <alignment horizontal="center" vertical="center"/>
    </xf>
    <xf numFmtId="0" fontId="1" fillId="3" borderId="0" xfId="0" applyNumberFormat="1" applyFont="1" applyFill="1" applyBorder="1" applyAlignment="1" applyProtection="1">
      <alignment horizontal="justify" vertical="center" wrapText="1"/>
    </xf>
    <xf numFmtId="49" fontId="1" fillId="3" borderId="0" xfId="0" applyNumberFormat="1" applyFont="1" applyFill="1" applyBorder="1" applyAlignment="1" applyProtection="1">
      <alignment horizontal="center" vertical="center" wrapText="1"/>
    </xf>
    <xf numFmtId="0" fontId="1" fillId="3" borderId="0" xfId="7" applyNumberFormat="1" applyFont="1" applyFill="1" applyBorder="1" applyAlignment="1" applyProtection="1">
      <alignment horizontal="justify" vertical="center" wrapText="1"/>
      <protection hidden="1"/>
    </xf>
    <xf numFmtId="0" fontId="1" fillId="3" borderId="0" xfId="11" applyNumberFormat="1" applyFont="1" applyFill="1" applyBorder="1" applyAlignment="1" applyProtection="1">
      <alignment horizontal="justify" vertical="center" wrapText="1"/>
      <protection hidden="1"/>
    </xf>
    <xf numFmtId="4" fontId="1" fillId="3" borderId="0" xfId="0" applyNumberFormat="1" applyFont="1" applyFill="1" applyBorder="1" applyAlignment="1">
      <alignment horizontal="justify" vertical="center"/>
    </xf>
    <xf numFmtId="0" fontId="1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1" fillId="0" borderId="1" xfId="0" applyFont="1" applyFill="1" applyBorder="1"/>
    <xf numFmtId="0" fontId="14" fillId="0" borderId="1" xfId="0" applyFont="1" applyFill="1" applyBorder="1" applyAlignment="1">
      <alignment vertical="center" wrapText="1"/>
    </xf>
    <xf numFmtId="0" fontId="1" fillId="3" borderId="0" xfId="0" applyFont="1" applyFill="1" applyAlignment="1">
      <alignment horizontal="justify" vertical="center"/>
    </xf>
    <xf numFmtId="0" fontId="1" fillId="3" borderId="0" xfId="0" applyFont="1" applyFill="1" applyAlignment="1">
      <alignment vertical="center"/>
    </xf>
    <xf numFmtId="0" fontId="1" fillId="3" borderId="0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right" vertical="center"/>
    </xf>
    <xf numFmtId="0" fontId="1" fillId="3" borderId="1" xfId="0" applyNumberFormat="1" applyFont="1" applyFill="1" applyBorder="1" applyAlignment="1" applyProtection="1">
      <alignment horizontal="justify" vertical="center" wrapText="1"/>
    </xf>
    <xf numFmtId="49" fontId="1" fillId="3" borderId="1" xfId="0" applyNumberFormat="1" applyFont="1" applyFill="1" applyBorder="1" applyAlignment="1" applyProtection="1">
      <alignment horizontal="center" vertical="center"/>
    </xf>
    <xf numFmtId="164" fontId="1" fillId="3" borderId="1" xfId="0" applyNumberFormat="1" applyFont="1" applyFill="1" applyBorder="1" applyAlignment="1" applyProtection="1">
      <alignment vertical="center"/>
    </xf>
    <xf numFmtId="1" fontId="1" fillId="3" borderId="1" xfId="0" applyNumberFormat="1" applyFont="1" applyFill="1" applyBorder="1" applyAlignment="1">
      <alignment horizontal="justify" vertical="center" wrapText="1"/>
    </xf>
    <xf numFmtId="164" fontId="1" fillId="3" borderId="1" xfId="0" applyNumberFormat="1" applyFont="1" applyFill="1" applyBorder="1" applyAlignment="1">
      <alignment vertical="center"/>
    </xf>
    <xf numFmtId="0" fontId="1" fillId="3" borderId="1" xfId="0" applyFont="1" applyFill="1" applyBorder="1" applyAlignment="1">
      <alignment horizontal="justify" vertical="center" wrapText="1"/>
    </xf>
    <xf numFmtId="0" fontId="1" fillId="3" borderId="1" xfId="7" applyNumberFormat="1" applyFont="1" applyFill="1" applyBorder="1" applyAlignment="1" applyProtection="1">
      <alignment horizontal="justify" vertical="center" wrapText="1"/>
      <protection hidden="1"/>
    </xf>
    <xf numFmtId="49" fontId="1" fillId="3" borderId="1" xfId="0" applyNumberFormat="1" applyFont="1" applyFill="1" applyBorder="1" applyAlignment="1">
      <alignment horizontal="justify" vertical="center" wrapText="1"/>
    </xf>
    <xf numFmtId="164" fontId="1" fillId="3" borderId="0" xfId="0" applyNumberFormat="1" applyFont="1" applyFill="1" applyAlignment="1">
      <alignment vertical="center"/>
    </xf>
    <xf numFmtId="49" fontId="1" fillId="3" borderId="1" xfId="0" applyNumberFormat="1" applyFont="1" applyFill="1" applyBorder="1" applyAlignment="1" applyProtection="1">
      <alignment horizontal="center" vertical="center" wrapText="1"/>
    </xf>
    <xf numFmtId="164" fontId="1" fillId="3" borderId="1" xfId="0" applyNumberFormat="1" applyFont="1" applyFill="1" applyBorder="1" applyAlignment="1" applyProtection="1">
      <alignment horizontal="right" vertical="center"/>
    </xf>
    <xf numFmtId="0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justify" vertical="center"/>
    </xf>
    <xf numFmtId="164" fontId="1" fillId="3" borderId="1" xfId="0" applyNumberFormat="1" applyFont="1" applyFill="1" applyBorder="1" applyAlignment="1" applyProtection="1">
      <alignment horizontal="right" vertical="center" wrapText="1"/>
    </xf>
    <xf numFmtId="1" fontId="1" fillId="3" borderId="1" xfId="0" applyNumberFormat="1" applyFont="1" applyFill="1" applyBorder="1" applyAlignment="1">
      <alignment horizontal="justify" vertical="center"/>
    </xf>
    <xf numFmtId="164" fontId="1" fillId="3" borderId="1" xfId="0" applyNumberFormat="1" applyFont="1" applyFill="1" applyBorder="1" applyAlignment="1">
      <alignment horizontal="right" vertical="center" wrapText="1"/>
    </xf>
    <xf numFmtId="0" fontId="1" fillId="3" borderId="1" xfId="0" applyNumberFormat="1" applyFont="1" applyFill="1" applyBorder="1" applyAlignment="1" applyProtection="1">
      <alignment horizontal="justify" vertical="center"/>
    </xf>
    <xf numFmtId="0" fontId="1" fillId="3" borderId="1" xfId="7" applyNumberFormat="1" applyFont="1" applyFill="1" applyBorder="1" applyAlignment="1" applyProtection="1">
      <alignment horizontal="justify" vertical="center"/>
      <protection hidden="1"/>
    </xf>
    <xf numFmtId="165" fontId="1" fillId="3" borderId="1" xfId="0" applyNumberFormat="1" applyFont="1" applyFill="1" applyBorder="1" applyAlignment="1" applyProtection="1">
      <alignment horizontal="center" vertical="center" wrapText="1"/>
    </xf>
    <xf numFmtId="49" fontId="1" fillId="3" borderId="1" xfId="0" applyNumberFormat="1" applyFont="1" applyFill="1" applyBorder="1" applyAlignment="1">
      <alignment horizontal="justify" vertical="center"/>
    </xf>
    <xf numFmtId="4" fontId="1" fillId="3" borderId="0" xfId="0" applyNumberFormat="1" applyFont="1" applyFill="1" applyBorder="1" applyAlignment="1">
      <alignment horizontal="justify" vertical="center" wrapText="1"/>
    </xf>
    <xf numFmtId="4" fontId="1" fillId="3" borderId="0" xfId="0" applyNumberFormat="1" applyFont="1" applyFill="1" applyBorder="1" applyAlignment="1" applyProtection="1">
      <alignment horizontal="center" vertical="center"/>
    </xf>
    <xf numFmtId="4" fontId="1" fillId="3" borderId="0" xfId="0" applyNumberFormat="1" applyFont="1" applyFill="1" applyBorder="1" applyAlignment="1" applyProtection="1">
      <alignment horizontal="justify" vertical="center" wrapText="1"/>
    </xf>
    <xf numFmtId="4" fontId="1" fillId="3" borderId="0" xfId="24" applyNumberFormat="1" applyFont="1" applyFill="1" applyBorder="1" applyAlignment="1" applyProtection="1">
      <alignment horizontal="justify" vertical="center" wrapText="1"/>
      <protection hidden="1"/>
    </xf>
    <xf numFmtId="0" fontId="1" fillId="3" borderId="0" xfId="0" applyFont="1" applyFill="1" applyBorder="1" applyAlignment="1">
      <alignment horizontal="center" vertical="center" wrapText="1"/>
    </xf>
    <xf numFmtId="0" fontId="1" fillId="3" borderId="0" xfId="0" applyNumberFormat="1" applyFont="1" applyFill="1" applyBorder="1" applyAlignment="1" applyProtection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164" fontId="11" fillId="3" borderId="0" xfId="0" applyNumberFormat="1" applyFont="1" applyFill="1" applyBorder="1" applyAlignment="1" applyProtection="1">
      <alignment horizontal="center" vertical="center" wrapText="1"/>
    </xf>
    <xf numFmtId="164" fontId="11" fillId="3" borderId="0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justify" vertical="top"/>
    </xf>
    <xf numFmtId="4" fontId="1" fillId="3" borderId="0" xfId="0" applyNumberFormat="1" applyFont="1" applyFill="1" applyAlignment="1">
      <alignment vertical="center"/>
    </xf>
    <xf numFmtId="4" fontId="1" fillId="3" borderId="1" xfId="0" applyNumberFormat="1" applyFont="1" applyFill="1" applyBorder="1" applyAlignment="1">
      <alignment vertical="center"/>
    </xf>
    <xf numFmtId="164" fontId="1" fillId="3" borderId="1" xfId="0" applyNumberFormat="1" applyFont="1" applyFill="1" applyBorder="1" applyAlignment="1">
      <alignment vertical="center" wrapText="1"/>
    </xf>
    <xf numFmtId="0" fontId="1" fillId="3" borderId="0" xfId="0" applyNumberFormat="1" applyFont="1" applyFill="1" applyBorder="1" applyAlignment="1" applyProtection="1">
      <alignment horizontal="center" vertical="center" wrapText="1"/>
    </xf>
    <xf numFmtId="0" fontId="1" fillId="3" borderId="0" xfId="0" applyNumberFormat="1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>
      <alignment horizontal="center" vertical="center" wrapText="1"/>
    </xf>
  </cellXfs>
  <cellStyles count="25">
    <cellStyle name="Excel Built-in Normal" xfId="1"/>
    <cellStyle name="Excel Built-in Normal 1" xfId="2"/>
    <cellStyle name="Excel Built-in Normal 2" xfId="3"/>
    <cellStyle name="Excel Built-in Normal 3" xfId="4"/>
    <cellStyle name="Обычный" xfId="0" builtinId="0"/>
    <cellStyle name="Обычный 10" xfId="5"/>
    <cellStyle name="Обычный 11" xfId="6"/>
    <cellStyle name="Обычный 2" xfId="7"/>
    <cellStyle name="Обычный 2 2" xfId="8"/>
    <cellStyle name="Обычный 2 2 2" xfId="9"/>
    <cellStyle name="Обычный 2 2 3" xfId="10"/>
    <cellStyle name="Обычный 2 3" xfId="11"/>
    <cellStyle name="Обычный 2 4" xfId="12"/>
    <cellStyle name="Обычный 2 5" xfId="13"/>
    <cellStyle name="Обычный 3" xfId="14"/>
    <cellStyle name="Обычный 4" xfId="15"/>
    <cellStyle name="Обычный 5" xfId="16"/>
    <cellStyle name="Обычный 6" xfId="17"/>
    <cellStyle name="Обычный 7" xfId="18"/>
    <cellStyle name="Обычный 8" xfId="19"/>
    <cellStyle name="Обычный 8 2" xfId="20"/>
    <cellStyle name="Обычный 8 2 2" xfId="21"/>
    <cellStyle name="Обычный 8 3" xfId="22"/>
    <cellStyle name="Обычный 9" xfId="23"/>
    <cellStyle name="Обычный_tmp" xfId="24"/>
  </cellStyles>
  <dxfs count="0"/>
  <tableStyles count="0" defaultTableStyle="TableStyleMedium9" defaultPivotStyle="PivotStyleLight16"/>
  <colors>
    <mruColors>
      <color rgb="FFFFFF99"/>
      <color rgb="FF11111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5</xdr:row>
      <xdr:rowOff>0</xdr:rowOff>
    </xdr:from>
    <xdr:to>
      <xdr:col>8</xdr:col>
      <xdr:colOff>800100</xdr:colOff>
      <xdr:row>5</xdr:row>
      <xdr:rowOff>0</xdr:rowOff>
    </xdr:to>
    <xdr:pic>
      <xdr:nvPicPr>
        <xdr:cNvPr id="1025" name="Picture 1" descr="SO01380_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982325" y="0"/>
          <a:ext cx="80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8</xdr:col>
      <xdr:colOff>819150</xdr:colOff>
      <xdr:row>5</xdr:row>
      <xdr:rowOff>0</xdr:rowOff>
    </xdr:to>
    <xdr:pic>
      <xdr:nvPicPr>
        <xdr:cNvPr id="1026" name="Picture 6" descr="SO01380_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982325" y="0"/>
          <a:ext cx="819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8</xdr:col>
      <xdr:colOff>800100</xdr:colOff>
      <xdr:row>5</xdr:row>
      <xdr:rowOff>0</xdr:rowOff>
    </xdr:to>
    <xdr:pic>
      <xdr:nvPicPr>
        <xdr:cNvPr id="1027" name="Picture 18" descr="SO01380_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982325" y="0"/>
          <a:ext cx="80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8</xdr:col>
      <xdr:colOff>819150</xdr:colOff>
      <xdr:row>5</xdr:row>
      <xdr:rowOff>0</xdr:rowOff>
    </xdr:to>
    <xdr:pic>
      <xdr:nvPicPr>
        <xdr:cNvPr id="1028" name="Picture 19" descr="SO01380_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982325" y="0"/>
          <a:ext cx="819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8</xdr:col>
      <xdr:colOff>800100</xdr:colOff>
      <xdr:row>5</xdr:row>
      <xdr:rowOff>0</xdr:rowOff>
    </xdr:to>
    <xdr:pic>
      <xdr:nvPicPr>
        <xdr:cNvPr id="1029" name="Picture 20" descr="SO01380_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982325" y="0"/>
          <a:ext cx="80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8</xdr:col>
      <xdr:colOff>819150</xdr:colOff>
      <xdr:row>5</xdr:row>
      <xdr:rowOff>0</xdr:rowOff>
    </xdr:to>
    <xdr:pic>
      <xdr:nvPicPr>
        <xdr:cNvPr id="1030" name="Picture 21" descr="SO01380_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982325" y="0"/>
          <a:ext cx="819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8</xdr:col>
      <xdr:colOff>800100</xdr:colOff>
      <xdr:row>5</xdr:row>
      <xdr:rowOff>0</xdr:rowOff>
    </xdr:to>
    <xdr:pic>
      <xdr:nvPicPr>
        <xdr:cNvPr id="1031" name="Picture 22" descr="SO01380_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982325" y="0"/>
          <a:ext cx="80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8</xdr:col>
      <xdr:colOff>819150</xdr:colOff>
      <xdr:row>5</xdr:row>
      <xdr:rowOff>0</xdr:rowOff>
    </xdr:to>
    <xdr:pic>
      <xdr:nvPicPr>
        <xdr:cNvPr id="1032" name="Picture 23" descr="SO01380_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982325" y="0"/>
          <a:ext cx="819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8</xdr:col>
      <xdr:colOff>800100</xdr:colOff>
      <xdr:row>5</xdr:row>
      <xdr:rowOff>0</xdr:rowOff>
    </xdr:to>
    <xdr:pic>
      <xdr:nvPicPr>
        <xdr:cNvPr id="1033" name="Picture 1" descr="SO01380_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982325" y="0"/>
          <a:ext cx="80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8</xdr:col>
      <xdr:colOff>819150</xdr:colOff>
      <xdr:row>5</xdr:row>
      <xdr:rowOff>0</xdr:rowOff>
    </xdr:to>
    <xdr:pic>
      <xdr:nvPicPr>
        <xdr:cNvPr id="1034" name="Picture 6" descr="SO01380_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982325" y="0"/>
          <a:ext cx="819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8</xdr:col>
      <xdr:colOff>800100</xdr:colOff>
      <xdr:row>5</xdr:row>
      <xdr:rowOff>0</xdr:rowOff>
    </xdr:to>
    <xdr:pic>
      <xdr:nvPicPr>
        <xdr:cNvPr id="1035" name="Picture 18" descr="SO01380_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982325" y="0"/>
          <a:ext cx="80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8</xdr:col>
      <xdr:colOff>819150</xdr:colOff>
      <xdr:row>5</xdr:row>
      <xdr:rowOff>0</xdr:rowOff>
    </xdr:to>
    <xdr:pic>
      <xdr:nvPicPr>
        <xdr:cNvPr id="1036" name="Picture 19" descr="SO01380_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982325" y="0"/>
          <a:ext cx="819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8</xdr:col>
      <xdr:colOff>800100</xdr:colOff>
      <xdr:row>5</xdr:row>
      <xdr:rowOff>0</xdr:rowOff>
    </xdr:to>
    <xdr:pic>
      <xdr:nvPicPr>
        <xdr:cNvPr id="1037" name="Picture 20" descr="SO01380_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982325" y="0"/>
          <a:ext cx="80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8</xdr:col>
      <xdr:colOff>819150</xdr:colOff>
      <xdr:row>5</xdr:row>
      <xdr:rowOff>0</xdr:rowOff>
    </xdr:to>
    <xdr:pic>
      <xdr:nvPicPr>
        <xdr:cNvPr id="1038" name="Picture 21" descr="SO01380_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982325" y="0"/>
          <a:ext cx="819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8</xdr:col>
      <xdr:colOff>800100</xdr:colOff>
      <xdr:row>5</xdr:row>
      <xdr:rowOff>0</xdr:rowOff>
    </xdr:to>
    <xdr:pic>
      <xdr:nvPicPr>
        <xdr:cNvPr id="1039" name="Picture 22" descr="SO01380_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982325" y="0"/>
          <a:ext cx="80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8</xdr:col>
      <xdr:colOff>819150</xdr:colOff>
      <xdr:row>5</xdr:row>
      <xdr:rowOff>0</xdr:rowOff>
    </xdr:to>
    <xdr:pic>
      <xdr:nvPicPr>
        <xdr:cNvPr id="1040" name="Picture 23" descr="SO01380_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982325" y="0"/>
          <a:ext cx="819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8</xdr:col>
      <xdr:colOff>800100</xdr:colOff>
      <xdr:row>5</xdr:row>
      <xdr:rowOff>0</xdr:rowOff>
    </xdr:to>
    <xdr:pic>
      <xdr:nvPicPr>
        <xdr:cNvPr id="1041" name="Picture 1" descr="SO01380_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982325" y="0"/>
          <a:ext cx="80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8</xdr:col>
      <xdr:colOff>819150</xdr:colOff>
      <xdr:row>5</xdr:row>
      <xdr:rowOff>0</xdr:rowOff>
    </xdr:to>
    <xdr:pic>
      <xdr:nvPicPr>
        <xdr:cNvPr id="1042" name="Picture 6" descr="SO01380_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982325" y="0"/>
          <a:ext cx="819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8</xdr:col>
      <xdr:colOff>800100</xdr:colOff>
      <xdr:row>5</xdr:row>
      <xdr:rowOff>0</xdr:rowOff>
    </xdr:to>
    <xdr:pic>
      <xdr:nvPicPr>
        <xdr:cNvPr id="1043" name="Picture 18" descr="SO01380_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982325" y="0"/>
          <a:ext cx="80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8</xdr:col>
      <xdr:colOff>819150</xdr:colOff>
      <xdr:row>5</xdr:row>
      <xdr:rowOff>0</xdr:rowOff>
    </xdr:to>
    <xdr:pic>
      <xdr:nvPicPr>
        <xdr:cNvPr id="1044" name="Picture 19" descr="SO01380_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982325" y="0"/>
          <a:ext cx="819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8</xdr:col>
      <xdr:colOff>800100</xdr:colOff>
      <xdr:row>5</xdr:row>
      <xdr:rowOff>0</xdr:rowOff>
    </xdr:to>
    <xdr:pic>
      <xdr:nvPicPr>
        <xdr:cNvPr id="1045" name="Picture 20" descr="SO01380_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982325" y="0"/>
          <a:ext cx="80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8</xdr:col>
      <xdr:colOff>819150</xdr:colOff>
      <xdr:row>5</xdr:row>
      <xdr:rowOff>0</xdr:rowOff>
    </xdr:to>
    <xdr:pic>
      <xdr:nvPicPr>
        <xdr:cNvPr id="1046" name="Picture 21" descr="SO01380_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982325" y="0"/>
          <a:ext cx="819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8</xdr:col>
      <xdr:colOff>800100</xdr:colOff>
      <xdr:row>5</xdr:row>
      <xdr:rowOff>0</xdr:rowOff>
    </xdr:to>
    <xdr:pic>
      <xdr:nvPicPr>
        <xdr:cNvPr id="1047" name="Picture 22" descr="SO01380_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982325" y="0"/>
          <a:ext cx="80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8</xdr:col>
      <xdr:colOff>819150</xdr:colOff>
      <xdr:row>5</xdr:row>
      <xdr:rowOff>0</xdr:rowOff>
    </xdr:to>
    <xdr:pic>
      <xdr:nvPicPr>
        <xdr:cNvPr id="1048" name="Picture 23" descr="SO01380_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982325" y="0"/>
          <a:ext cx="819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8</xdr:col>
      <xdr:colOff>800100</xdr:colOff>
      <xdr:row>5</xdr:row>
      <xdr:rowOff>0</xdr:rowOff>
    </xdr:to>
    <xdr:pic>
      <xdr:nvPicPr>
        <xdr:cNvPr id="1049" name="Picture 1" descr="SO01380_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982325" y="0"/>
          <a:ext cx="80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8</xdr:col>
      <xdr:colOff>819150</xdr:colOff>
      <xdr:row>5</xdr:row>
      <xdr:rowOff>0</xdr:rowOff>
    </xdr:to>
    <xdr:pic>
      <xdr:nvPicPr>
        <xdr:cNvPr id="1050" name="Picture 6" descr="SO01380_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982325" y="0"/>
          <a:ext cx="819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8</xdr:col>
      <xdr:colOff>800100</xdr:colOff>
      <xdr:row>5</xdr:row>
      <xdr:rowOff>0</xdr:rowOff>
    </xdr:to>
    <xdr:pic>
      <xdr:nvPicPr>
        <xdr:cNvPr id="1051" name="Picture 18" descr="SO01380_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982325" y="0"/>
          <a:ext cx="80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8</xdr:col>
      <xdr:colOff>819150</xdr:colOff>
      <xdr:row>5</xdr:row>
      <xdr:rowOff>0</xdr:rowOff>
    </xdr:to>
    <xdr:pic>
      <xdr:nvPicPr>
        <xdr:cNvPr id="1052" name="Picture 19" descr="SO01380_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982325" y="0"/>
          <a:ext cx="819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8</xdr:col>
      <xdr:colOff>800100</xdr:colOff>
      <xdr:row>5</xdr:row>
      <xdr:rowOff>0</xdr:rowOff>
    </xdr:to>
    <xdr:pic>
      <xdr:nvPicPr>
        <xdr:cNvPr id="1053" name="Picture 20" descr="SO01380_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982325" y="0"/>
          <a:ext cx="80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8</xdr:col>
      <xdr:colOff>819150</xdr:colOff>
      <xdr:row>5</xdr:row>
      <xdr:rowOff>0</xdr:rowOff>
    </xdr:to>
    <xdr:pic>
      <xdr:nvPicPr>
        <xdr:cNvPr id="1054" name="Picture 21" descr="SO01380_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982325" y="0"/>
          <a:ext cx="819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8</xdr:col>
      <xdr:colOff>800100</xdr:colOff>
      <xdr:row>5</xdr:row>
      <xdr:rowOff>0</xdr:rowOff>
    </xdr:to>
    <xdr:pic>
      <xdr:nvPicPr>
        <xdr:cNvPr id="1055" name="Picture 22" descr="SO01380_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982325" y="0"/>
          <a:ext cx="80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8</xdr:col>
      <xdr:colOff>819150</xdr:colOff>
      <xdr:row>5</xdr:row>
      <xdr:rowOff>0</xdr:rowOff>
    </xdr:to>
    <xdr:pic>
      <xdr:nvPicPr>
        <xdr:cNvPr id="1056" name="Picture 23" descr="SO01380_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982325" y="0"/>
          <a:ext cx="819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activeCell="B20" sqref="B20"/>
    </sheetView>
  </sheetViews>
  <sheetFormatPr defaultColWidth="9.140625" defaultRowHeight="12.75" x14ac:dyDescent="0.2"/>
  <cols>
    <col min="1" max="1" width="9.140625" style="12"/>
    <col min="2" max="2" width="50.7109375" style="12" customWidth="1"/>
    <col min="3" max="16384" width="9.140625" style="12"/>
  </cols>
  <sheetData>
    <row r="1" spans="1:2" ht="16.5" x14ac:dyDescent="0.2">
      <c r="A1" s="10" t="s">
        <v>147</v>
      </c>
      <c r="B1" s="11" t="s">
        <v>86</v>
      </c>
    </row>
    <row r="2" spans="1:2" ht="16.5" x14ac:dyDescent="0.2">
      <c r="A2" s="2">
        <v>801</v>
      </c>
      <c r="B2" s="6" t="s">
        <v>113</v>
      </c>
    </row>
    <row r="3" spans="1:2" ht="16.5" x14ac:dyDescent="0.2">
      <c r="A3" s="2">
        <v>802</v>
      </c>
      <c r="B3" s="5" t="s">
        <v>114</v>
      </c>
    </row>
    <row r="4" spans="1:2" ht="49.5" x14ac:dyDescent="0.2">
      <c r="A4" s="2">
        <v>803</v>
      </c>
      <c r="B4" s="7" t="s">
        <v>115</v>
      </c>
    </row>
    <row r="5" spans="1:2" ht="33" x14ac:dyDescent="0.2">
      <c r="A5" s="2">
        <v>804</v>
      </c>
      <c r="B5" s="7" t="s">
        <v>116</v>
      </c>
    </row>
    <row r="6" spans="1:2" ht="33" x14ac:dyDescent="0.2">
      <c r="A6" s="2">
        <v>805</v>
      </c>
      <c r="B6" s="7" t="s">
        <v>117</v>
      </c>
    </row>
    <row r="7" spans="1:2" ht="33" x14ac:dyDescent="0.2">
      <c r="A7" s="2">
        <v>807</v>
      </c>
      <c r="B7" s="7" t="s">
        <v>118</v>
      </c>
    </row>
    <row r="8" spans="1:2" ht="33" x14ac:dyDescent="0.2">
      <c r="A8" s="2">
        <v>808</v>
      </c>
      <c r="B8" s="7" t="s">
        <v>61</v>
      </c>
    </row>
    <row r="9" spans="1:2" ht="33" x14ac:dyDescent="0.2">
      <c r="A9" s="2">
        <v>809</v>
      </c>
      <c r="B9" s="7" t="s">
        <v>119</v>
      </c>
    </row>
    <row r="10" spans="1:2" ht="33" x14ac:dyDescent="0.2">
      <c r="A10" s="2">
        <v>810</v>
      </c>
      <c r="B10" s="7" t="s">
        <v>120</v>
      </c>
    </row>
    <row r="11" spans="1:2" ht="33" x14ac:dyDescent="0.2">
      <c r="A11" s="2">
        <v>811</v>
      </c>
      <c r="B11" s="7" t="s">
        <v>121</v>
      </c>
    </row>
    <row r="12" spans="1:2" ht="33" x14ac:dyDescent="0.2">
      <c r="A12" s="25">
        <v>812</v>
      </c>
      <c r="B12" s="7" t="s">
        <v>195</v>
      </c>
    </row>
    <row r="13" spans="1:2" ht="49.5" x14ac:dyDescent="0.2">
      <c r="A13" s="2">
        <v>840</v>
      </c>
      <c r="B13" s="7" t="s">
        <v>83</v>
      </c>
    </row>
    <row r="14" spans="1:2" ht="33" x14ac:dyDescent="0.2">
      <c r="A14" s="2">
        <v>842</v>
      </c>
      <c r="B14" s="4" t="s">
        <v>80</v>
      </c>
    </row>
  </sheetData>
  <phoneticPr fontId="7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A2" sqref="A2:A13"/>
    </sheetView>
  </sheetViews>
  <sheetFormatPr defaultColWidth="9.140625" defaultRowHeight="12.75" x14ac:dyDescent="0.2"/>
  <cols>
    <col min="1" max="1" width="13.140625" style="13" customWidth="1"/>
    <col min="2" max="2" width="55.5703125" style="12" customWidth="1"/>
    <col min="3" max="16384" width="9.140625" style="12"/>
  </cols>
  <sheetData>
    <row r="1" spans="1:2" ht="16.5" x14ac:dyDescent="0.2">
      <c r="A1" s="16" t="s">
        <v>147</v>
      </c>
      <c r="B1" s="14" t="s">
        <v>86</v>
      </c>
    </row>
    <row r="2" spans="1:2" ht="16.5" x14ac:dyDescent="0.25">
      <c r="A2" s="3" t="s">
        <v>90</v>
      </c>
      <c r="B2" s="15" t="s">
        <v>153</v>
      </c>
    </row>
    <row r="3" spans="1:2" ht="33" x14ac:dyDescent="0.25">
      <c r="A3" s="3" t="s">
        <v>92</v>
      </c>
      <c r="B3" s="15" t="s">
        <v>154</v>
      </c>
    </row>
    <row r="4" spans="1:2" ht="16.5" x14ac:dyDescent="0.25">
      <c r="A4" s="3" t="s">
        <v>93</v>
      </c>
      <c r="B4" s="15" t="s">
        <v>62</v>
      </c>
    </row>
    <row r="5" spans="1:2" ht="16.5" x14ac:dyDescent="0.25">
      <c r="A5" s="3" t="s">
        <v>98</v>
      </c>
      <c r="B5" s="15" t="s">
        <v>55</v>
      </c>
    </row>
    <row r="6" spans="1:2" ht="16.5" x14ac:dyDescent="0.25">
      <c r="A6" s="3" t="s">
        <v>94</v>
      </c>
      <c r="B6" s="15" t="s">
        <v>42</v>
      </c>
    </row>
    <row r="7" spans="1:2" ht="16.5" x14ac:dyDescent="0.25">
      <c r="A7" s="3" t="s">
        <v>74</v>
      </c>
      <c r="B7" s="15" t="s">
        <v>56</v>
      </c>
    </row>
    <row r="8" spans="1:2" ht="16.5" x14ac:dyDescent="0.25">
      <c r="A8" s="3" t="s">
        <v>99</v>
      </c>
      <c r="B8" s="15" t="s">
        <v>155</v>
      </c>
    </row>
    <row r="9" spans="1:2" ht="16.5" x14ac:dyDescent="0.25">
      <c r="A9" s="3" t="s">
        <v>96</v>
      </c>
      <c r="B9" s="15" t="s">
        <v>134</v>
      </c>
    </row>
    <row r="10" spans="1:2" ht="16.5" x14ac:dyDescent="0.25">
      <c r="A10" s="3" t="s">
        <v>67</v>
      </c>
      <c r="B10" s="15" t="s">
        <v>57</v>
      </c>
    </row>
    <row r="11" spans="1:2" ht="16.5" x14ac:dyDescent="0.25">
      <c r="A11" s="3" t="s">
        <v>101</v>
      </c>
      <c r="B11" s="15" t="s">
        <v>54</v>
      </c>
    </row>
    <row r="12" spans="1:2" ht="16.5" x14ac:dyDescent="0.25">
      <c r="A12" s="3" t="s">
        <v>75</v>
      </c>
      <c r="B12" s="15" t="s">
        <v>95</v>
      </c>
    </row>
    <row r="13" spans="1:2" ht="33" x14ac:dyDescent="0.25">
      <c r="A13" s="3" t="s">
        <v>69</v>
      </c>
      <c r="B13" s="15" t="s">
        <v>60</v>
      </c>
    </row>
  </sheetData>
  <phoneticPr fontId="7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68"/>
  <sheetViews>
    <sheetView topLeftCell="A186" zoomScale="80" zoomScaleNormal="80" workbookViewId="0">
      <selection activeCell="A196" sqref="A196:B196"/>
    </sheetView>
  </sheetViews>
  <sheetFormatPr defaultColWidth="9.140625" defaultRowHeight="16.5" x14ac:dyDescent="0.2"/>
  <cols>
    <col min="1" max="1" width="16.5703125" style="61" customWidth="1"/>
    <col min="2" max="2" width="89" style="5" customWidth="1"/>
    <col min="3" max="16384" width="9.140625" style="1"/>
  </cols>
  <sheetData>
    <row r="1" spans="1:3" x14ac:dyDescent="0.2">
      <c r="A1" s="58" t="s">
        <v>147</v>
      </c>
      <c r="B1" s="5" t="s">
        <v>86</v>
      </c>
    </row>
    <row r="2" spans="1:3" x14ac:dyDescent="0.2">
      <c r="A2" s="59" t="s">
        <v>253</v>
      </c>
      <c r="B2" s="5" t="s">
        <v>632</v>
      </c>
    </row>
    <row r="3" spans="1:3" ht="66" x14ac:dyDescent="0.2">
      <c r="A3" s="59" t="s">
        <v>242</v>
      </c>
      <c r="B3" s="5" t="s">
        <v>241</v>
      </c>
    </row>
    <row r="4" spans="1:3" x14ac:dyDescent="0.2">
      <c r="A4" s="59" t="s">
        <v>247</v>
      </c>
      <c r="B4" s="5" t="s">
        <v>633</v>
      </c>
    </row>
    <row r="5" spans="1:3" x14ac:dyDescent="0.25">
      <c r="A5" s="59" t="s">
        <v>245</v>
      </c>
      <c r="B5" s="62" t="s">
        <v>243</v>
      </c>
    </row>
    <row r="6" spans="1:3" x14ac:dyDescent="0.25">
      <c r="A6" s="59" t="s">
        <v>246</v>
      </c>
      <c r="B6" s="62" t="s">
        <v>244</v>
      </c>
    </row>
    <row r="7" spans="1:3" ht="33" x14ac:dyDescent="0.2">
      <c r="A7" s="59" t="s">
        <v>248</v>
      </c>
      <c r="B7" s="5" t="s">
        <v>140</v>
      </c>
    </row>
    <row r="8" spans="1:3" ht="49.5" x14ac:dyDescent="0.2">
      <c r="A8" s="59" t="s">
        <v>249</v>
      </c>
      <c r="B8" s="5" t="s">
        <v>199</v>
      </c>
    </row>
    <row r="9" spans="1:3" x14ac:dyDescent="0.2">
      <c r="A9" s="59" t="s">
        <v>250</v>
      </c>
      <c r="B9" s="5" t="s">
        <v>251</v>
      </c>
    </row>
    <row r="10" spans="1:3" ht="20.25" customHeight="1" x14ac:dyDescent="0.2">
      <c r="A10" s="60" t="s">
        <v>252</v>
      </c>
      <c r="B10" s="11" t="s">
        <v>130</v>
      </c>
    </row>
    <row r="11" spans="1:3" ht="33" x14ac:dyDescent="0.2">
      <c r="A11" s="60" t="s">
        <v>254</v>
      </c>
      <c r="B11" s="11" t="s">
        <v>255</v>
      </c>
    </row>
    <row r="12" spans="1:3" ht="49.5" x14ac:dyDescent="0.2">
      <c r="A12" s="60" t="s">
        <v>620</v>
      </c>
      <c r="B12" s="11" t="s">
        <v>257</v>
      </c>
    </row>
    <row r="13" spans="1:3" ht="49.5" x14ac:dyDescent="0.2">
      <c r="A13" s="60" t="s">
        <v>256</v>
      </c>
      <c r="B13" s="63" t="s">
        <v>257</v>
      </c>
      <c r="C13" s="1" t="s">
        <v>638</v>
      </c>
    </row>
    <row r="14" spans="1:3" ht="82.5" x14ac:dyDescent="0.2">
      <c r="A14" s="60" t="s">
        <v>258</v>
      </c>
      <c r="B14" s="11" t="s">
        <v>223</v>
      </c>
    </row>
    <row r="15" spans="1:3" ht="66" x14ac:dyDescent="0.2">
      <c r="A15" s="60" t="s">
        <v>259</v>
      </c>
      <c r="B15" s="11" t="s">
        <v>260</v>
      </c>
    </row>
    <row r="16" spans="1:3" ht="66" x14ac:dyDescent="0.2">
      <c r="A16" s="60" t="s">
        <v>262</v>
      </c>
      <c r="B16" s="11" t="s">
        <v>261</v>
      </c>
    </row>
    <row r="17" spans="1:2" x14ac:dyDescent="0.2">
      <c r="A17" s="60" t="s">
        <v>263</v>
      </c>
      <c r="B17" s="11" t="s">
        <v>122</v>
      </c>
    </row>
    <row r="18" spans="1:2" ht="49.5" x14ac:dyDescent="0.2">
      <c r="A18" s="60" t="s">
        <v>264</v>
      </c>
      <c r="B18" s="11" t="s">
        <v>224</v>
      </c>
    </row>
    <row r="19" spans="1:2" ht="66" x14ac:dyDescent="0.2">
      <c r="A19" s="60" t="s">
        <v>266</v>
      </c>
      <c r="B19" s="11" t="s">
        <v>265</v>
      </c>
    </row>
    <row r="20" spans="1:2" ht="66" x14ac:dyDescent="0.2">
      <c r="A20" s="60" t="s">
        <v>267</v>
      </c>
      <c r="B20" s="11" t="s">
        <v>268</v>
      </c>
    </row>
    <row r="21" spans="1:2" ht="33" x14ac:dyDescent="0.2">
      <c r="A21" s="60" t="s">
        <v>269</v>
      </c>
      <c r="B21" s="11" t="s">
        <v>141</v>
      </c>
    </row>
    <row r="22" spans="1:2" ht="66" x14ac:dyDescent="0.2">
      <c r="A22" s="60" t="s">
        <v>270</v>
      </c>
      <c r="B22" s="11" t="s">
        <v>271</v>
      </c>
    </row>
    <row r="23" spans="1:2" ht="66" x14ac:dyDescent="0.2">
      <c r="A23" s="60" t="s">
        <v>272</v>
      </c>
      <c r="B23" s="11" t="s">
        <v>273</v>
      </c>
    </row>
    <row r="24" spans="1:2" x14ac:dyDescent="0.2">
      <c r="A24" s="60" t="s">
        <v>274</v>
      </c>
      <c r="B24" s="11" t="s">
        <v>142</v>
      </c>
    </row>
    <row r="25" spans="1:2" x14ac:dyDescent="0.2">
      <c r="A25" s="60" t="s">
        <v>275</v>
      </c>
      <c r="B25" s="11" t="s">
        <v>276</v>
      </c>
    </row>
    <row r="26" spans="1:2" ht="49.5" x14ac:dyDescent="0.2">
      <c r="A26" s="60" t="s">
        <v>277</v>
      </c>
      <c r="B26" s="11" t="s">
        <v>278</v>
      </c>
    </row>
    <row r="27" spans="1:2" x14ac:dyDescent="0.2">
      <c r="A27" s="60" t="s">
        <v>279</v>
      </c>
      <c r="B27" s="11" t="s">
        <v>143</v>
      </c>
    </row>
    <row r="28" spans="1:2" ht="33" x14ac:dyDescent="0.2">
      <c r="A28" s="60" t="s">
        <v>280</v>
      </c>
      <c r="B28" s="11" t="s">
        <v>281</v>
      </c>
    </row>
    <row r="29" spans="1:2" ht="33" x14ac:dyDescent="0.2">
      <c r="A29" s="60" t="s">
        <v>282</v>
      </c>
      <c r="B29" s="11" t="s">
        <v>283</v>
      </c>
    </row>
    <row r="30" spans="1:2" ht="33" x14ac:dyDescent="0.2">
      <c r="A30" s="60" t="s">
        <v>284</v>
      </c>
      <c r="B30" s="11" t="s">
        <v>185</v>
      </c>
    </row>
    <row r="31" spans="1:2" ht="33" x14ac:dyDescent="0.2">
      <c r="A31" s="60" t="s">
        <v>285</v>
      </c>
      <c r="B31" s="11" t="s">
        <v>286</v>
      </c>
    </row>
    <row r="32" spans="1:2" ht="33" x14ac:dyDescent="0.2">
      <c r="A32" s="60" t="s">
        <v>287</v>
      </c>
      <c r="B32" s="11" t="s">
        <v>288</v>
      </c>
    </row>
    <row r="33" spans="1:2" ht="99" x14ac:dyDescent="0.2">
      <c r="A33" s="60" t="s">
        <v>289</v>
      </c>
      <c r="B33" s="11" t="s">
        <v>290</v>
      </c>
    </row>
    <row r="34" spans="1:2" ht="49.5" x14ac:dyDescent="0.2">
      <c r="A34" s="60" t="s">
        <v>291</v>
      </c>
      <c r="B34" s="11" t="s">
        <v>634</v>
      </c>
    </row>
    <row r="35" spans="1:2" ht="66" x14ac:dyDescent="0.2">
      <c r="A35" s="60" t="s">
        <v>292</v>
      </c>
      <c r="B35" s="11" t="s">
        <v>186</v>
      </c>
    </row>
    <row r="36" spans="1:2" ht="33" x14ac:dyDescent="0.2">
      <c r="A36" s="60" t="s">
        <v>293</v>
      </c>
      <c r="B36" s="11" t="s">
        <v>294</v>
      </c>
    </row>
    <row r="37" spans="1:2" ht="33" x14ac:dyDescent="0.2">
      <c r="A37" s="60" t="s">
        <v>295</v>
      </c>
      <c r="B37" s="11" t="s">
        <v>296</v>
      </c>
    </row>
    <row r="38" spans="1:2" ht="33" x14ac:dyDescent="0.2">
      <c r="A38" s="60" t="s">
        <v>297</v>
      </c>
      <c r="B38" s="11" t="s">
        <v>187</v>
      </c>
    </row>
    <row r="39" spans="1:2" x14ac:dyDescent="0.2">
      <c r="A39" s="60" t="s">
        <v>298</v>
      </c>
      <c r="B39" s="11" t="s">
        <v>176</v>
      </c>
    </row>
    <row r="40" spans="1:2" ht="33" x14ac:dyDescent="0.2">
      <c r="A40" s="60" t="s">
        <v>299</v>
      </c>
      <c r="B40" s="11" t="s">
        <v>177</v>
      </c>
    </row>
    <row r="41" spans="1:2" ht="33" x14ac:dyDescent="0.2">
      <c r="A41" s="60" t="s">
        <v>300</v>
      </c>
      <c r="B41" s="11" t="s">
        <v>301</v>
      </c>
    </row>
    <row r="42" spans="1:2" x14ac:dyDescent="0.2">
      <c r="A42" s="60" t="s">
        <v>303</v>
      </c>
      <c r="B42" s="11" t="s">
        <v>302</v>
      </c>
    </row>
    <row r="43" spans="1:2" ht="33" x14ac:dyDescent="0.2">
      <c r="A43" s="60" t="s">
        <v>304</v>
      </c>
      <c r="B43" s="11" t="s">
        <v>305</v>
      </c>
    </row>
    <row r="44" spans="1:2" ht="49.5" x14ac:dyDescent="0.2">
      <c r="A44" s="60" t="s">
        <v>306</v>
      </c>
      <c r="B44" s="11" t="s">
        <v>307</v>
      </c>
    </row>
    <row r="45" spans="1:2" ht="33" x14ac:dyDescent="0.2">
      <c r="A45" s="60" t="s">
        <v>309</v>
      </c>
      <c r="B45" s="11" t="s">
        <v>308</v>
      </c>
    </row>
    <row r="46" spans="1:2" ht="33" x14ac:dyDescent="0.2">
      <c r="A46" s="60" t="s">
        <v>310</v>
      </c>
      <c r="B46" s="11" t="s">
        <v>311</v>
      </c>
    </row>
    <row r="47" spans="1:2" x14ac:dyDescent="0.2">
      <c r="A47" s="60" t="s">
        <v>312</v>
      </c>
      <c r="B47" s="11" t="s">
        <v>30</v>
      </c>
    </row>
    <row r="48" spans="1:2" ht="49.5" x14ac:dyDescent="0.2">
      <c r="A48" s="60" t="s">
        <v>313</v>
      </c>
      <c r="B48" s="11" t="s">
        <v>314</v>
      </c>
    </row>
    <row r="49" spans="1:2" x14ac:dyDescent="0.2">
      <c r="A49" s="60" t="s">
        <v>315</v>
      </c>
      <c r="B49" s="11" t="s">
        <v>316</v>
      </c>
    </row>
    <row r="50" spans="1:2" ht="33" x14ac:dyDescent="0.2">
      <c r="A50" s="60" t="s">
        <v>317</v>
      </c>
      <c r="B50" s="11" t="s">
        <v>318</v>
      </c>
    </row>
    <row r="51" spans="1:2" x14ac:dyDescent="0.2">
      <c r="A51" s="60" t="s">
        <v>319</v>
      </c>
      <c r="B51" s="11" t="s">
        <v>29</v>
      </c>
    </row>
    <row r="52" spans="1:2" x14ac:dyDescent="0.2">
      <c r="A52" s="60" t="s">
        <v>320</v>
      </c>
      <c r="B52" s="11" t="s">
        <v>321</v>
      </c>
    </row>
    <row r="53" spans="1:2" ht="33" x14ac:dyDescent="0.2">
      <c r="A53" s="60" t="s">
        <v>322</v>
      </c>
      <c r="B53" s="11" t="s">
        <v>323</v>
      </c>
    </row>
    <row r="54" spans="1:2" ht="33" x14ac:dyDescent="0.2">
      <c r="A54" s="60" t="s">
        <v>324</v>
      </c>
      <c r="B54" s="11" t="s">
        <v>325</v>
      </c>
    </row>
    <row r="55" spans="1:2" ht="33" x14ac:dyDescent="0.2">
      <c r="A55" s="60" t="s">
        <v>326</v>
      </c>
      <c r="B55" s="11" t="s">
        <v>327</v>
      </c>
    </row>
    <row r="56" spans="1:2" x14ac:dyDescent="0.2">
      <c r="A56" s="60" t="s">
        <v>328</v>
      </c>
      <c r="B56" s="11" t="s">
        <v>329</v>
      </c>
    </row>
    <row r="57" spans="1:2" x14ac:dyDescent="0.2">
      <c r="A57" s="60" t="s">
        <v>330</v>
      </c>
      <c r="B57" s="11" t="s">
        <v>331</v>
      </c>
    </row>
    <row r="58" spans="1:2" ht="33" x14ac:dyDescent="0.2">
      <c r="A58" s="60" t="s">
        <v>332</v>
      </c>
      <c r="B58" s="11" t="s">
        <v>333</v>
      </c>
    </row>
    <row r="59" spans="1:2" x14ac:dyDescent="0.2">
      <c r="A59" s="60" t="s">
        <v>334</v>
      </c>
      <c r="B59" s="11" t="s">
        <v>335</v>
      </c>
    </row>
    <row r="60" spans="1:2" x14ac:dyDescent="0.2">
      <c r="A60" s="60" t="s">
        <v>336</v>
      </c>
      <c r="B60" s="11" t="s">
        <v>337</v>
      </c>
    </row>
    <row r="61" spans="1:2" x14ac:dyDescent="0.2">
      <c r="A61" s="60" t="s">
        <v>338</v>
      </c>
      <c r="B61" s="11" t="s">
        <v>339</v>
      </c>
    </row>
    <row r="62" spans="1:2" ht="33" x14ac:dyDescent="0.2">
      <c r="A62" s="60" t="s">
        <v>340</v>
      </c>
      <c r="B62" s="11" t="s">
        <v>341</v>
      </c>
    </row>
    <row r="63" spans="1:2" x14ac:dyDescent="0.2">
      <c r="A63" s="60" t="s">
        <v>342</v>
      </c>
      <c r="B63" s="11" t="s">
        <v>343</v>
      </c>
    </row>
    <row r="64" spans="1:2" x14ac:dyDescent="0.2">
      <c r="A64" s="60" t="s">
        <v>344</v>
      </c>
      <c r="B64" s="11" t="s">
        <v>205</v>
      </c>
    </row>
    <row r="65" spans="1:2" x14ac:dyDescent="0.2">
      <c r="A65" s="60" t="s">
        <v>345</v>
      </c>
      <c r="B65" s="11" t="s">
        <v>346</v>
      </c>
    </row>
    <row r="66" spans="1:2" ht="33" x14ac:dyDescent="0.2">
      <c r="A66" s="60" t="s">
        <v>347</v>
      </c>
      <c r="B66" s="11" t="s">
        <v>200</v>
      </c>
    </row>
    <row r="67" spans="1:2" x14ac:dyDescent="0.2">
      <c r="A67" s="60" t="s">
        <v>348</v>
      </c>
      <c r="B67" s="11" t="s">
        <v>251</v>
      </c>
    </row>
    <row r="68" spans="1:2" x14ac:dyDescent="0.2">
      <c r="A68" s="60" t="s">
        <v>349</v>
      </c>
      <c r="B68" s="11" t="s">
        <v>350</v>
      </c>
    </row>
    <row r="69" spans="1:2" ht="33" x14ac:dyDescent="0.2">
      <c r="A69" s="60" t="s">
        <v>351</v>
      </c>
      <c r="B69" s="11" t="s">
        <v>352</v>
      </c>
    </row>
    <row r="70" spans="1:2" x14ac:dyDescent="0.2">
      <c r="A70" s="60" t="s">
        <v>353</v>
      </c>
      <c r="B70" s="11" t="s">
        <v>178</v>
      </c>
    </row>
    <row r="71" spans="1:2" ht="33" x14ac:dyDescent="0.2">
      <c r="A71" s="60" t="s">
        <v>354</v>
      </c>
      <c r="B71" s="11" t="s">
        <v>355</v>
      </c>
    </row>
    <row r="72" spans="1:2" x14ac:dyDescent="0.2">
      <c r="A72" s="60" t="s">
        <v>356</v>
      </c>
      <c r="B72" s="11" t="s">
        <v>357</v>
      </c>
    </row>
    <row r="73" spans="1:2" x14ac:dyDescent="0.2">
      <c r="A73" s="60" t="s">
        <v>358</v>
      </c>
      <c r="B73" s="11" t="s">
        <v>198</v>
      </c>
    </row>
    <row r="74" spans="1:2" x14ac:dyDescent="0.2">
      <c r="A74" s="60" t="s">
        <v>359</v>
      </c>
      <c r="B74" s="11" t="s">
        <v>360</v>
      </c>
    </row>
    <row r="75" spans="1:2" ht="33" x14ac:dyDescent="0.2">
      <c r="A75" s="60" t="s">
        <v>361</v>
      </c>
      <c r="B75" s="11" t="s">
        <v>201</v>
      </c>
    </row>
    <row r="76" spans="1:2" x14ac:dyDescent="0.2">
      <c r="A76" s="60" t="s">
        <v>362</v>
      </c>
      <c r="B76" s="11" t="s">
        <v>251</v>
      </c>
    </row>
    <row r="77" spans="1:2" ht="33" x14ac:dyDescent="0.2">
      <c r="A77" s="60" t="s">
        <v>363</v>
      </c>
      <c r="B77" s="11" t="s">
        <v>364</v>
      </c>
    </row>
    <row r="78" spans="1:2" x14ac:dyDescent="0.2">
      <c r="A78" s="60" t="s">
        <v>365</v>
      </c>
      <c r="B78" s="11" t="s">
        <v>366</v>
      </c>
    </row>
    <row r="79" spans="1:2" x14ac:dyDescent="0.2">
      <c r="A79" s="60" t="s">
        <v>367</v>
      </c>
      <c r="B79" s="11" t="s">
        <v>368</v>
      </c>
    </row>
    <row r="80" spans="1:2" ht="33" x14ac:dyDescent="0.2">
      <c r="A80" s="60" t="s">
        <v>369</v>
      </c>
      <c r="B80" s="11" t="s">
        <v>179</v>
      </c>
    </row>
    <row r="81" spans="1:2" ht="49.5" x14ac:dyDescent="0.2">
      <c r="A81" s="60" t="s">
        <v>370</v>
      </c>
      <c r="B81" s="11" t="s">
        <v>371</v>
      </c>
    </row>
    <row r="82" spans="1:2" ht="82.5" x14ac:dyDescent="0.2">
      <c r="A82" s="60" t="s">
        <v>372</v>
      </c>
      <c r="B82" s="11" t="s">
        <v>373</v>
      </c>
    </row>
    <row r="83" spans="1:2" x14ac:dyDescent="0.2">
      <c r="A83" s="60" t="s">
        <v>374</v>
      </c>
      <c r="B83" s="11" t="s">
        <v>375</v>
      </c>
    </row>
    <row r="84" spans="1:2" ht="33" x14ac:dyDescent="0.2">
      <c r="A84" s="60" t="s">
        <v>376</v>
      </c>
      <c r="B84" s="11" t="s">
        <v>180</v>
      </c>
    </row>
    <row r="85" spans="1:2" ht="99" x14ac:dyDescent="0.2">
      <c r="A85" s="60" t="s">
        <v>377</v>
      </c>
      <c r="B85" s="11" t="s">
        <v>217</v>
      </c>
    </row>
    <row r="86" spans="1:2" ht="49.5" x14ac:dyDescent="0.2">
      <c r="A86" s="60" t="s">
        <v>378</v>
      </c>
      <c r="B86" s="11" t="s">
        <v>202</v>
      </c>
    </row>
    <row r="87" spans="1:2" x14ac:dyDescent="0.2">
      <c r="A87" s="60" t="s">
        <v>379</v>
      </c>
      <c r="B87" s="11" t="s">
        <v>251</v>
      </c>
    </row>
    <row r="88" spans="1:2" ht="66" x14ac:dyDescent="0.2">
      <c r="A88" s="60" t="s">
        <v>380</v>
      </c>
      <c r="B88" s="11" t="s">
        <v>381</v>
      </c>
    </row>
    <row r="89" spans="1:2" ht="33" x14ac:dyDescent="0.2">
      <c r="A89" s="60" t="s">
        <v>382</v>
      </c>
      <c r="B89" s="11" t="s">
        <v>383</v>
      </c>
    </row>
    <row r="90" spans="1:2" ht="49.5" x14ac:dyDescent="0.2">
      <c r="A90" s="60" t="s">
        <v>384</v>
      </c>
      <c r="B90" s="11" t="s">
        <v>385</v>
      </c>
    </row>
    <row r="91" spans="1:2" ht="33" x14ac:dyDescent="0.2">
      <c r="A91" s="60" t="s">
        <v>386</v>
      </c>
      <c r="B91" s="11" t="s">
        <v>387</v>
      </c>
    </row>
    <row r="92" spans="1:2" ht="33" x14ac:dyDescent="0.2">
      <c r="A92" s="60" t="s">
        <v>388</v>
      </c>
      <c r="B92" s="11" t="s">
        <v>389</v>
      </c>
    </row>
    <row r="93" spans="1:2" ht="33" x14ac:dyDescent="0.2">
      <c r="A93" s="60" t="s">
        <v>390</v>
      </c>
      <c r="B93" s="11" t="s">
        <v>391</v>
      </c>
    </row>
    <row r="94" spans="1:2" ht="33" x14ac:dyDescent="0.2">
      <c r="A94" s="60" t="s">
        <v>392</v>
      </c>
      <c r="B94" s="11" t="s">
        <v>203</v>
      </c>
    </row>
    <row r="95" spans="1:2" x14ac:dyDescent="0.2">
      <c r="A95" s="60" t="s">
        <v>393</v>
      </c>
      <c r="B95" s="11" t="s">
        <v>181</v>
      </c>
    </row>
    <row r="96" spans="1:2" ht="33" x14ac:dyDescent="0.2">
      <c r="A96" s="60" t="s">
        <v>394</v>
      </c>
      <c r="B96" s="11" t="s">
        <v>204</v>
      </c>
    </row>
    <row r="97" spans="1:2" x14ac:dyDescent="0.2">
      <c r="A97" s="60" t="s">
        <v>395</v>
      </c>
      <c r="B97" s="11" t="s">
        <v>396</v>
      </c>
    </row>
    <row r="98" spans="1:2" ht="33" x14ac:dyDescent="0.2">
      <c r="A98" s="60" t="s">
        <v>397</v>
      </c>
      <c r="B98" s="11" t="s">
        <v>182</v>
      </c>
    </row>
    <row r="99" spans="1:2" ht="49.5" x14ac:dyDescent="0.2">
      <c r="A99" s="60" t="s">
        <v>398</v>
      </c>
      <c r="B99" s="11" t="s">
        <v>194</v>
      </c>
    </row>
    <row r="100" spans="1:2" ht="66" x14ac:dyDescent="0.2">
      <c r="A100" s="60" t="s">
        <v>399</v>
      </c>
      <c r="B100" s="11" t="s">
        <v>631</v>
      </c>
    </row>
    <row r="101" spans="1:2" x14ac:dyDescent="0.2">
      <c r="A101" s="60" t="s">
        <v>400</v>
      </c>
      <c r="B101" s="11" t="s">
        <v>401</v>
      </c>
    </row>
    <row r="102" spans="1:2" x14ac:dyDescent="0.2">
      <c r="A102" s="60" t="s">
        <v>402</v>
      </c>
      <c r="B102" s="11" t="s">
        <v>222</v>
      </c>
    </row>
    <row r="103" spans="1:2" x14ac:dyDescent="0.2">
      <c r="A103" s="60" t="s">
        <v>403</v>
      </c>
      <c r="B103" s="11" t="s">
        <v>183</v>
      </c>
    </row>
    <row r="104" spans="1:2" x14ac:dyDescent="0.2">
      <c r="A104" s="60" t="s">
        <v>404</v>
      </c>
      <c r="B104" s="11" t="s">
        <v>184</v>
      </c>
    </row>
    <row r="105" spans="1:2" ht="33" x14ac:dyDescent="0.2">
      <c r="A105" s="60" t="s">
        <v>405</v>
      </c>
      <c r="B105" s="11" t="s">
        <v>406</v>
      </c>
    </row>
    <row r="106" spans="1:2" ht="33" x14ac:dyDescent="0.2">
      <c r="A106" s="60" t="s">
        <v>407</v>
      </c>
      <c r="B106" s="11" t="s">
        <v>157</v>
      </c>
    </row>
    <row r="107" spans="1:2" ht="66" x14ac:dyDescent="0.2">
      <c r="A107" s="60" t="s">
        <v>408</v>
      </c>
      <c r="B107" s="11" t="s">
        <v>0</v>
      </c>
    </row>
    <row r="108" spans="1:2" x14ac:dyDescent="0.2">
      <c r="A108" s="60" t="s">
        <v>409</v>
      </c>
      <c r="B108" s="11" t="s">
        <v>410</v>
      </c>
    </row>
    <row r="109" spans="1:2" ht="49.5" x14ac:dyDescent="0.2">
      <c r="A109" s="60" t="s">
        <v>411</v>
      </c>
      <c r="B109" s="11" t="s">
        <v>1</v>
      </c>
    </row>
    <row r="110" spans="1:2" ht="49.5" x14ac:dyDescent="0.2">
      <c r="A110" s="60" t="s">
        <v>412</v>
      </c>
      <c r="B110" s="11" t="s">
        <v>206</v>
      </c>
    </row>
    <row r="111" spans="1:2" ht="66" x14ac:dyDescent="0.2">
      <c r="A111" s="60" t="s">
        <v>413</v>
      </c>
      <c r="B111" s="11" t="s">
        <v>618</v>
      </c>
    </row>
    <row r="112" spans="1:2" ht="66" x14ac:dyDescent="0.2">
      <c r="A112" s="60" t="s">
        <v>415</v>
      </c>
      <c r="B112" s="11" t="s">
        <v>414</v>
      </c>
    </row>
    <row r="113" spans="1:2" ht="33" x14ac:dyDescent="0.2">
      <c r="A113" s="60" t="s">
        <v>416</v>
      </c>
      <c r="B113" s="11" t="s">
        <v>2</v>
      </c>
    </row>
    <row r="114" spans="1:2" ht="33" x14ac:dyDescent="0.2">
      <c r="A114" s="60" t="s">
        <v>417</v>
      </c>
      <c r="B114" s="11" t="s">
        <v>418</v>
      </c>
    </row>
    <row r="115" spans="1:2" ht="49.5" x14ac:dyDescent="0.2">
      <c r="A115" s="60" t="s">
        <v>419</v>
      </c>
      <c r="B115" s="11" t="s">
        <v>188</v>
      </c>
    </row>
    <row r="116" spans="1:2" ht="33" x14ac:dyDescent="0.2">
      <c r="A116" s="60" t="s">
        <v>420</v>
      </c>
      <c r="B116" s="11" t="s">
        <v>189</v>
      </c>
    </row>
    <row r="117" spans="1:2" ht="33" x14ac:dyDescent="0.2">
      <c r="A117" s="60" t="s">
        <v>421</v>
      </c>
      <c r="B117" s="11" t="s">
        <v>422</v>
      </c>
    </row>
    <row r="118" spans="1:2" ht="49.5" x14ac:dyDescent="0.2">
      <c r="A118" s="60" t="s">
        <v>423</v>
      </c>
      <c r="B118" s="11" t="s">
        <v>190</v>
      </c>
    </row>
    <row r="119" spans="1:2" ht="33" x14ac:dyDescent="0.2">
      <c r="A119" s="60" t="s">
        <v>424</v>
      </c>
      <c r="B119" s="11" t="s">
        <v>3</v>
      </c>
    </row>
    <row r="120" spans="1:2" ht="33" x14ac:dyDescent="0.2">
      <c r="A120" s="60" t="s">
        <v>425</v>
      </c>
      <c r="B120" s="11" t="s">
        <v>426</v>
      </c>
    </row>
    <row r="121" spans="1:2" ht="49.5" x14ac:dyDescent="0.2">
      <c r="A121" s="60" t="s">
        <v>427</v>
      </c>
      <c r="B121" s="11" t="s">
        <v>191</v>
      </c>
    </row>
    <row r="122" spans="1:2" ht="33" x14ac:dyDescent="0.2">
      <c r="A122" s="60" t="s">
        <v>428</v>
      </c>
      <c r="B122" s="11" t="s">
        <v>228</v>
      </c>
    </row>
    <row r="123" spans="1:2" ht="33" x14ac:dyDescent="0.2">
      <c r="A123" s="60" t="s">
        <v>429</v>
      </c>
      <c r="B123" s="11" t="s">
        <v>430</v>
      </c>
    </row>
    <row r="124" spans="1:2" ht="49.5" x14ac:dyDescent="0.2">
      <c r="A124" s="60" t="s">
        <v>431</v>
      </c>
      <c r="B124" s="11" t="s">
        <v>192</v>
      </c>
    </row>
    <row r="125" spans="1:2" ht="33" x14ac:dyDescent="0.2">
      <c r="A125" s="60" t="s">
        <v>432</v>
      </c>
      <c r="B125" s="11" t="s">
        <v>156</v>
      </c>
    </row>
    <row r="126" spans="1:2" x14ac:dyDescent="0.2">
      <c r="A126" s="60" t="s">
        <v>433</v>
      </c>
      <c r="B126" s="11" t="s">
        <v>4</v>
      </c>
    </row>
    <row r="127" spans="1:2" ht="66" x14ac:dyDescent="0.2">
      <c r="A127" s="60" t="s">
        <v>434</v>
      </c>
      <c r="B127" s="11" t="s">
        <v>435</v>
      </c>
    </row>
    <row r="128" spans="1:2" ht="33" x14ac:dyDescent="0.2">
      <c r="A128" s="60" t="s">
        <v>436</v>
      </c>
      <c r="B128" s="11" t="s">
        <v>437</v>
      </c>
    </row>
    <row r="129" spans="1:2" ht="66" x14ac:dyDescent="0.2">
      <c r="A129" s="60" t="s">
        <v>438</v>
      </c>
      <c r="B129" s="11" t="s">
        <v>439</v>
      </c>
    </row>
    <row r="130" spans="1:2" ht="115.5" x14ac:dyDescent="0.2">
      <c r="A130" s="60" t="s">
        <v>440</v>
      </c>
      <c r="B130" s="11" t="s">
        <v>441</v>
      </c>
    </row>
    <row r="131" spans="1:2" ht="115.5" x14ac:dyDescent="0.2">
      <c r="A131" s="60" t="s">
        <v>442</v>
      </c>
      <c r="B131" s="11" t="s">
        <v>443</v>
      </c>
    </row>
    <row r="132" spans="1:2" ht="33" x14ac:dyDescent="0.2">
      <c r="A132" s="60" t="s">
        <v>444</v>
      </c>
      <c r="B132" s="11" t="s">
        <v>207</v>
      </c>
    </row>
    <row r="133" spans="1:2" x14ac:dyDescent="0.2">
      <c r="A133" s="60" t="s">
        <v>445</v>
      </c>
      <c r="B133" s="11" t="s">
        <v>251</v>
      </c>
    </row>
    <row r="134" spans="1:2" ht="33" x14ac:dyDescent="0.2">
      <c r="A134" s="60" t="s">
        <v>446</v>
      </c>
      <c r="B134" s="11" t="s">
        <v>437</v>
      </c>
    </row>
    <row r="135" spans="1:2" ht="115.5" x14ac:dyDescent="0.2">
      <c r="A135" s="60" t="s">
        <v>448</v>
      </c>
      <c r="B135" s="11" t="s">
        <v>443</v>
      </c>
    </row>
    <row r="136" spans="1:2" ht="66" x14ac:dyDescent="0.2">
      <c r="A136" s="60" t="s">
        <v>447</v>
      </c>
      <c r="B136" s="11" t="s">
        <v>439</v>
      </c>
    </row>
    <row r="137" spans="1:2" ht="33" x14ac:dyDescent="0.2">
      <c r="A137" s="60" t="s">
        <v>449</v>
      </c>
      <c r="B137" s="11" t="s">
        <v>635</v>
      </c>
    </row>
    <row r="138" spans="1:2" x14ac:dyDescent="0.2">
      <c r="A138" s="60" t="s">
        <v>450</v>
      </c>
      <c r="B138" s="11" t="s">
        <v>221</v>
      </c>
    </row>
    <row r="139" spans="1:2" ht="132" x14ac:dyDescent="0.2">
      <c r="A139" s="60" t="s">
        <v>451</v>
      </c>
      <c r="B139" s="11" t="s">
        <v>452</v>
      </c>
    </row>
    <row r="140" spans="1:2" ht="115.5" x14ac:dyDescent="0.2">
      <c r="A140" s="60" t="s">
        <v>453</v>
      </c>
      <c r="B140" s="11" t="s">
        <v>443</v>
      </c>
    </row>
    <row r="141" spans="1:2" ht="49.5" x14ac:dyDescent="0.2">
      <c r="A141" s="60" t="s">
        <v>454</v>
      </c>
      <c r="B141" s="11" t="s">
        <v>455</v>
      </c>
    </row>
    <row r="142" spans="1:2" ht="115.5" x14ac:dyDescent="0.2">
      <c r="A142" s="60" t="s">
        <v>456</v>
      </c>
      <c r="B142" s="11" t="s">
        <v>443</v>
      </c>
    </row>
    <row r="143" spans="1:2" ht="33" x14ac:dyDescent="0.2">
      <c r="A143" s="60" t="s">
        <v>457</v>
      </c>
      <c r="B143" s="11" t="s">
        <v>458</v>
      </c>
    </row>
    <row r="144" spans="1:2" ht="33" x14ac:dyDescent="0.2">
      <c r="A144" s="60" t="s">
        <v>459</v>
      </c>
      <c r="B144" s="11" t="s">
        <v>460</v>
      </c>
    </row>
    <row r="145" spans="1:2" ht="82.5" x14ac:dyDescent="0.2">
      <c r="A145" s="60" t="s">
        <v>462</v>
      </c>
      <c r="B145" s="11" t="s">
        <v>461</v>
      </c>
    </row>
    <row r="146" spans="1:2" ht="68.25" customHeight="1" x14ac:dyDescent="0.2">
      <c r="A146" s="60" t="s">
        <v>463</v>
      </c>
      <c r="B146" s="11" t="s">
        <v>637</v>
      </c>
    </row>
    <row r="147" spans="1:2" x14ac:dyDescent="0.2">
      <c r="A147" s="60" t="s">
        <v>464</v>
      </c>
      <c r="B147" s="11" t="s">
        <v>5</v>
      </c>
    </row>
    <row r="148" spans="1:2" ht="33" x14ac:dyDescent="0.2">
      <c r="A148" s="60" t="s">
        <v>465</v>
      </c>
      <c r="B148" s="11" t="s">
        <v>6</v>
      </c>
    </row>
    <row r="149" spans="1:2" x14ac:dyDescent="0.2">
      <c r="A149" s="60" t="s">
        <v>466</v>
      </c>
      <c r="B149" s="11" t="s">
        <v>636</v>
      </c>
    </row>
    <row r="150" spans="1:2" ht="33" x14ac:dyDescent="0.2">
      <c r="A150" s="60" t="s">
        <v>467</v>
      </c>
      <c r="B150" s="11" t="s">
        <v>7</v>
      </c>
    </row>
    <row r="151" spans="1:2" ht="33" x14ac:dyDescent="0.2">
      <c r="A151" s="60" t="s">
        <v>468</v>
      </c>
      <c r="B151" s="11" t="s">
        <v>8</v>
      </c>
    </row>
    <row r="152" spans="1:2" ht="49.5" x14ac:dyDescent="0.2">
      <c r="A152" s="60" t="s">
        <v>469</v>
      </c>
      <c r="B152" s="11" t="s">
        <v>470</v>
      </c>
    </row>
    <row r="153" spans="1:2" ht="33" x14ac:dyDescent="0.2">
      <c r="A153" s="60" t="s">
        <v>471</v>
      </c>
      <c r="B153" s="11" t="s">
        <v>472</v>
      </c>
    </row>
    <row r="154" spans="1:2" ht="33" x14ac:dyDescent="0.2">
      <c r="A154" s="60" t="s">
        <v>473</v>
      </c>
      <c r="B154" s="11" t="s">
        <v>474</v>
      </c>
    </row>
    <row r="155" spans="1:2" ht="33" x14ac:dyDescent="0.2">
      <c r="A155" s="60" t="s">
        <v>475</v>
      </c>
      <c r="B155" s="11" t="s">
        <v>9</v>
      </c>
    </row>
    <row r="156" spans="1:2" ht="33" x14ac:dyDescent="0.2">
      <c r="A156" s="60" t="s">
        <v>476</v>
      </c>
      <c r="B156" s="11" t="s">
        <v>10</v>
      </c>
    </row>
    <row r="157" spans="1:2" ht="33" x14ac:dyDescent="0.2">
      <c r="A157" s="60" t="s">
        <v>477</v>
      </c>
      <c r="B157" s="11" t="s">
        <v>478</v>
      </c>
    </row>
    <row r="158" spans="1:2" x14ac:dyDescent="0.2">
      <c r="A158" s="60" t="s">
        <v>479</v>
      </c>
      <c r="B158" s="11" t="s">
        <v>11</v>
      </c>
    </row>
    <row r="159" spans="1:2" ht="33" x14ac:dyDescent="0.2">
      <c r="A159" s="60" t="s">
        <v>480</v>
      </c>
      <c r="B159" s="11" t="s">
        <v>208</v>
      </c>
    </row>
    <row r="160" spans="1:2" ht="33" x14ac:dyDescent="0.2">
      <c r="A160" s="60" t="s">
        <v>481</v>
      </c>
      <c r="B160" s="11" t="s">
        <v>482</v>
      </c>
    </row>
    <row r="161" spans="1:2" ht="33" x14ac:dyDescent="0.2">
      <c r="A161" s="60" t="s">
        <v>483</v>
      </c>
      <c r="B161" s="11" t="s">
        <v>209</v>
      </c>
    </row>
    <row r="162" spans="1:2" x14ac:dyDescent="0.2">
      <c r="A162" s="60" t="s">
        <v>484</v>
      </c>
      <c r="B162" s="11" t="s">
        <v>251</v>
      </c>
    </row>
    <row r="163" spans="1:2" ht="33" x14ac:dyDescent="0.2">
      <c r="A163" s="60" t="s">
        <v>485</v>
      </c>
      <c r="B163" s="11" t="s">
        <v>486</v>
      </c>
    </row>
    <row r="164" spans="1:2" x14ac:dyDescent="0.2">
      <c r="A164" s="60" t="s">
        <v>487</v>
      </c>
      <c r="B164" s="11" t="s">
        <v>12</v>
      </c>
    </row>
    <row r="165" spans="1:2" ht="33" x14ac:dyDescent="0.2">
      <c r="A165" s="60" t="s">
        <v>488</v>
      </c>
      <c r="B165" s="11" t="s">
        <v>13</v>
      </c>
    </row>
    <row r="166" spans="1:2" x14ac:dyDescent="0.2">
      <c r="A166" s="60" t="s">
        <v>489</v>
      </c>
      <c r="B166" s="11" t="s">
        <v>490</v>
      </c>
    </row>
    <row r="167" spans="1:2" ht="33" x14ac:dyDescent="0.2">
      <c r="A167" s="60" t="s">
        <v>491</v>
      </c>
      <c r="B167" s="11" t="s">
        <v>492</v>
      </c>
    </row>
    <row r="168" spans="1:2" ht="33" x14ac:dyDescent="0.2">
      <c r="A168" s="60" t="s">
        <v>493</v>
      </c>
      <c r="B168" s="11" t="s">
        <v>494</v>
      </c>
    </row>
    <row r="169" spans="1:2" ht="33" x14ac:dyDescent="0.2">
      <c r="A169" s="60" t="s">
        <v>495</v>
      </c>
      <c r="B169" s="11" t="s">
        <v>14</v>
      </c>
    </row>
    <row r="170" spans="1:2" ht="33" x14ac:dyDescent="0.2">
      <c r="A170" s="60" t="s">
        <v>496</v>
      </c>
      <c r="B170" s="11" t="s">
        <v>497</v>
      </c>
    </row>
    <row r="171" spans="1:2" ht="33" x14ac:dyDescent="0.2">
      <c r="A171" s="60" t="s">
        <v>498</v>
      </c>
      <c r="B171" s="11" t="s">
        <v>499</v>
      </c>
    </row>
    <row r="172" spans="1:2" ht="66" x14ac:dyDescent="0.2">
      <c r="A172" s="60" t="s">
        <v>500</v>
      </c>
      <c r="B172" s="11" t="s">
        <v>501</v>
      </c>
    </row>
    <row r="173" spans="1:2" ht="66" x14ac:dyDescent="0.2">
      <c r="A173" s="60" t="s">
        <v>502</v>
      </c>
      <c r="B173" s="11" t="s">
        <v>503</v>
      </c>
    </row>
    <row r="174" spans="1:2" x14ac:dyDescent="0.2">
      <c r="A174" s="60" t="s">
        <v>504</v>
      </c>
      <c r="B174" s="11" t="s">
        <v>15</v>
      </c>
    </row>
    <row r="175" spans="1:2" x14ac:dyDescent="0.2">
      <c r="A175" s="60" t="s">
        <v>505</v>
      </c>
      <c r="B175" s="11" t="s">
        <v>16</v>
      </c>
    </row>
    <row r="176" spans="1:2" ht="33" x14ac:dyDescent="0.2">
      <c r="A176" s="60" t="s">
        <v>506</v>
      </c>
      <c r="B176" s="11" t="s">
        <v>17</v>
      </c>
    </row>
    <row r="177" spans="1:2" ht="33" x14ac:dyDescent="0.2">
      <c r="A177" s="60" t="s">
        <v>507</v>
      </c>
      <c r="B177" s="11" t="s">
        <v>227</v>
      </c>
    </row>
    <row r="178" spans="1:2" ht="33" x14ac:dyDescent="0.2">
      <c r="A178" s="60" t="s">
        <v>508</v>
      </c>
      <c r="B178" s="11" t="s">
        <v>210</v>
      </c>
    </row>
    <row r="179" spans="1:2" x14ac:dyDescent="0.2">
      <c r="A179" s="60" t="s">
        <v>509</v>
      </c>
      <c r="B179" s="11" t="s">
        <v>251</v>
      </c>
    </row>
    <row r="180" spans="1:2" ht="33" x14ac:dyDescent="0.2">
      <c r="A180" s="60" t="s">
        <v>510</v>
      </c>
      <c r="B180" s="11" t="s">
        <v>511</v>
      </c>
    </row>
    <row r="181" spans="1:2" ht="33" x14ac:dyDescent="0.2">
      <c r="A181" s="60" t="s">
        <v>512</v>
      </c>
      <c r="B181" s="11" t="s">
        <v>18</v>
      </c>
    </row>
    <row r="182" spans="1:2" ht="33" x14ac:dyDescent="0.2">
      <c r="A182" s="60" t="s">
        <v>513</v>
      </c>
      <c r="B182" s="11" t="s">
        <v>19</v>
      </c>
    </row>
    <row r="183" spans="1:2" ht="33" x14ac:dyDescent="0.2">
      <c r="A183" s="60" t="s">
        <v>514</v>
      </c>
      <c r="B183" s="11" t="s">
        <v>20</v>
      </c>
    </row>
    <row r="184" spans="1:2" ht="33" x14ac:dyDescent="0.2">
      <c r="A184" s="60" t="s">
        <v>515</v>
      </c>
      <c r="B184" s="11" t="s">
        <v>211</v>
      </c>
    </row>
    <row r="185" spans="1:2" x14ac:dyDescent="0.2">
      <c r="A185" s="60" t="s">
        <v>516</v>
      </c>
      <c r="B185" s="11" t="s">
        <v>251</v>
      </c>
    </row>
    <row r="186" spans="1:2" ht="49.5" x14ac:dyDescent="0.2">
      <c r="A186" s="60" t="s">
        <v>517</v>
      </c>
      <c r="B186" s="11" t="s">
        <v>518</v>
      </c>
    </row>
    <row r="187" spans="1:2" x14ac:dyDescent="0.2">
      <c r="A187" s="60" t="s">
        <v>519</v>
      </c>
      <c r="B187" s="11" t="s">
        <v>212</v>
      </c>
    </row>
    <row r="188" spans="1:2" x14ac:dyDescent="0.2">
      <c r="A188" s="60" t="s">
        <v>520</v>
      </c>
      <c r="B188" s="11" t="s">
        <v>158</v>
      </c>
    </row>
    <row r="189" spans="1:2" x14ac:dyDescent="0.2">
      <c r="A189" s="60" t="s">
        <v>521</v>
      </c>
      <c r="B189" s="11" t="s">
        <v>522</v>
      </c>
    </row>
    <row r="190" spans="1:2" x14ac:dyDescent="0.2">
      <c r="A190" s="60" t="s">
        <v>523</v>
      </c>
      <c r="B190" s="11" t="s">
        <v>524</v>
      </c>
    </row>
    <row r="191" spans="1:2" x14ac:dyDescent="0.2">
      <c r="A191" s="60" t="s">
        <v>525</v>
      </c>
      <c r="B191" s="11" t="s">
        <v>229</v>
      </c>
    </row>
    <row r="192" spans="1:2" ht="33" x14ac:dyDescent="0.2">
      <c r="A192" s="60" t="s">
        <v>616</v>
      </c>
      <c r="B192" s="11" t="s">
        <v>231</v>
      </c>
    </row>
    <row r="193" spans="1:2" ht="33" x14ac:dyDescent="0.2">
      <c r="A193" s="60" t="s">
        <v>614</v>
      </c>
      <c r="B193" s="11" t="s">
        <v>197</v>
      </c>
    </row>
    <row r="194" spans="1:2" x14ac:dyDescent="0.2">
      <c r="A194" s="60" t="s">
        <v>617</v>
      </c>
      <c r="B194" s="11" t="s">
        <v>615</v>
      </c>
    </row>
    <row r="195" spans="1:2" ht="49.5" x14ac:dyDescent="0.2">
      <c r="A195" s="60" t="s">
        <v>526</v>
      </c>
      <c r="B195" s="11" t="s">
        <v>527</v>
      </c>
    </row>
    <row r="196" spans="1:2" ht="66" x14ac:dyDescent="0.2">
      <c r="A196" s="60" t="s">
        <v>645</v>
      </c>
      <c r="B196" s="11" t="s">
        <v>650</v>
      </c>
    </row>
    <row r="197" spans="1:2" ht="33" x14ac:dyDescent="0.2">
      <c r="A197" s="60" t="s">
        <v>528</v>
      </c>
      <c r="B197" s="11" t="s">
        <v>499</v>
      </c>
    </row>
    <row r="198" spans="1:2" x14ac:dyDescent="0.2">
      <c r="A198" s="60" t="s">
        <v>529</v>
      </c>
      <c r="B198" s="11" t="s">
        <v>213</v>
      </c>
    </row>
    <row r="199" spans="1:2" x14ac:dyDescent="0.2">
      <c r="A199" s="60" t="s">
        <v>530</v>
      </c>
      <c r="B199" s="11" t="s">
        <v>531</v>
      </c>
    </row>
    <row r="200" spans="1:2" ht="33" x14ac:dyDescent="0.2">
      <c r="A200" s="60" t="s">
        <v>532</v>
      </c>
      <c r="B200" s="11" t="s">
        <v>533</v>
      </c>
    </row>
    <row r="201" spans="1:2" x14ac:dyDescent="0.2">
      <c r="A201" s="60" t="s">
        <v>534</v>
      </c>
      <c r="B201" s="11" t="s">
        <v>21</v>
      </c>
    </row>
    <row r="202" spans="1:2" ht="33" x14ac:dyDescent="0.2">
      <c r="A202" s="60" t="s">
        <v>535</v>
      </c>
      <c r="B202" s="11" t="s">
        <v>22</v>
      </c>
    </row>
    <row r="203" spans="1:2" x14ac:dyDescent="0.2">
      <c r="A203" s="60" t="s">
        <v>536</v>
      </c>
      <c r="B203" s="11" t="s">
        <v>23</v>
      </c>
    </row>
    <row r="204" spans="1:2" x14ac:dyDescent="0.2">
      <c r="A204" s="60" t="s">
        <v>537</v>
      </c>
      <c r="B204" s="11" t="s">
        <v>538</v>
      </c>
    </row>
    <row r="205" spans="1:2" x14ac:dyDescent="0.2">
      <c r="A205" s="60" t="s">
        <v>539</v>
      </c>
      <c r="B205" s="11" t="s">
        <v>24</v>
      </c>
    </row>
    <row r="206" spans="1:2" x14ac:dyDescent="0.2">
      <c r="A206" s="60" t="s">
        <v>540</v>
      </c>
      <c r="B206" s="11" t="s">
        <v>25</v>
      </c>
    </row>
    <row r="207" spans="1:2" ht="33" x14ac:dyDescent="0.2">
      <c r="A207" s="60" t="s">
        <v>541</v>
      </c>
      <c r="B207" s="11" t="s">
        <v>26</v>
      </c>
    </row>
    <row r="208" spans="1:2" ht="33" x14ac:dyDescent="0.2">
      <c r="A208" s="60" t="s">
        <v>542</v>
      </c>
      <c r="B208" s="11" t="s">
        <v>543</v>
      </c>
    </row>
    <row r="209" spans="1:2" x14ac:dyDescent="0.2">
      <c r="A209" s="60" t="s">
        <v>544</v>
      </c>
      <c r="B209" s="11" t="s">
        <v>27</v>
      </c>
    </row>
    <row r="210" spans="1:2" ht="33" x14ac:dyDescent="0.2">
      <c r="A210" s="60" t="s">
        <v>545</v>
      </c>
      <c r="B210" s="11" t="s">
        <v>28</v>
      </c>
    </row>
    <row r="211" spans="1:2" ht="33" x14ac:dyDescent="0.2">
      <c r="A211" s="60" t="s">
        <v>546</v>
      </c>
      <c r="B211" s="11" t="s">
        <v>547</v>
      </c>
    </row>
    <row r="212" spans="1:2" x14ac:dyDescent="0.2">
      <c r="A212" s="60" t="s">
        <v>548</v>
      </c>
      <c r="B212" s="11" t="s">
        <v>214</v>
      </c>
    </row>
    <row r="213" spans="1:2" ht="33" x14ac:dyDescent="0.2">
      <c r="A213" s="60" t="s">
        <v>549</v>
      </c>
      <c r="B213" s="11" t="s">
        <v>550</v>
      </c>
    </row>
    <row r="214" spans="1:2" x14ac:dyDescent="0.2">
      <c r="A214" s="60" t="s">
        <v>551</v>
      </c>
      <c r="B214" s="11" t="s">
        <v>552</v>
      </c>
    </row>
    <row r="215" spans="1:2" ht="33" x14ac:dyDescent="0.2">
      <c r="A215" s="60" t="s">
        <v>553</v>
      </c>
      <c r="B215" s="11" t="s">
        <v>554</v>
      </c>
    </row>
    <row r="216" spans="1:2" ht="33" x14ac:dyDescent="0.2">
      <c r="A216" s="60" t="s">
        <v>555</v>
      </c>
      <c r="B216" s="11" t="s">
        <v>31</v>
      </c>
    </row>
    <row r="217" spans="1:2" x14ac:dyDescent="0.2">
      <c r="A217" s="60" t="s">
        <v>556</v>
      </c>
      <c r="B217" s="11" t="s">
        <v>32</v>
      </c>
    </row>
    <row r="218" spans="1:2" ht="33" x14ac:dyDescent="0.2">
      <c r="A218" s="60" t="s">
        <v>557</v>
      </c>
      <c r="B218" s="11" t="s">
        <v>33</v>
      </c>
    </row>
    <row r="219" spans="1:2" x14ac:dyDescent="0.2">
      <c r="A219" s="60" t="s">
        <v>558</v>
      </c>
      <c r="B219" s="11" t="s">
        <v>34</v>
      </c>
    </row>
    <row r="220" spans="1:2" ht="33" x14ac:dyDescent="0.2">
      <c r="A220" s="60" t="s">
        <v>559</v>
      </c>
      <c r="B220" s="11" t="s">
        <v>193</v>
      </c>
    </row>
    <row r="221" spans="1:2" x14ac:dyDescent="0.2">
      <c r="A221" s="60" t="s">
        <v>560</v>
      </c>
      <c r="B221" s="11" t="s">
        <v>35</v>
      </c>
    </row>
    <row r="222" spans="1:2" ht="49.5" x14ac:dyDescent="0.2">
      <c r="A222" s="60" t="s">
        <v>561</v>
      </c>
      <c r="B222" s="11" t="s">
        <v>36</v>
      </c>
    </row>
    <row r="223" spans="1:2" x14ac:dyDescent="0.2">
      <c r="A223" s="60" t="s">
        <v>562</v>
      </c>
      <c r="B223" s="11" t="s">
        <v>37</v>
      </c>
    </row>
    <row r="224" spans="1:2" ht="33" x14ac:dyDescent="0.2">
      <c r="A224" s="60" t="s">
        <v>563</v>
      </c>
      <c r="B224" s="11" t="s">
        <v>215</v>
      </c>
    </row>
    <row r="225" spans="1:2" ht="82.5" x14ac:dyDescent="0.2">
      <c r="A225" s="60" t="s">
        <v>564</v>
      </c>
      <c r="B225" s="11" t="s">
        <v>565</v>
      </c>
    </row>
    <row r="226" spans="1:2" ht="49.5" x14ac:dyDescent="0.2">
      <c r="A226" s="60" t="s">
        <v>566</v>
      </c>
      <c r="B226" s="11" t="s">
        <v>567</v>
      </c>
    </row>
    <row r="227" spans="1:2" ht="49.5" x14ac:dyDescent="0.2">
      <c r="A227" s="60" t="s">
        <v>568</v>
      </c>
      <c r="B227" s="11" t="s">
        <v>569</v>
      </c>
    </row>
    <row r="228" spans="1:2" ht="49.5" x14ac:dyDescent="0.2">
      <c r="A228" s="60" t="s">
        <v>570</v>
      </c>
      <c r="B228" s="11" t="s">
        <v>218</v>
      </c>
    </row>
    <row r="229" spans="1:2" ht="66" x14ac:dyDescent="0.2">
      <c r="A229" s="60" t="s">
        <v>571</v>
      </c>
      <c r="B229" s="11" t="s">
        <v>219</v>
      </c>
    </row>
    <row r="230" spans="1:2" ht="33" x14ac:dyDescent="0.2">
      <c r="A230" s="60" t="s">
        <v>572</v>
      </c>
      <c r="B230" s="11" t="s">
        <v>216</v>
      </c>
    </row>
    <row r="231" spans="1:2" ht="66" x14ac:dyDescent="0.2">
      <c r="A231" s="60" t="s">
        <v>574</v>
      </c>
      <c r="B231" s="11" t="s">
        <v>573</v>
      </c>
    </row>
    <row r="232" spans="1:2" ht="49.5" x14ac:dyDescent="0.2">
      <c r="A232" s="60" t="s">
        <v>575</v>
      </c>
      <c r="B232" s="11" t="s">
        <v>38</v>
      </c>
    </row>
    <row r="233" spans="1:2" ht="33" x14ac:dyDescent="0.2">
      <c r="A233" s="60" t="s">
        <v>576</v>
      </c>
      <c r="B233" s="11" t="s">
        <v>577</v>
      </c>
    </row>
    <row r="234" spans="1:2" x14ac:dyDescent="0.2">
      <c r="A234" s="60" t="s">
        <v>578</v>
      </c>
      <c r="B234" s="11" t="s">
        <v>39</v>
      </c>
    </row>
    <row r="235" spans="1:2" ht="33" x14ac:dyDescent="0.2">
      <c r="A235" s="60" t="s">
        <v>579</v>
      </c>
      <c r="B235" s="11" t="s">
        <v>226</v>
      </c>
    </row>
    <row r="236" spans="1:2" ht="49.5" x14ac:dyDescent="0.2">
      <c r="A236" s="60" t="s">
        <v>619</v>
      </c>
      <c r="B236" s="11" t="s">
        <v>580</v>
      </c>
    </row>
    <row r="237" spans="1:2" ht="33" x14ac:dyDescent="0.2">
      <c r="A237" s="60" t="s">
        <v>581</v>
      </c>
      <c r="B237" s="11" t="s">
        <v>582</v>
      </c>
    </row>
    <row r="238" spans="1:2" ht="33" x14ac:dyDescent="0.2">
      <c r="A238" s="60" t="s">
        <v>583</v>
      </c>
      <c r="B238" s="11" t="s">
        <v>584</v>
      </c>
    </row>
    <row r="239" spans="1:2" x14ac:dyDescent="0.2">
      <c r="A239" s="60" t="s">
        <v>585</v>
      </c>
      <c r="B239" s="11" t="s">
        <v>40</v>
      </c>
    </row>
    <row r="240" spans="1:2" x14ac:dyDescent="0.2">
      <c r="A240" s="60" t="s">
        <v>586</v>
      </c>
      <c r="B240" s="11" t="s">
        <v>144</v>
      </c>
    </row>
    <row r="241" spans="1:2" ht="33" x14ac:dyDescent="0.2">
      <c r="A241" s="60" t="s">
        <v>587</v>
      </c>
      <c r="B241" s="11" t="s">
        <v>145</v>
      </c>
    </row>
    <row r="242" spans="1:2" x14ac:dyDescent="0.2">
      <c r="A242" s="60" t="s">
        <v>588</v>
      </c>
      <c r="B242" s="11" t="s">
        <v>109</v>
      </c>
    </row>
    <row r="243" spans="1:2" x14ac:dyDescent="0.2">
      <c r="A243" s="60" t="s">
        <v>589</v>
      </c>
      <c r="B243" s="11" t="s">
        <v>251</v>
      </c>
    </row>
    <row r="244" spans="1:2" x14ac:dyDescent="0.2">
      <c r="A244" s="60" t="s">
        <v>590</v>
      </c>
      <c r="B244" s="11" t="s">
        <v>591</v>
      </c>
    </row>
    <row r="245" spans="1:2" x14ac:dyDescent="0.2">
      <c r="A245" s="60" t="s">
        <v>592</v>
      </c>
      <c r="B245" s="11" t="s">
        <v>251</v>
      </c>
    </row>
    <row r="246" spans="1:2" ht="49.5" x14ac:dyDescent="0.2">
      <c r="A246" s="60" t="s">
        <v>622</v>
      </c>
      <c r="B246" s="11" t="s">
        <v>629</v>
      </c>
    </row>
    <row r="247" spans="1:2" ht="66" x14ac:dyDescent="0.2">
      <c r="A247" s="60" t="s">
        <v>623</v>
      </c>
      <c r="B247" s="11" t="s">
        <v>628</v>
      </c>
    </row>
    <row r="248" spans="1:2" ht="66" x14ac:dyDescent="0.2">
      <c r="A248" s="60" t="s">
        <v>624</v>
      </c>
      <c r="B248" s="11" t="s">
        <v>627</v>
      </c>
    </row>
    <row r="249" spans="1:2" ht="82.5" x14ac:dyDescent="0.2">
      <c r="A249" s="60" t="s">
        <v>625</v>
      </c>
      <c r="B249" s="11" t="s">
        <v>626</v>
      </c>
    </row>
    <row r="250" spans="1:2" ht="82.5" x14ac:dyDescent="0.2">
      <c r="A250" s="60" t="s">
        <v>621</v>
      </c>
      <c r="B250" s="11" t="s">
        <v>630</v>
      </c>
    </row>
    <row r="251" spans="1:2" ht="33" x14ac:dyDescent="0.2">
      <c r="A251" s="60" t="s">
        <v>594</v>
      </c>
      <c r="B251" s="11" t="s">
        <v>593</v>
      </c>
    </row>
    <row r="252" spans="1:2" x14ac:dyDescent="0.2">
      <c r="A252" s="60" t="s">
        <v>595</v>
      </c>
      <c r="B252" s="11" t="s">
        <v>50</v>
      </c>
    </row>
    <row r="253" spans="1:2" x14ac:dyDescent="0.2">
      <c r="A253" s="60" t="s">
        <v>596</v>
      </c>
      <c r="B253" s="11" t="s">
        <v>251</v>
      </c>
    </row>
    <row r="254" spans="1:2" ht="33" x14ac:dyDescent="0.2">
      <c r="A254" s="60" t="s">
        <v>598</v>
      </c>
      <c r="B254" s="11" t="s">
        <v>597</v>
      </c>
    </row>
    <row r="255" spans="1:2" x14ac:dyDescent="0.2">
      <c r="A255" s="60" t="s">
        <v>599</v>
      </c>
      <c r="B255" s="11" t="s">
        <v>251</v>
      </c>
    </row>
    <row r="256" spans="1:2" x14ac:dyDescent="0.2">
      <c r="A256" s="60" t="s">
        <v>600</v>
      </c>
      <c r="B256" s="11" t="s">
        <v>602</v>
      </c>
    </row>
    <row r="257" spans="1:2" x14ac:dyDescent="0.2">
      <c r="A257" s="60" t="s">
        <v>601</v>
      </c>
      <c r="B257" s="11" t="s">
        <v>251</v>
      </c>
    </row>
    <row r="258" spans="1:2" ht="33" x14ac:dyDescent="0.2">
      <c r="A258" s="60" t="s">
        <v>604</v>
      </c>
      <c r="B258" s="11" t="s">
        <v>603</v>
      </c>
    </row>
    <row r="259" spans="1:2" x14ac:dyDescent="0.2">
      <c r="A259" s="60" t="s">
        <v>605</v>
      </c>
      <c r="B259" s="11" t="s">
        <v>146</v>
      </c>
    </row>
    <row r="260" spans="1:2" x14ac:dyDescent="0.2">
      <c r="A260" s="60" t="s">
        <v>606</v>
      </c>
      <c r="B260" s="11" t="s">
        <v>112</v>
      </c>
    </row>
    <row r="261" spans="1:2" x14ac:dyDescent="0.2">
      <c r="A261" s="60" t="s">
        <v>607</v>
      </c>
      <c r="B261" s="11" t="s">
        <v>79</v>
      </c>
    </row>
    <row r="262" spans="1:2" x14ac:dyDescent="0.2">
      <c r="A262" s="60" t="s">
        <v>608</v>
      </c>
      <c r="B262" s="11" t="s">
        <v>609</v>
      </c>
    </row>
    <row r="263" spans="1:2" x14ac:dyDescent="0.2">
      <c r="A263" s="60" t="s">
        <v>610</v>
      </c>
      <c r="B263" s="11" t="s">
        <v>611</v>
      </c>
    </row>
    <row r="264" spans="1:2" x14ac:dyDescent="0.2">
      <c r="A264" s="60" t="s">
        <v>612</v>
      </c>
      <c r="B264" s="11" t="s">
        <v>84</v>
      </c>
    </row>
    <row r="265" spans="1:2" ht="33" x14ac:dyDescent="0.2">
      <c r="A265" s="60" t="s">
        <v>613</v>
      </c>
      <c r="B265" s="11" t="s">
        <v>238</v>
      </c>
    </row>
    <row r="266" spans="1:2" x14ac:dyDescent="0.2">
      <c r="A266" s="59"/>
    </row>
    <row r="267" spans="1:2" x14ac:dyDescent="0.2">
      <c r="A267" s="59"/>
    </row>
    <row r="268" spans="1:2" x14ac:dyDescent="0.2">
      <c r="A268" s="59"/>
    </row>
  </sheetData>
  <sortState ref="A2:B270">
    <sortCondition ref="A1"/>
  </sortState>
  <phoneticPr fontId="7" type="noConversion"/>
  <pageMargins left="0.70866141732283472" right="0.70866141732283472" top="0.74803149606299213" bottom="0.74803149606299213" header="0.31496062992125984" footer="0.31496062992125984"/>
  <pageSetup paperSize="9" scale="72" fitToHeight="1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9"/>
  <sheetViews>
    <sheetView zoomScale="70" zoomScaleNormal="70" workbookViewId="0">
      <selection activeCell="D13" sqref="D13:D14"/>
    </sheetView>
  </sheetViews>
  <sheetFormatPr defaultColWidth="9.140625" defaultRowHeight="16.5" x14ac:dyDescent="0.2"/>
  <cols>
    <col min="1" max="1" width="9.7109375" style="18" customWidth="1"/>
    <col min="2" max="2" width="101.140625" style="18" customWidth="1"/>
    <col min="3" max="3" width="9.140625" style="18"/>
    <col min="4" max="4" width="69.85546875" style="18" customWidth="1"/>
    <col min="5" max="16384" width="9.140625" style="18"/>
  </cols>
  <sheetData>
    <row r="1" spans="1:4" x14ac:dyDescent="0.2">
      <c r="A1" s="10" t="s">
        <v>147</v>
      </c>
      <c r="B1" s="8" t="s">
        <v>86</v>
      </c>
    </row>
    <row r="2" spans="1:4" ht="49.5" x14ac:dyDescent="0.2">
      <c r="A2" s="23">
        <v>100</v>
      </c>
      <c r="B2" s="17" t="s">
        <v>234</v>
      </c>
      <c r="C2" s="56"/>
      <c r="D2" s="57"/>
    </row>
    <row r="3" spans="1:4" x14ac:dyDescent="0.2">
      <c r="A3" s="19">
        <v>110</v>
      </c>
      <c r="B3" s="20" t="s">
        <v>152</v>
      </c>
      <c r="D3" s="57"/>
    </row>
    <row r="4" spans="1:4" x14ac:dyDescent="0.2">
      <c r="A4" s="23">
        <v>120</v>
      </c>
      <c r="B4" s="17" t="s">
        <v>235</v>
      </c>
      <c r="D4" s="57"/>
    </row>
    <row r="5" spans="1:4" x14ac:dyDescent="0.2">
      <c r="A5" s="23">
        <v>200</v>
      </c>
      <c r="B5" s="17" t="s">
        <v>236</v>
      </c>
      <c r="D5" s="57"/>
    </row>
    <row r="6" spans="1:4" x14ac:dyDescent="0.2">
      <c r="A6" s="23">
        <v>240</v>
      </c>
      <c r="B6" s="17" t="s">
        <v>237</v>
      </c>
      <c r="D6" s="57"/>
    </row>
    <row r="7" spans="1:4" x14ac:dyDescent="0.2">
      <c r="A7" s="19">
        <v>300</v>
      </c>
      <c r="B7" s="17" t="s">
        <v>159</v>
      </c>
      <c r="D7" s="57"/>
    </row>
    <row r="8" spans="1:4" x14ac:dyDescent="0.2">
      <c r="A8" s="19">
        <v>310</v>
      </c>
      <c r="B8" s="17" t="s">
        <v>160</v>
      </c>
      <c r="D8" s="57"/>
    </row>
    <row r="9" spans="1:4" x14ac:dyDescent="0.2">
      <c r="A9" s="19">
        <v>320</v>
      </c>
      <c r="B9" s="17" t="s">
        <v>161</v>
      </c>
    </row>
    <row r="10" spans="1:4" x14ac:dyDescent="0.2">
      <c r="A10" s="19">
        <v>330</v>
      </c>
      <c r="B10" s="17" t="s">
        <v>225</v>
      </c>
    </row>
    <row r="11" spans="1:4" x14ac:dyDescent="0.2">
      <c r="A11" s="21">
        <v>340</v>
      </c>
      <c r="B11" s="22" t="s">
        <v>148</v>
      </c>
    </row>
    <row r="12" spans="1:4" x14ac:dyDescent="0.2">
      <c r="A12" s="21">
        <v>350</v>
      </c>
      <c r="B12" s="22" t="s">
        <v>149</v>
      </c>
    </row>
    <row r="13" spans="1:4" x14ac:dyDescent="0.2">
      <c r="A13" s="19">
        <v>360</v>
      </c>
      <c r="B13" s="17" t="s">
        <v>162</v>
      </c>
    </row>
    <row r="14" spans="1:4" x14ac:dyDescent="0.2">
      <c r="A14" s="19">
        <v>400</v>
      </c>
      <c r="B14" s="17" t="s">
        <v>233</v>
      </c>
    </row>
    <row r="15" spans="1:4" x14ac:dyDescent="0.2">
      <c r="A15" s="19">
        <v>410</v>
      </c>
      <c r="B15" s="17" t="s">
        <v>163</v>
      </c>
    </row>
    <row r="16" spans="1:4" ht="66" x14ac:dyDescent="0.2">
      <c r="A16" s="19">
        <v>460</v>
      </c>
      <c r="B16" s="17" t="s">
        <v>232</v>
      </c>
    </row>
    <row r="17" spans="1:2" ht="33" x14ac:dyDescent="0.2">
      <c r="A17" s="23">
        <v>600</v>
      </c>
      <c r="B17" s="24" t="s">
        <v>164</v>
      </c>
    </row>
    <row r="18" spans="1:2" x14ac:dyDescent="0.2">
      <c r="A18" s="23">
        <v>610</v>
      </c>
      <c r="B18" s="11" t="s">
        <v>165</v>
      </c>
    </row>
    <row r="19" spans="1:2" x14ac:dyDescent="0.2">
      <c r="A19" s="19">
        <v>620</v>
      </c>
      <c r="B19" s="17" t="s">
        <v>166</v>
      </c>
    </row>
    <row r="20" spans="1:2" ht="33" x14ac:dyDescent="0.2">
      <c r="A20" s="19">
        <v>630</v>
      </c>
      <c r="B20" s="17" t="s">
        <v>167</v>
      </c>
    </row>
    <row r="21" spans="1:2" x14ac:dyDescent="0.2">
      <c r="A21" s="19">
        <v>700</v>
      </c>
      <c r="B21" s="17" t="s">
        <v>173</v>
      </c>
    </row>
    <row r="22" spans="1:2" x14ac:dyDescent="0.2">
      <c r="A22" s="19">
        <v>730</v>
      </c>
      <c r="B22" s="17" t="s">
        <v>150</v>
      </c>
    </row>
    <row r="23" spans="1:2" x14ac:dyDescent="0.2">
      <c r="A23" s="19">
        <v>800</v>
      </c>
      <c r="B23" s="17" t="s">
        <v>168</v>
      </c>
    </row>
    <row r="24" spans="1:2" ht="33" x14ac:dyDescent="0.2">
      <c r="A24" s="19">
        <v>810</v>
      </c>
      <c r="B24" s="17" t="s">
        <v>151</v>
      </c>
    </row>
    <row r="25" spans="1:2" ht="33" x14ac:dyDescent="0.2">
      <c r="A25" s="19">
        <v>840</v>
      </c>
      <c r="B25" s="17" t="s">
        <v>220</v>
      </c>
    </row>
    <row r="26" spans="1:2" x14ac:dyDescent="0.2">
      <c r="A26" s="19">
        <v>830</v>
      </c>
      <c r="B26" s="17" t="s">
        <v>169</v>
      </c>
    </row>
    <row r="27" spans="1:2" x14ac:dyDescent="0.2">
      <c r="A27" s="19">
        <v>850</v>
      </c>
      <c r="B27" s="17" t="s">
        <v>170</v>
      </c>
    </row>
    <row r="28" spans="1:2" ht="33" x14ac:dyDescent="0.25">
      <c r="A28" s="21">
        <v>860</v>
      </c>
      <c r="B28" s="15" t="s">
        <v>175</v>
      </c>
    </row>
    <row r="29" spans="1:2" x14ac:dyDescent="0.2">
      <c r="A29" s="8">
        <v>870</v>
      </c>
      <c r="B29" s="9" t="s">
        <v>172</v>
      </c>
    </row>
  </sheetData>
  <phoneticPr fontId="7" type="noConversion"/>
  <dataValidations count="1">
    <dataValidation type="list" allowBlank="1" showInputMessage="1" showErrorMessage="1" sqref="B30:B65523">
      <formula1>$A$2:$A$27</formula1>
    </dataValidation>
  </dataValidations>
  <pageMargins left="0.70866141732283472" right="0.43" top="0.74803149606299213" bottom="0.74803149606299213" header="0.31496062992125984" footer="0.31496062992125984"/>
  <pageSetup paperSize="9" scale="8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FFFF99"/>
  </sheetPr>
  <dimension ref="A1:G68"/>
  <sheetViews>
    <sheetView showZeros="0" view="pageBreakPreview" topLeftCell="A55" zoomScale="71" zoomScaleNormal="75" zoomScaleSheetLayoutView="71" workbookViewId="0">
      <selection activeCell="A12" sqref="A12:F12"/>
    </sheetView>
  </sheetViews>
  <sheetFormatPr defaultColWidth="9.140625" defaultRowHeight="16.5" x14ac:dyDescent="0.2"/>
  <cols>
    <col min="1" max="1" width="81.85546875" style="64" customWidth="1"/>
    <col min="2" max="3" width="12.85546875" style="65" customWidth="1"/>
    <col min="4" max="5" width="18.85546875" style="65" hidden="1" customWidth="1"/>
    <col min="6" max="6" width="27.85546875" style="65" customWidth="1"/>
    <col min="7" max="7" width="13" style="65" bestFit="1" customWidth="1"/>
    <col min="8" max="16384" width="9.140625" style="65"/>
  </cols>
  <sheetData>
    <row r="1" spans="1:7" x14ac:dyDescent="0.2">
      <c r="F1" s="44" t="s">
        <v>649</v>
      </c>
    </row>
    <row r="2" spans="1:7" x14ac:dyDescent="0.2">
      <c r="F2" s="44" t="s">
        <v>138</v>
      </c>
    </row>
    <row r="3" spans="1:7" x14ac:dyDescent="0.2">
      <c r="F3" s="44" t="s">
        <v>129</v>
      </c>
    </row>
    <row r="4" spans="1:7" x14ac:dyDescent="0.2">
      <c r="F4" s="44" t="s">
        <v>652</v>
      </c>
    </row>
    <row r="6" spans="1:7" x14ac:dyDescent="0.2">
      <c r="D6" s="66"/>
      <c r="F6" s="44" t="s">
        <v>639</v>
      </c>
    </row>
    <row r="7" spans="1:7" x14ac:dyDescent="0.2">
      <c r="D7" s="66"/>
      <c r="F7" s="44" t="s">
        <v>138</v>
      </c>
    </row>
    <row r="8" spans="1:7" x14ac:dyDescent="0.2">
      <c r="D8" s="66"/>
      <c r="F8" s="44" t="s">
        <v>129</v>
      </c>
    </row>
    <row r="9" spans="1:7" x14ac:dyDescent="0.2">
      <c r="D9" s="66"/>
      <c r="F9" s="44" t="s">
        <v>646</v>
      </c>
    </row>
    <row r="10" spans="1:7" x14ac:dyDescent="0.2">
      <c r="C10" s="66"/>
    </row>
    <row r="11" spans="1:7" x14ac:dyDescent="0.2">
      <c r="C11" s="66"/>
    </row>
    <row r="12" spans="1:7" x14ac:dyDescent="0.2">
      <c r="A12" s="103" t="s">
        <v>52</v>
      </c>
      <c r="B12" s="103"/>
      <c r="C12" s="103"/>
      <c r="D12" s="103"/>
      <c r="E12" s="103"/>
      <c r="F12" s="103"/>
    </row>
    <row r="13" spans="1:7" x14ac:dyDescent="0.2">
      <c r="A13" s="104" t="s">
        <v>240</v>
      </c>
      <c r="B13" s="104"/>
      <c r="C13" s="104"/>
      <c r="D13" s="104"/>
      <c r="E13" s="104"/>
      <c r="F13" s="104"/>
      <c r="G13" s="100"/>
    </row>
    <row r="14" spans="1:7" x14ac:dyDescent="0.2">
      <c r="A14" s="38"/>
      <c r="B14" s="46"/>
      <c r="C14" s="46"/>
      <c r="G14" s="100"/>
    </row>
    <row r="15" spans="1:7" ht="16.7" customHeight="1" x14ac:dyDescent="0.2">
      <c r="A15" s="38"/>
      <c r="B15" s="46"/>
      <c r="C15" s="67"/>
      <c r="F15" s="67" t="s">
        <v>139</v>
      </c>
    </row>
    <row r="16" spans="1:7" ht="39.75" customHeight="1" x14ac:dyDescent="0.2">
      <c r="A16" s="26" t="s">
        <v>86</v>
      </c>
      <c r="B16" s="26" t="s">
        <v>87</v>
      </c>
      <c r="C16" s="26" t="s">
        <v>88</v>
      </c>
      <c r="D16" s="45" t="s">
        <v>643</v>
      </c>
      <c r="E16" s="45" t="s">
        <v>644</v>
      </c>
      <c r="F16" s="45" t="s">
        <v>651</v>
      </c>
    </row>
    <row r="17" spans="1:6" x14ac:dyDescent="0.2">
      <c r="A17" s="68" t="s">
        <v>89</v>
      </c>
      <c r="B17" s="69" t="s">
        <v>90</v>
      </c>
      <c r="C17" s="69"/>
      <c r="D17" s="70">
        <f>SUM(D18:D24)</f>
        <v>432505.69999999995</v>
      </c>
      <c r="E17" s="70">
        <f>SUM(E18:E24)</f>
        <v>0</v>
      </c>
      <c r="F17" s="72">
        <f>D17+E17</f>
        <v>432505.69999999995</v>
      </c>
    </row>
    <row r="18" spans="1:6" ht="33" x14ac:dyDescent="0.2">
      <c r="A18" s="71" t="s">
        <v>108</v>
      </c>
      <c r="B18" s="69" t="s">
        <v>90</v>
      </c>
      <c r="C18" s="69" t="s">
        <v>91</v>
      </c>
      <c r="D18" s="70">
        <f>'прил. 5'!G19</f>
        <v>3325.9</v>
      </c>
      <c r="E18" s="70">
        <f>'прил. 5'!H19</f>
        <v>0</v>
      </c>
      <c r="F18" s="72">
        <f t="shared" ref="F18:F65" si="0">D18+E18</f>
        <v>3325.9</v>
      </c>
    </row>
    <row r="19" spans="1:6" ht="49.5" x14ac:dyDescent="0.2">
      <c r="A19" s="68" t="s">
        <v>49</v>
      </c>
      <c r="B19" s="69" t="s">
        <v>90</v>
      </c>
      <c r="C19" s="69" t="s">
        <v>92</v>
      </c>
      <c r="D19" s="72">
        <f>'прил. 5'!G327</f>
        <v>18234.7</v>
      </c>
      <c r="E19" s="72">
        <f>'прил. 5'!H327</f>
        <v>0</v>
      </c>
      <c r="F19" s="72">
        <f t="shared" si="0"/>
        <v>18234.7</v>
      </c>
    </row>
    <row r="20" spans="1:6" ht="49.5" x14ac:dyDescent="0.2">
      <c r="A20" s="73" t="s">
        <v>110</v>
      </c>
      <c r="B20" s="69" t="s">
        <v>90</v>
      </c>
      <c r="C20" s="69" t="s">
        <v>93</v>
      </c>
      <c r="D20" s="70">
        <f>'прил. 5'!G26</f>
        <v>131693.6</v>
      </c>
      <c r="E20" s="70">
        <f>'прил. 5'!H26</f>
        <v>0</v>
      </c>
      <c r="F20" s="72">
        <f t="shared" si="0"/>
        <v>131693.6</v>
      </c>
    </row>
    <row r="21" spans="1:6" x14ac:dyDescent="0.2">
      <c r="A21" s="73" t="s">
        <v>174</v>
      </c>
      <c r="B21" s="69" t="s">
        <v>90</v>
      </c>
      <c r="C21" s="69" t="s">
        <v>98</v>
      </c>
      <c r="D21" s="70">
        <f>'прил. 5'!G54</f>
        <v>162.30000000000001</v>
      </c>
      <c r="E21" s="70">
        <f>'прил. 5'!H54</f>
        <v>0</v>
      </c>
      <c r="F21" s="72">
        <f t="shared" si="0"/>
        <v>162.30000000000001</v>
      </c>
    </row>
    <row r="22" spans="1:6" ht="33" x14ac:dyDescent="0.2">
      <c r="A22" s="68" t="s">
        <v>46</v>
      </c>
      <c r="B22" s="69" t="s">
        <v>90</v>
      </c>
      <c r="C22" s="69" t="s">
        <v>94</v>
      </c>
      <c r="D22" s="70">
        <f>'прил. 5'!G621+'прил. 5'!G991</f>
        <v>59694.9</v>
      </c>
      <c r="E22" s="70">
        <f>'прил. 5'!H621+'прил. 5'!H991</f>
        <v>0</v>
      </c>
      <c r="F22" s="72">
        <f t="shared" si="0"/>
        <v>59694.9</v>
      </c>
    </row>
    <row r="23" spans="1:6" x14ac:dyDescent="0.2">
      <c r="A23" s="68" t="s">
        <v>79</v>
      </c>
      <c r="B23" s="69" t="s">
        <v>90</v>
      </c>
      <c r="C23" s="69" t="s">
        <v>101</v>
      </c>
      <c r="D23" s="70">
        <f>'прил. 5'!G641</f>
        <v>59923.199999999997</v>
      </c>
      <c r="E23" s="70">
        <f>'прил. 5'!H641</f>
        <v>0</v>
      </c>
      <c r="F23" s="72">
        <f t="shared" si="0"/>
        <v>59923.199999999997</v>
      </c>
    </row>
    <row r="24" spans="1:6" x14ac:dyDescent="0.2">
      <c r="A24" s="68" t="s">
        <v>111</v>
      </c>
      <c r="B24" s="69" t="s">
        <v>90</v>
      </c>
      <c r="C24" s="69" t="s">
        <v>69</v>
      </c>
      <c r="D24" s="70">
        <f>'прил. 5'!G55+'прил. 5'!G344+'прил. 5'!G647+'прил. 5'!G875</f>
        <v>159471.1</v>
      </c>
      <c r="E24" s="70">
        <f>'прил. 5'!H55+'прил. 5'!H344+'прил. 5'!H647+'прил. 5'!H875</f>
        <v>0</v>
      </c>
      <c r="F24" s="72">
        <f t="shared" si="0"/>
        <v>159471.1</v>
      </c>
    </row>
    <row r="25" spans="1:6" ht="33" x14ac:dyDescent="0.2">
      <c r="A25" s="68" t="s">
        <v>43</v>
      </c>
      <c r="B25" s="69" t="s">
        <v>92</v>
      </c>
      <c r="C25" s="69"/>
      <c r="D25" s="70">
        <f>SUM(D26)</f>
        <v>55635.799999999996</v>
      </c>
      <c r="E25" s="70">
        <f>SUM(E26)</f>
        <v>0</v>
      </c>
      <c r="F25" s="72">
        <f t="shared" si="0"/>
        <v>55635.799999999996</v>
      </c>
    </row>
    <row r="26" spans="1:6" ht="33" x14ac:dyDescent="0.2">
      <c r="A26" s="68" t="s">
        <v>133</v>
      </c>
      <c r="B26" s="69" t="s">
        <v>92</v>
      </c>
      <c r="C26" s="69" t="s">
        <v>96</v>
      </c>
      <c r="D26" s="70">
        <f>'прил. 5'!G132</f>
        <v>55635.799999999996</v>
      </c>
      <c r="E26" s="70">
        <f>'прил. 5'!H132</f>
        <v>0</v>
      </c>
      <c r="F26" s="72">
        <f t="shared" si="0"/>
        <v>55635.799999999996</v>
      </c>
    </row>
    <row r="27" spans="1:6" x14ac:dyDescent="0.2">
      <c r="A27" s="68" t="s">
        <v>97</v>
      </c>
      <c r="B27" s="69" t="s">
        <v>93</v>
      </c>
      <c r="C27" s="69"/>
      <c r="D27" s="70">
        <f>SUM(D28:D32)</f>
        <v>1004235.2</v>
      </c>
      <c r="E27" s="70">
        <f>SUM(E28:E32)</f>
        <v>720361.29999999993</v>
      </c>
      <c r="F27" s="72">
        <f t="shared" si="0"/>
        <v>1724596.5</v>
      </c>
    </row>
    <row r="28" spans="1:6" x14ac:dyDescent="0.2">
      <c r="A28" s="73" t="s">
        <v>81</v>
      </c>
      <c r="B28" s="69" t="s">
        <v>93</v>
      </c>
      <c r="C28" s="69" t="s">
        <v>90</v>
      </c>
      <c r="D28" s="70">
        <f>'прил. 5'!G173</f>
        <v>792.8</v>
      </c>
      <c r="E28" s="70">
        <f>'прил. 5'!H173</f>
        <v>0</v>
      </c>
      <c r="F28" s="72">
        <f t="shared" si="0"/>
        <v>792.8</v>
      </c>
    </row>
    <row r="29" spans="1:6" x14ac:dyDescent="0.2">
      <c r="A29" s="74" t="s">
        <v>171</v>
      </c>
      <c r="B29" s="69" t="s">
        <v>93</v>
      </c>
      <c r="C29" s="69" t="s">
        <v>99</v>
      </c>
      <c r="D29" s="70">
        <f>'прил. 5'!G351+'прил. 5'!G888</f>
        <v>190821.4</v>
      </c>
      <c r="E29" s="70">
        <f>'прил. 5'!H351+'прил. 5'!H888</f>
        <v>0</v>
      </c>
      <c r="F29" s="72">
        <f t="shared" si="0"/>
        <v>190821.4</v>
      </c>
    </row>
    <row r="30" spans="1:6" x14ac:dyDescent="0.2">
      <c r="A30" s="74" t="s">
        <v>59</v>
      </c>
      <c r="B30" s="69" t="s">
        <v>93</v>
      </c>
      <c r="C30" s="69" t="s">
        <v>96</v>
      </c>
      <c r="D30" s="70">
        <f>'прил. 5'!G356+'прил. 5'!G897</f>
        <v>593646.69999999995</v>
      </c>
      <c r="E30" s="70">
        <f>'прил. 5'!H356+'прил. 5'!H897</f>
        <v>0</v>
      </c>
      <c r="F30" s="72">
        <f t="shared" si="0"/>
        <v>593646.69999999995</v>
      </c>
    </row>
    <row r="31" spans="1:6" x14ac:dyDescent="0.2">
      <c r="A31" s="68" t="s">
        <v>107</v>
      </c>
      <c r="B31" s="69" t="s">
        <v>93</v>
      </c>
      <c r="C31" s="69" t="s">
        <v>67</v>
      </c>
      <c r="D31" s="70">
        <f>'прил. 5'!G178</f>
        <v>51023.4</v>
      </c>
      <c r="E31" s="70">
        <f>'прил. 5'!H178</f>
        <v>0</v>
      </c>
      <c r="F31" s="72">
        <f t="shared" si="0"/>
        <v>51023.4</v>
      </c>
    </row>
    <row r="32" spans="1:6" x14ac:dyDescent="0.2">
      <c r="A32" s="68" t="s">
        <v>100</v>
      </c>
      <c r="B32" s="69" t="s">
        <v>93</v>
      </c>
      <c r="C32" s="69" t="s">
        <v>75</v>
      </c>
      <c r="D32" s="70">
        <f>'прил. 5'!G207+'прил. 5'!G377+'прил. 5'!G447+'прил. 5'!G662+'прил. 5'!G912</f>
        <v>167950.9</v>
      </c>
      <c r="E32" s="70">
        <f>'прил. 5'!H207+'прил. 5'!H377+'прил. 5'!H447+'прил. 5'!H662+'прил. 5'!H912</f>
        <v>720361.29999999993</v>
      </c>
      <c r="F32" s="72">
        <f t="shared" si="0"/>
        <v>888312.2</v>
      </c>
    </row>
    <row r="33" spans="1:6" x14ac:dyDescent="0.2">
      <c r="A33" s="68" t="s">
        <v>102</v>
      </c>
      <c r="B33" s="69" t="s">
        <v>98</v>
      </c>
      <c r="C33" s="69"/>
      <c r="D33" s="70">
        <f>SUM(D34:D37)</f>
        <v>197367.3</v>
      </c>
      <c r="E33" s="70">
        <f>SUM(E34:E37)</f>
        <v>0</v>
      </c>
      <c r="F33" s="72">
        <f t="shared" si="0"/>
        <v>197367.3</v>
      </c>
    </row>
    <row r="34" spans="1:6" x14ac:dyDescent="0.2">
      <c r="A34" s="68" t="s">
        <v>103</v>
      </c>
      <c r="B34" s="69" t="s">
        <v>98</v>
      </c>
      <c r="C34" s="69" t="s">
        <v>90</v>
      </c>
      <c r="D34" s="70">
        <f>'прил. 5'!G384</f>
        <v>30126.3</v>
      </c>
      <c r="E34" s="70">
        <f>'прил. 5'!H384</f>
        <v>0</v>
      </c>
      <c r="F34" s="72">
        <f t="shared" si="0"/>
        <v>30126.3</v>
      </c>
    </row>
    <row r="35" spans="1:6" hidden="1" x14ac:dyDescent="0.2">
      <c r="A35" s="68" t="s">
        <v>125</v>
      </c>
      <c r="B35" s="69" t="s">
        <v>98</v>
      </c>
      <c r="C35" s="69" t="s">
        <v>91</v>
      </c>
      <c r="D35" s="70"/>
      <c r="E35" s="70"/>
      <c r="F35" s="72">
        <f t="shared" si="0"/>
        <v>0</v>
      </c>
    </row>
    <row r="36" spans="1:6" x14ac:dyDescent="0.2">
      <c r="A36" s="73" t="s">
        <v>124</v>
      </c>
      <c r="B36" s="69" t="s">
        <v>98</v>
      </c>
      <c r="C36" s="69" t="s">
        <v>92</v>
      </c>
      <c r="D36" s="70">
        <f>'прил. 5'!G401+'прил. 5'!G946</f>
        <v>148870.20000000001</v>
      </c>
      <c r="E36" s="70">
        <f>'прил. 5'!H401+'прил. 5'!H946</f>
        <v>0</v>
      </c>
      <c r="F36" s="72">
        <f t="shared" si="0"/>
        <v>148870.20000000001</v>
      </c>
    </row>
    <row r="37" spans="1:6" x14ac:dyDescent="0.2">
      <c r="A37" s="68" t="s">
        <v>45</v>
      </c>
      <c r="B37" s="69" t="s">
        <v>98</v>
      </c>
      <c r="C37" s="69" t="s">
        <v>98</v>
      </c>
      <c r="D37" s="70">
        <f>'прил. 5'!G413</f>
        <v>18370.8</v>
      </c>
      <c r="E37" s="70">
        <f>'прил. 5'!H413</f>
        <v>0</v>
      </c>
      <c r="F37" s="72">
        <f t="shared" si="0"/>
        <v>18370.8</v>
      </c>
    </row>
    <row r="38" spans="1:6" x14ac:dyDescent="0.2">
      <c r="A38" s="68" t="s">
        <v>126</v>
      </c>
      <c r="B38" s="69" t="s">
        <v>94</v>
      </c>
      <c r="C38" s="69"/>
      <c r="D38" s="70">
        <f>SUM(D39:D40)</f>
        <v>13664.400000000001</v>
      </c>
      <c r="E38" s="70">
        <f>SUM(E39:E40)</f>
        <v>0</v>
      </c>
      <c r="F38" s="72">
        <f t="shared" si="0"/>
        <v>13664.400000000001</v>
      </c>
    </row>
    <row r="39" spans="1:6" x14ac:dyDescent="0.2">
      <c r="A39" s="75" t="s">
        <v>41</v>
      </c>
      <c r="B39" s="69" t="s">
        <v>94</v>
      </c>
      <c r="C39" s="69" t="s">
        <v>92</v>
      </c>
      <c r="D39" s="70">
        <f>'прил. 5'!G1001</f>
        <v>1703.5</v>
      </c>
      <c r="E39" s="70">
        <f>'прил. 5'!H1001</f>
        <v>0</v>
      </c>
      <c r="F39" s="72">
        <f t="shared" si="0"/>
        <v>1703.5</v>
      </c>
    </row>
    <row r="40" spans="1:6" x14ac:dyDescent="0.2">
      <c r="A40" s="68" t="s">
        <v>127</v>
      </c>
      <c r="B40" s="69" t="s">
        <v>94</v>
      </c>
      <c r="C40" s="69" t="s">
        <v>98</v>
      </c>
      <c r="D40" s="70">
        <f>'прил. 5'!G424+'прил. 5'!G1008</f>
        <v>11960.900000000001</v>
      </c>
      <c r="E40" s="70">
        <f>'прил. 5'!H424+'прил. 5'!H1008</f>
        <v>0</v>
      </c>
      <c r="F40" s="72">
        <f t="shared" si="0"/>
        <v>11960.900000000001</v>
      </c>
    </row>
    <row r="41" spans="1:6" x14ac:dyDescent="0.2">
      <c r="A41" s="68" t="s">
        <v>128</v>
      </c>
      <c r="B41" s="69" t="s">
        <v>74</v>
      </c>
      <c r="C41" s="69"/>
      <c r="D41" s="70">
        <f>SUM(D42:D45)</f>
        <v>3181349.6</v>
      </c>
      <c r="E41" s="70">
        <f>SUM(E42:E45)</f>
        <v>0</v>
      </c>
      <c r="F41" s="72">
        <f t="shared" si="0"/>
        <v>3181349.6</v>
      </c>
    </row>
    <row r="42" spans="1:6" x14ac:dyDescent="0.2">
      <c r="A42" s="68" t="s">
        <v>130</v>
      </c>
      <c r="B42" s="69" t="s">
        <v>74</v>
      </c>
      <c r="C42" s="69" t="s">
        <v>90</v>
      </c>
      <c r="D42" s="70">
        <f>'прил. 5'!G457</f>
        <v>1446595.0999999999</v>
      </c>
      <c r="E42" s="70">
        <f>'прил. 5'!H457</f>
        <v>0</v>
      </c>
      <c r="F42" s="72">
        <f t="shared" si="0"/>
        <v>1446595.0999999999</v>
      </c>
    </row>
    <row r="43" spans="1:6" x14ac:dyDescent="0.2">
      <c r="A43" s="68" t="s">
        <v>122</v>
      </c>
      <c r="B43" s="69" t="s">
        <v>74</v>
      </c>
      <c r="C43" s="69" t="s">
        <v>91</v>
      </c>
      <c r="D43" s="70">
        <f>'прил. 5'!G486+'прил. 5'!G669+'прил. 5'!G761+'прил. 5'!G957</f>
        <v>1606986.9</v>
      </c>
      <c r="E43" s="70">
        <f>'прил. 5'!H486+'прил. 5'!H669+'прил. 5'!H761+'прил. 5'!H957</f>
        <v>0</v>
      </c>
      <c r="F43" s="72">
        <f t="shared" si="0"/>
        <v>1606986.9</v>
      </c>
    </row>
    <row r="44" spans="1:6" x14ac:dyDescent="0.2">
      <c r="A44" s="68" t="s">
        <v>78</v>
      </c>
      <c r="B44" s="69" t="s">
        <v>74</v>
      </c>
      <c r="C44" s="69" t="s">
        <v>74</v>
      </c>
      <c r="D44" s="70">
        <f>'прил. 5'!G223+'прил. 5'!G815+'прил. 5'!G962</f>
        <v>13394.5</v>
      </c>
      <c r="E44" s="70">
        <f>'прил. 5'!H223+'прил. 5'!H815+'прил. 5'!H962</f>
        <v>0</v>
      </c>
      <c r="F44" s="72">
        <f t="shared" si="0"/>
        <v>13394.5</v>
      </c>
    </row>
    <row r="45" spans="1:6" x14ac:dyDescent="0.2">
      <c r="A45" s="68" t="s">
        <v>123</v>
      </c>
      <c r="B45" s="69" t="s">
        <v>74</v>
      </c>
      <c r="C45" s="69" t="s">
        <v>96</v>
      </c>
      <c r="D45" s="70">
        <f>'прил. 5'!G530+'прил. 5'!G767+'прил. 5'!G968</f>
        <v>114373.09999999999</v>
      </c>
      <c r="E45" s="70">
        <f>'прил. 5'!H530+'прил. 5'!H767+'прил. 5'!H968</f>
        <v>0</v>
      </c>
      <c r="F45" s="72">
        <f t="shared" si="0"/>
        <v>114373.09999999999</v>
      </c>
    </row>
    <row r="46" spans="1:6" x14ac:dyDescent="0.2">
      <c r="A46" s="68" t="s">
        <v>48</v>
      </c>
      <c r="B46" s="69" t="s">
        <v>99</v>
      </c>
      <c r="C46" s="69"/>
      <c r="D46" s="70">
        <f>SUM(D47:D48)</f>
        <v>296703.69999999995</v>
      </c>
      <c r="E46" s="70">
        <f>SUM(E47:E48)</f>
        <v>0</v>
      </c>
      <c r="F46" s="72">
        <f t="shared" si="0"/>
        <v>296703.69999999995</v>
      </c>
    </row>
    <row r="47" spans="1:6" s="27" customFormat="1" x14ac:dyDescent="0.2">
      <c r="A47" s="68" t="s">
        <v>63</v>
      </c>
      <c r="B47" s="69" t="s">
        <v>99</v>
      </c>
      <c r="C47" s="69" t="s">
        <v>90</v>
      </c>
      <c r="D47" s="70">
        <f>'прил. 5'!G679+'прил. 5'!G975</f>
        <v>274327.39999999997</v>
      </c>
      <c r="E47" s="70">
        <f>'прил. 5'!H679+'прил. 5'!H975</f>
        <v>0</v>
      </c>
      <c r="F47" s="72">
        <f t="shared" si="0"/>
        <v>274327.39999999997</v>
      </c>
    </row>
    <row r="48" spans="1:6" s="27" customFormat="1" x14ac:dyDescent="0.2">
      <c r="A48" s="68" t="s">
        <v>44</v>
      </c>
      <c r="B48" s="69" t="s">
        <v>99</v>
      </c>
      <c r="C48" s="69" t="s">
        <v>93</v>
      </c>
      <c r="D48" s="70">
        <f>'прил. 5'!G744+'прил. 5'!G980</f>
        <v>22376.3</v>
      </c>
      <c r="E48" s="70">
        <f>'прил. 5'!H744+'прил. 5'!H980</f>
        <v>0</v>
      </c>
      <c r="F48" s="72">
        <f t="shared" si="0"/>
        <v>22376.3</v>
      </c>
    </row>
    <row r="49" spans="1:6" s="27" customFormat="1" x14ac:dyDescent="0.2">
      <c r="A49" s="73" t="s">
        <v>136</v>
      </c>
      <c r="B49" s="69" t="s">
        <v>96</v>
      </c>
      <c r="C49" s="69"/>
      <c r="D49" s="70">
        <f>SUM(D50)</f>
        <v>1740.3</v>
      </c>
      <c r="E49" s="70">
        <f>SUM(E50)</f>
        <v>0</v>
      </c>
      <c r="F49" s="72">
        <f t="shared" si="0"/>
        <v>1740.3</v>
      </c>
    </row>
    <row r="50" spans="1:6" s="27" customFormat="1" x14ac:dyDescent="0.2">
      <c r="A50" s="74" t="s">
        <v>135</v>
      </c>
      <c r="B50" s="69" t="s">
        <v>96</v>
      </c>
      <c r="C50" s="69" t="s">
        <v>74</v>
      </c>
      <c r="D50" s="70">
        <f>'прил. 5'!G430</f>
        <v>1740.3</v>
      </c>
      <c r="E50" s="70">
        <f>'прил. 5'!H430</f>
        <v>0</v>
      </c>
      <c r="F50" s="72">
        <f t="shared" si="0"/>
        <v>1740.3</v>
      </c>
    </row>
    <row r="51" spans="1:6" x14ac:dyDescent="0.2">
      <c r="A51" s="68" t="s">
        <v>66</v>
      </c>
      <c r="B51" s="69" t="s">
        <v>67</v>
      </c>
      <c r="C51" s="69"/>
      <c r="D51" s="70">
        <f>SUM(D52:D56)</f>
        <v>426112.49999999994</v>
      </c>
      <c r="E51" s="70">
        <f>SUM(E52:E56)</f>
        <v>0</v>
      </c>
      <c r="F51" s="72">
        <f t="shared" si="0"/>
        <v>426112.49999999994</v>
      </c>
    </row>
    <row r="52" spans="1:6" x14ac:dyDescent="0.2">
      <c r="A52" s="68" t="s">
        <v>64</v>
      </c>
      <c r="B52" s="69" t="s">
        <v>67</v>
      </c>
      <c r="C52" s="69" t="s">
        <v>90</v>
      </c>
      <c r="D52" s="70">
        <f>'прил. 5'!G244</f>
        <v>16301.3</v>
      </c>
      <c r="E52" s="70">
        <f>'прил. 5'!H244</f>
        <v>0</v>
      </c>
      <c r="F52" s="72">
        <f t="shared" si="0"/>
        <v>16301.3</v>
      </c>
    </row>
    <row r="53" spans="1:6" hidden="1" x14ac:dyDescent="0.2">
      <c r="A53" s="68" t="s">
        <v>131</v>
      </c>
      <c r="B53" s="69" t="s">
        <v>67</v>
      </c>
      <c r="C53" s="69" t="s">
        <v>91</v>
      </c>
      <c r="D53" s="70"/>
      <c r="E53" s="70"/>
      <c r="F53" s="72">
        <f t="shared" si="0"/>
        <v>0</v>
      </c>
    </row>
    <row r="54" spans="1:6" x14ac:dyDescent="0.2">
      <c r="A54" s="68" t="s">
        <v>58</v>
      </c>
      <c r="B54" s="69" t="s">
        <v>67</v>
      </c>
      <c r="C54" s="69" t="s">
        <v>92</v>
      </c>
      <c r="D54" s="70">
        <f>'прил. 5'!G250+'прил. 5'!G437+'прил. 5'!G593+'прил. 5'!G827</f>
        <v>283025.89999999997</v>
      </c>
      <c r="E54" s="70">
        <f>'прил. 5'!H250+'прил. 5'!H437+'прил. 5'!H593+'прил. 5'!H827</f>
        <v>0</v>
      </c>
      <c r="F54" s="72">
        <f t="shared" si="0"/>
        <v>283025.89999999997</v>
      </c>
    </row>
    <row r="55" spans="1:6" x14ac:dyDescent="0.2">
      <c r="A55" s="73" t="s">
        <v>82</v>
      </c>
      <c r="B55" s="69" t="s">
        <v>67</v>
      </c>
      <c r="C55" s="69" t="s">
        <v>93</v>
      </c>
      <c r="D55" s="70">
        <f>'прил. 5'!G601+'прил. 5'!G844</f>
        <v>106833.70000000001</v>
      </c>
      <c r="E55" s="70">
        <f>'прил. 5'!H601+'прил. 5'!H844</f>
        <v>0</v>
      </c>
      <c r="F55" s="72">
        <f t="shared" si="0"/>
        <v>106833.70000000001</v>
      </c>
    </row>
    <row r="56" spans="1:6" x14ac:dyDescent="0.2">
      <c r="A56" s="68" t="s">
        <v>68</v>
      </c>
      <c r="B56" s="69" t="s">
        <v>67</v>
      </c>
      <c r="C56" s="69" t="s">
        <v>94</v>
      </c>
      <c r="D56" s="70">
        <f>'прил. 5'!G307+'прил. 5'!G851</f>
        <v>19951.599999999999</v>
      </c>
      <c r="E56" s="70">
        <f>'прил. 5'!H307+'прил. 5'!H851</f>
        <v>0</v>
      </c>
      <c r="F56" s="72">
        <f t="shared" si="0"/>
        <v>19951.599999999999</v>
      </c>
    </row>
    <row r="57" spans="1:6" x14ac:dyDescent="0.2">
      <c r="A57" s="68" t="s">
        <v>70</v>
      </c>
      <c r="B57" s="69" t="s">
        <v>101</v>
      </c>
      <c r="C57" s="69"/>
      <c r="D57" s="70">
        <f>SUM(D58:D60)</f>
        <v>204552.8</v>
      </c>
      <c r="E57" s="70">
        <f>SUM(E58:E60)</f>
        <v>0</v>
      </c>
      <c r="F57" s="72">
        <f t="shared" si="0"/>
        <v>204552.8</v>
      </c>
    </row>
    <row r="58" spans="1:6" x14ac:dyDescent="0.2">
      <c r="A58" s="68" t="s">
        <v>65</v>
      </c>
      <c r="B58" s="69" t="s">
        <v>101</v>
      </c>
      <c r="C58" s="69" t="s">
        <v>90</v>
      </c>
      <c r="D58" s="70">
        <f>'прил. 5'!G777</f>
        <v>190842.3</v>
      </c>
      <c r="E58" s="70">
        <f>'прил. 5'!H777</f>
        <v>0</v>
      </c>
      <c r="F58" s="72">
        <f t="shared" si="0"/>
        <v>190842.3</v>
      </c>
    </row>
    <row r="59" spans="1:6" x14ac:dyDescent="0.2">
      <c r="A59" s="68" t="s">
        <v>137</v>
      </c>
      <c r="B59" s="69" t="s">
        <v>101</v>
      </c>
      <c r="C59" s="69" t="s">
        <v>91</v>
      </c>
      <c r="D59" s="70">
        <f>'прил. 5'!G793</f>
        <v>3089.5</v>
      </c>
      <c r="E59" s="70">
        <f>'прил. 5'!H793</f>
        <v>0</v>
      </c>
      <c r="F59" s="72">
        <f t="shared" si="0"/>
        <v>3089.5</v>
      </c>
    </row>
    <row r="60" spans="1:6" x14ac:dyDescent="0.2">
      <c r="A60" s="68" t="s">
        <v>71</v>
      </c>
      <c r="B60" s="69" t="s">
        <v>101</v>
      </c>
      <c r="C60" s="69" t="s">
        <v>98</v>
      </c>
      <c r="D60" s="70">
        <f>'прил. 5'!G798</f>
        <v>10621</v>
      </c>
      <c r="E60" s="70">
        <f>'прил. 5'!H798</f>
        <v>0</v>
      </c>
      <c r="F60" s="72">
        <f t="shared" si="0"/>
        <v>10621</v>
      </c>
    </row>
    <row r="61" spans="1:6" x14ac:dyDescent="0.2">
      <c r="A61" s="68" t="s">
        <v>72</v>
      </c>
      <c r="B61" s="69" t="s">
        <v>75</v>
      </c>
      <c r="C61" s="69"/>
      <c r="D61" s="70">
        <f>SUM(D62)</f>
        <v>48333.3</v>
      </c>
      <c r="E61" s="70">
        <f>SUM(E62)</f>
        <v>0</v>
      </c>
      <c r="F61" s="72">
        <f t="shared" si="0"/>
        <v>48333.3</v>
      </c>
    </row>
    <row r="62" spans="1:6" x14ac:dyDescent="0.2">
      <c r="A62" s="68" t="s">
        <v>77</v>
      </c>
      <c r="B62" s="69" t="s">
        <v>75</v>
      </c>
      <c r="C62" s="69" t="s">
        <v>91</v>
      </c>
      <c r="D62" s="70">
        <f>'прил. 5'!G313</f>
        <v>48333.3</v>
      </c>
      <c r="E62" s="70">
        <f>'прил. 5'!H313</f>
        <v>0</v>
      </c>
      <c r="F62" s="72">
        <f t="shared" si="0"/>
        <v>48333.3</v>
      </c>
    </row>
    <row r="63" spans="1:6" ht="19.5" customHeight="1" x14ac:dyDescent="0.2">
      <c r="A63" s="68" t="s">
        <v>73</v>
      </c>
      <c r="B63" s="69" t="s">
        <v>69</v>
      </c>
      <c r="C63" s="69"/>
      <c r="D63" s="70">
        <f>SUM(D64)</f>
        <v>130500</v>
      </c>
      <c r="E63" s="70">
        <f>SUM(E64)</f>
        <v>0</v>
      </c>
      <c r="F63" s="72">
        <f t="shared" si="0"/>
        <v>130500</v>
      </c>
    </row>
    <row r="64" spans="1:6" x14ac:dyDescent="0.2">
      <c r="A64" s="68" t="s">
        <v>132</v>
      </c>
      <c r="B64" s="69" t="s">
        <v>69</v>
      </c>
      <c r="C64" s="69" t="s">
        <v>90</v>
      </c>
      <c r="D64" s="70">
        <f>'прил. 5'!G654</f>
        <v>130500</v>
      </c>
      <c r="E64" s="70">
        <f>'прил. 5'!H654</f>
        <v>0</v>
      </c>
      <c r="F64" s="72">
        <f t="shared" si="0"/>
        <v>130500</v>
      </c>
    </row>
    <row r="65" spans="1:6" x14ac:dyDescent="0.2">
      <c r="A65" s="73" t="s">
        <v>47</v>
      </c>
      <c r="B65" s="69"/>
      <c r="C65" s="69"/>
      <c r="D65" s="70">
        <f>D17+D25+D27+D33+D38+D41+D46+D49+D51+D57+D61+D63</f>
        <v>5992700.5999999996</v>
      </c>
      <c r="E65" s="70">
        <f>E17+E25+E27+E33+E38+E41+E46+E49+E51+E57+E61+E63</f>
        <v>720361.29999999993</v>
      </c>
      <c r="F65" s="72">
        <f t="shared" si="0"/>
        <v>6713061.8999999994</v>
      </c>
    </row>
    <row r="67" spans="1:6" x14ac:dyDescent="0.2">
      <c r="D67" s="76"/>
      <c r="F67" s="76"/>
    </row>
    <row r="68" spans="1:6" x14ac:dyDescent="0.2">
      <c r="D68" s="76"/>
    </row>
  </sheetData>
  <mergeCells count="2">
    <mergeCell ref="A12:F12"/>
    <mergeCell ref="A13:F13"/>
  </mergeCells>
  <phoneticPr fontId="0" type="noConversion"/>
  <pageMargins left="1.1811023622047245" right="0.39370078740157483" top="0.78740157480314965" bottom="0.70866141732283472" header="0.39370078740157483" footer="0.15748031496062992"/>
  <pageSetup paperSize="9" scale="60" fitToHeight="2" orientation="portrait" r:id="rId1"/>
  <headerFooter alignWithMargins="0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L1240"/>
  <sheetViews>
    <sheetView showZeros="0" view="pageBreakPreview" zoomScale="70" zoomScaleNormal="80" zoomScaleSheetLayoutView="70" workbookViewId="0">
      <pane ySplit="15" topLeftCell="A16" activePane="bottomLeft" state="frozen"/>
      <selection pane="bottomLeft" activeCell="A12" sqref="A12:H12"/>
    </sheetView>
  </sheetViews>
  <sheetFormatPr defaultColWidth="9.140625" defaultRowHeight="16.5" x14ac:dyDescent="0.2"/>
  <cols>
    <col min="1" max="1" width="72.28515625" style="37" customWidth="1"/>
    <col min="2" max="2" width="17.7109375" style="27" customWidth="1"/>
    <col min="3" max="3" width="9.7109375" style="27" customWidth="1"/>
    <col min="4" max="4" width="8.85546875" style="27" customWidth="1"/>
    <col min="5" max="5" width="9.85546875" style="27" customWidth="1"/>
    <col min="6" max="6" width="19.140625" style="27" hidden="1" customWidth="1"/>
    <col min="7" max="7" width="18.28515625" style="27" hidden="1" customWidth="1"/>
    <col min="8" max="8" width="27.5703125" style="27" customWidth="1"/>
    <col min="9" max="9" width="9.140625" style="27"/>
    <col min="10" max="10" width="13" style="27" bestFit="1" customWidth="1"/>
    <col min="11" max="11" width="9.140625" style="27"/>
    <col min="12" max="12" width="13" style="27" bestFit="1" customWidth="1"/>
    <col min="13" max="16384" width="9.140625" style="27"/>
  </cols>
  <sheetData>
    <row r="1" spans="1:12" x14ac:dyDescent="0.2">
      <c r="E1" s="28"/>
      <c r="F1" s="28"/>
      <c r="H1" s="44" t="s">
        <v>647</v>
      </c>
      <c r="I1" s="28"/>
      <c r="J1" s="28"/>
    </row>
    <row r="2" spans="1:12" x14ac:dyDescent="0.2">
      <c r="E2" s="28"/>
      <c r="F2" s="28"/>
      <c r="H2" s="44" t="s">
        <v>138</v>
      </c>
      <c r="I2" s="28"/>
      <c r="J2" s="28"/>
    </row>
    <row r="3" spans="1:12" x14ac:dyDescent="0.2">
      <c r="E3" s="28"/>
      <c r="F3" s="28"/>
      <c r="H3" s="44" t="s">
        <v>129</v>
      </c>
      <c r="I3" s="28"/>
      <c r="J3" s="28"/>
    </row>
    <row r="4" spans="1:12" x14ac:dyDescent="0.2">
      <c r="E4" s="28"/>
      <c r="F4" s="28"/>
      <c r="H4" s="44" t="s">
        <v>652</v>
      </c>
      <c r="I4" s="28"/>
      <c r="J4" s="28"/>
    </row>
    <row r="5" spans="1:12" x14ac:dyDescent="0.2">
      <c r="E5" s="28"/>
      <c r="F5" s="28"/>
      <c r="H5" s="28"/>
      <c r="I5" s="28"/>
      <c r="J5" s="28"/>
    </row>
    <row r="6" spans="1:12" x14ac:dyDescent="0.2">
      <c r="F6" s="28"/>
      <c r="H6" s="44" t="s">
        <v>640</v>
      </c>
      <c r="I6" s="28"/>
      <c r="J6" s="28"/>
      <c r="K6" s="28"/>
      <c r="L6" s="28"/>
    </row>
    <row r="7" spans="1:12" x14ac:dyDescent="0.2">
      <c r="F7" s="28"/>
      <c r="H7" s="44" t="s">
        <v>138</v>
      </c>
      <c r="I7" s="28"/>
      <c r="J7" s="28"/>
      <c r="K7" s="28"/>
      <c r="L7" s="28"/>
    </row>
    <row r="8" spans="1:12" x14ac:dyDescent="0.2">
      <c r="F8" s="28"/>
      <c r="H8" s="44" t="s">
        <v>129</v>
      </c>
      <c r="I8" s="28"/>
      <c r="J8" s="28"/>
      <c r="K8" s="28"/>
      <c r="L8" s="28"/>
    </row>
    <row r="9" spans="1:12" x14ac:dyDescent="0.2">
      <c r="F9" s="28"/>
      <c r="H9" s="44" t="s">
        <v>646</v>
      </c>
      <c r="I9" s="28"/>
      <c r="J9" s="28"/>
      <c r="K9" s="28"/>
      <c r="L9" s="28"/>
    </row>
    <row r="11" spans="1:12" x14ac:dyDescent="0.2">
      <c r="E11" s="46"/>
    </row>
    <row r="12" spans="1:12" x14ac:dyDescent="0.2">
      <c r="A12" s="103" t="s">
        <v>51</v>
      </c>
      <c r="B12" s="103"/>
      <c r="C12" s="103"/>
      <c r="D12" s="103"/>
      <c r="E12" s="103"/>
      <c r="F12" s="103"/>
      <c r="G12" s="103"/>
      <c r="H12" s="103"/>
    </row>
    <row r="13" spans="1:12" ht="44.25" customHeight="1" x14ac:dyDescent="0.2">
      <c r="A13" s="103" t="s">
        <v>239</v>
      </c>
      <c r="B13" s="103"/>
      <c r="C13" s="103"/>
      <c r="D13" s="103"/>
      <c r="E13" s="103"/>
      <c r="F13" s="103"/>
      <c r="G13" s="103"/>
      <c r="H13" s="103"/>
    </row>
    <row r="14" spans="1:12" ht="16.7" customHeight="1" x14ac:dyDescent="0.2">
      <c r="A14" s="38" t="s">
        <v>85</v>
      </c>
      <c r="B14" s="38"/>
      <c r="C14" s="38"/>
      <c r="D14" s="38"/>
      <c r="E14" s="47"/>
      <c r="G14" s="29"/>
      <c r="H14" s="29" t="s">
        <v>196</v>
      </c>
    </row>
    <row r="15" spans="1:12" s="93" customFormat="1" ht="40.5" customHeight="1" x14ac:dyDescent="0.2">
      <c r="A15" s="26" t="s">
        <v>86</v>
      </c>
      <c r="B15" s="26" t="s">
        <v>105</v>
      </c>
      <c r="C15" s="26" t="s">
        <v>87</v>
      </c>
      <c r="D15" s="26" t="s">
        <v>104</v>
      </c>
      <c r="E15" s="26" t="s">
        <v>106</v>
      </c>
      <c r="F15" s="45" t="s">
        <v>643</v>
      </c>
      <c r="G15" s="45" t="s">
        <v>644</v>
      </c>
      <c r="H15" s="45" t="s">
        <v>651</v>
      </c>
    </row>
    <row r="16" spans="1:12" ht="33" x14ac:dyDescent="0.2">
      <c r="A16" s="73" t="str">
        <f ca="1">IF(ISERROR(MATCH(B16,Код_КЦСР,0)),"",INDIRECT(ADDRESS(MATCH(B16,Код_КЦСР,0)+1,2,,,"КЦСР")))</f>
        <v>Муниципальная программа «Развитие образования» на 2013 – 2022 годы</v>
      </c>
      <c r="B16" s="79" t="s">
        <v>253</v>
      </c>
      <c r="C16" s="77"/>
      <c r="D16" s="77"/>
      <c r="E16" s="26"/>
      <c r="F16" s="78">
        <f>F17+F22+F38+F47+F55+F75+F109+F120+F155+F161</f>
        <v>3059220</v>
      </c>
      <c r="G16" s="78">
        <f>G17+G22+G38+G47+G55+G75+G109+G120+G155+G161</f>
        <v>0</v>
      </c>
      <c r="H16" s="78">
        <f>F16+G16</f>
        <v>3059220</v>
      </c>
      <c r="K16" s="40"/>
    </row>
    <row r="17" spans="1:8" ht="82.5" x14ac:dyDescent="0.2">
      <c r="A17" s="73" t="str">
        <f ca="1">IF(ISERROR(MATCH(B17,Код_КЦСР,0)),"",INDIRECT(ADDRESS(MATCH(B17,Код_КЦСР,0)+1,2,,,"КЦСР")))</f>
        <v>Проведение мероприятий управлением образования мэрии (августовское совещание, прием мэром города выпускников, награжденных премией «За особые успехи в обучении» (медалистов), Учитель года, День Учителя, прием молодых специалистов)</v>
      </c>
      <c r="B17" s="79" t="s">
        <v>242</v>
      </c>
      <c r="C17" s="77"/>
      <c r="D17" s="69"/>
      <c r="E17" s="26"/>
      <c r="F17" s="78">
        <f>F18</f>
        <v>92.7</v>
      </c>
      <c r="G17" s="78">
        <f>G18</f>
        <v>0</v>
      </c>
      <c r="H17" s="78">
        <f t="shared" ref="H17:H80" si="0">F17+G17</f>
        <v>92.7</v>
      </c>
    </row>
    <row r="18" spans="1:8" x14ac:dyDescent="0.2">
      <c r="A18" s="73" t="str">
        <f ca="1">IF(ISERROR(MATCH(C18,Код_Раздел,0)),"",INDIRECT(ADDRESS(MATCH(C18,Код_Раздел,0)+1,2,,,"Раздел")))</f>
        <v>Образование</v>
      </c>
      <c r="B18" s="79" t="s">
        <v>242</v>
      </c>
      <c r="C18" s="77" t="s">
        <v>74</v>
      </c>
      <c r="D18" s="69"/>
      <c r="E18" s="26"/>
      <c r="F18" s="78">
        <f t="shared" ref="F18:G20" si="1">F19</f>
        <v>92.7</v>
      </c>
      <c r="G18" s="78">
        <f t="shared" si="1"/>
        <v>0</v>
      </c>
      <c r="H18" s="78">
        <f t="shared" si="0"/>
        <v>92.7</v>
      </c>
    </row>
    <row r="19" spans="1:8" x14ac:dyDescent="0.2">
      <c r="A19" s="68" t="s">
        <v>123</v>
      </c>
      <c r="B19" s="79" t="s">
        <v>242</v>
      </c>
      <c r="C19" s="77" t="s">
        <v>74</v>
      </c>
      <c r="D19" s="69" t="s">
        <v>96</v>
      </c>
      <c r="E19" s="26"/>
      <c r="F19" s="78">
        <f t="shared" si="1"/>
        <v>92.7</v>
      </c>
      <c r="G19" s="78">
        <f t="shared" si="1"/>
        <v>0</v>
      </c>
      <c r="H19" s="78">
        <f t="shared" si="0"/>
        <v>92.7</v>
      </c>
    </row>
    <row r="20" spans="1:8" ht="33" x14ac:dyDescent="0.2">
      <c r="A20" s="73" t="str">
        <f ca="1">IF(ISERROR(MATCH(E20,Код_КВР,0)),"",INDIRECT(ADDRESS(MATCH(E20,Код_КВР,0)+1,2,,,"КВР")))</f>
        <v>Закупка товаров, работ и услуг для государственных (муниципальных) нужд</v>
      </c>
      <c r="B20" s="79" t="s">
        <v>242</v>
      </c>
      <c r="C20" s="77" t="s">
        <v>74</v>
      </c>
      <c r="D20" s="69" t="s">
        <v>96</v>
      </c>
      <c r="E20" s="26">
        <v>200</v>
      </c>
      <c r="F20" s="78">
        <f t="shared" si="1"/>
        <v>92.7</v>
      </c>
      <c r="G20" s="78">
        <f t="shared" si="1"/>
        <v>0</v>
      </c>
      <c r="H20" s="78">
        <f t="shared" si="0"/>
        <v>92.7</v>
      </c>
    </row>
    <row r="21" spans="1:8" ht="33" x14ac:dyDescent="0.2">
      <c r="A21" s="73" t="str">
        <f ca="1">IF(ISERROR(MATCH(E21,Код_КВР,0)),"",INDIRECT(ADDRESS(MATCH(E21,Код_КВР,0)+1,2,,,"КВР")))</f>
        <v>Иные закупки товаров, работ и услуг для обеспечения государственных (муниципальных) нужд</v>
      </c>
      <c r="B21" s="79" t="s">
        <v>242</v>
      </c>
      <c r="C21" s="77" t="s">
        <v>74</v>
      </c>
      <c r="D21" s="69" t="s">
        <v>96</v>
      </c>
      <c r="E21" s="26">
        <v>240</v>
      </c>
      <c r="F21" s="78">
        <f>'прил. 5'!G534</f>
        <v>92.7</v>
      </c>
      <c r="G21" s="78">
        <f>'прил. 5'!H534</f>
        <v>0</v>
      </c>
      <c r="H21" s="78">
        <f t="shared" si="0"/>
        <v>92.7</v>
      </c>
    </row>
    <row r="22" spans="1:8" x14ac:dyDescent="0.2">
      <c r="A22" s="73" t="str">
        <f ca="1">IF(ISERROR(MATCH(B22,Код_КЦСР,0)),"",INDIRECT(ADDRESS(MATCH(B22,Код_КЦСР,0)+1,2,,,"КЦСР")))</f>
        <v>Обеспечение питанием обучающихся в МОУ</v>
      </c>
      <c r="B22" s="79" t="s">
        <v>247</v>
      </c>
      <c r="C22" s="77"/>
      <c r="D22" s="69"/>
      <c r="E22" s="26"/>
      <c r="F22" s="78">
        <f>F23+F32</f>
        <v>24775</v>
      </c>
      <c r="G22" s="78">
        <f>G23+G32</f>
        <v>0</v>
      </c>
      <c r="H22" s="78">
        <f t="shared" si="0"/>
        <v>24775</v>
      </c>
    </row>
    <row r="23" spans="1:8" ht="33" x14ac:dyDescent="0.2">
      <c r="A23" s="73" t="str">
        <f ca="1">IF(ISERROR(MATCH(B23,Код_КЦСР,0)),"",INDIRECT(ADDRESS(MATCH(B23,Код_КЦСР,0)+1,2,,,"КЦСР")))</f>
        <v>Обеспечение питанием обучающихся в МОУ за счет средств городского бюджета</v>
      </c>
      <c r="B23" s="79" t="s">
        <v>245</v>
      </c>
      <c r="C23" s="77"/>
      <c r="D23" s="69"/>
      <c r="E23" s="26"/>
      <c r="F23" s="78">
        <f>F24</f>
        <v>3928.2999999999997</v>
      </c>
      <c r="G23" s="78">
        <f>G24</f>
        <v>0</v>
      </c>
      <c r="H23" s="78">
        <f t="shared" si="0"/>
        <v>3928.2999999999997</v>
      </c>
    </row>
    <row r="24" spans="1:8" x14ac:dyDescent="0.2">
      <c r="A24" s="73" t="str">
        <f ca="1">IF(ISERROR(MATCH(C24,Код_Раздел,0)),"",INDIRECT(ADDRESS(MATCH(C24,Код_Раздел,0)+1,2,,,"Раздел")))</f>
        <v>Образование</v>
      </c>
      <c r="B24" s="79" t="s">
        <v>245</v>
      </c>
      <c r="C24" s="77" t="s">
        <v>74</v>
      </c>
      <c r="D24" s="69"/>
      <c r="E24" s="26"/>
      <c r="F24" s="78">
        <f>F25+F29</f>
        <v>3928.2999999999997</v>
      </c>
      <c r="G24" s="78">
        <f>G25+G29</f>
        <v>0</v>
      </c>
      <c r="H24" s="78">
        <f t="shared" si="0"/>
        <v>3928.2999999999997</v>
      </c>
    </row>
    <row r="25" spans="1:8" x14ac:dyDescent="0.2">
      <c r="A25" s="73" t="s">
        <v>122</v>
      </c>
      <c r="B25" s="79" t="s">
        <v>245</v>
      </c>
      <c r="C25" s="77" t="s">
        <v>74</v>
      </c>
      <c r="D25" s="69" t="s">
        <v>91</v>
      </c>
      <c r="E25" s="26"/>
      <c r="F25" s="78">
        <f>F26</f>
        <v>3897.7</v>
      </c>
      <c r="G25" s="78">
        <f>G26</f>
        <v>0</v>
      </c>
      <c r="H25" s="78">
        <f t="shared" si="0"/>
        <v>3897.7</v>
      </c>
    </row>
    <row r="26" spans="1:8" ht="33" x14ac:dyDescent="0.2">
      <c r="A26" s="73" t="str">
        <f ca="1">IF(ISERROR(MATCH(E26,Код_КВР,0)),"",INDIRECT(ADDRESS(MATCH(E26,Код_КВР,0)+1,2,,,"КВР")))</f>
        <v>Предоставление субсидий бюджетным, автономным учреждениям и иным некоммерческим организациям</v>
      </c>
      <c r="B26" s="79" t="s">
        <v>245</v>
      </c>
      <c r="C26" s="77" t="s">
        <v>74</v>
      </c>
      <c r="D26" s="69" t="s">
        <v>91</v>
      </c>
      <c r="E26" s="26">
        <v>600</v>
      </c>
      <c r="F26" s="78">
        <f>F27+F28</f>
        <v>3897.7</v>
      </c>
      <c r="G26" s="78">
        <f>G27+G28</f>
        <v>0</v>
      </c>
      <c r="H26" s="78">
        <f t="shared" si="0"/>
        <v>3897.7</v>
      </c>
    </row>
    <row r="27" spans="1:8" x14ac:dyDescent="0.2">
      <c r="A27" s="73" t="str">
        <f ca="1">IF(ISERROR(MATCH(E27,Код_КВР,0)),"",INDIRECT(ADDRESS(MATCH(E27,Код_КВР,0)+1,2,,,"КВР")))</f>
        <v>Субсидии бюджетным учреждениям</v>
      </c>
      <c r="B27" s="79" t="s">
        <v>245</v>
      </c>
      <c r="C27" s="77" t="s">
        <v>74</v>
      </c>
      <c r="D27" s="69" t="s">
        <v>91</v>
      </c>
      <c r="E27" s="26">
        <v>610</v>
      </c>
      <c r="F27" s="78">
        <f>'прил. 5'!G491</f>
        <v>3797.5</v>
      </c>
      <c r="G27" s="78">
        <f>'прил. 5'!H491</f>
        <v>0</v>
      </c>
      <c r="H27" s="78">
        <f t="shared" si="0"/>
        <v>3797.5</v>
      </c>
    </row>
    <row r="28" spans="1:8" x14ac:dyDescent="0.2">
      <c r="A28" s="73" t="str">
        <f ca="1">IF(ISERROR(MATCH(E28,Код_КВР,0)),"",INDIRECT(ADDRESS(MATCH(E28,Код_КВР,0)+1,2,,,"КВР")))</f>
        <v>Субсидии автономным учреждениям</v>
      </c>
      <c r="B28" s="79" t="s">
        <v>245</v>
      </c>
      <c r="C28" s="77" t="s">
        <v>74</v>
      </c>
      <c r="D28" s="69" t="s">
        <v>91</v>
      </c>
      <c r="E28" s="26">
        <v>620</v>
      </c>
      <c r="F28" s="78">
        <f>'прил. 5'!G492</f>
        <v>100.2</v>
      </c>
      <c r="G28" s="78">
        <f>'прил. 5'!H492</f>
        <v>0</v>
      </c>
      <c r="H28" s="78">
        <f t="shared" si="0"/>
        <v>100.2</v>
      </c>
    </row>
    <row r="29" spans="1:8" x14ac:dyDescent="0.2">
      <c r="A29" s="68" t="s">
        <v>123</v>
      </c>
      <c r="B29" s="79" t="s">
        <v>245</v>
      </c>
      <c r="C29" s="77" t="s">
        <v>74</v>
      </c>
      <c r="D29" s="69" t="s">
        <v>96</v>
      </c>
      <c r="E29" s="26"/>
      <c r="F29" s="78">
        <f t="shared" ref="F29:G29" si="2">F30</f>
        <v>30.6</v>
      </c>
      <c r="G29" s="78">
        <f t="shared" si="2"/>
        <v>0</v>
      </c>
      <c r="H29" s="78">
        <f t="shared" si="0"/>
        <v>30.6</v>
      </c>
    </row>
    <row r="30" spans="1:8" ht="33" x14ac:dyDescent="0.2">
      <c r="A30" s="73" t="str">
        <f ca="1">IF(ISERROR(MATCH(E30,Код_КВР,0)),"",INDIRECT(ADDRESS(MATCH(E30,Код_КВР,0)+1,2,,,"КВР")))</f>
        <v>Предоставление субсидий бюджетным, автономным учреждениям и иным некоммерческим организациям</v>
      </c>
      <c r="B30" s="79" t="s">
        <v>245</v>
      </c>
      <c r="C30" s="77" t="s">
        <v>74</v>
      </c>
      <c r="D30" s="69" t="s">
        <v>96</v>
      </c>
      <c r="E30" s="26">
        <v>600</v>
      </c>
      <c r="F30" s="78">
        <f>F31</f>
        <v>30.6</v>
      </c>
      <c r="G30" s="78">
        <f>G31</f>
        <v>0</v>
      </c>
      <c r="H30" s="78">
        <f t="shared" si="0"/>
        <v>30.6</v>
      </c>
    </row>
    <row r="31" spans="1:8" x14ac:dyDescent="0.2">
      <c r="A31" s="73" t="str">
        <f ca="1">IF(ISERROR(MATCH(E31,Код_КВР,0)),"",INDIRECT(ADDRESS(MATCH(E31,Код_КВР,0)+1,2,,,"КВР")))</f>
        <v>Субсидии автономным учреждениям</v>
      </c>
      <c r="B31" s="79" t="s">
        <v>245</v>
      </c>
      <c r="C31" s="77" t="s">
        <v>74</v>
      </c>
      <c r="D31" s="69" t="s">
        <v>96</v>
      </c>
      <c r="E31" s="26">
        <v>620</v>
      </c>
      <c r="F31" s="78">
        <f>'прил. 5'!G538</f>
        <v>30.6</v>
      </c>
      <c r="G31" s="78">
        <f>'прил. 5'!H538</f>
        <v>0</v>
      </c>
      <c r="H31" s="78">
        <f t="shared" si="0"/>
        <v>30.6</v>
      </c>
    </row>
    <row r="32" spans="1:8" ht="33" x14ac:dyDescent="0.2">
      <c r="A32" s="73" t="str">
        <f ca="1">IF(ISERROR(MATCH(B32,Код_КЦСР,0)),"",INDIRECT(ADDRESS(MATCH(B32,Код_КЦСР,0)+1,2,,,"КЦСР")))</f>
        <v>Обеспечение питанием обучающихся в МОУ за счет средств областного бюджета</v>
      </c>
      <c r="B32" s="79" t="s">
        <v>246</v>
      </c>
      <c r="C32" s="77"/>
      <c r="D32" s="69"/>
      <c r="E32" s="26"/>
      <c r="F32" s="78">
        <f t="shared" ref="F32:G34" si="3">F33</f>
        <v>20846.7</v>
      </c>
      <c r="G32" s="78">
        <f t="shared" si="3"/>
        <v>0</v>
      </c>
      <c r="H32" s="78">
        <f t="shared" si="0"/>
        <v>20846.7</v>
      </c>
    </row>
    <row r="33" spans="1:8" x14ac:dyDescent="0.2">
      <c r="A33" s="73" t="str">
        <f ca="1">IF(ISERROR(MATCH(C33,Код_Раздел,0)),"",INDIRECT(ADDRESS(MATCH(C33,Код_Раздел,0)+1,2,,,"Раздел")))</f>
        <v>Образование</v>
      </c>
      <c r="B33" s="79" t="s">
        <v>246</v>
      </c>
      <c r="C33" s="77" t="s">
        <v>74</v>
      </c>
      <c r="D33" s="69"/>
      <c r="E33" s="26"/>
      <c r="F33" s="78">
        <f t="shared" si="3"/>
        <v>20846.7</v>
      </c>
      <c r="G33" s="78">
        <f t="shared" si="3"/>
        <v>0</v>
      </c>
      <c r="H33" s="78">
        <f t="shared" si="0"/>
        <v>20846.7</v>
      </c>
    </row>
    <row r="34" spans="1:8" x14ac:dyDescent="0.2">
      <c r="A34" s="73" t="s">
        <v>122</v>
      </c>
      <c r="B34" s="79" t="s">
        <v>246</v>
      </c>
      <c r="C34" s="77" t="s">
        <v>74</v>
      </c>
      <c r="D34" s="69" t="s">
        <v>91</v>
      </c>
      <c r="E34" s="26"/>
      <c r="F34" s="78">
        <f t="shared" si="3"/>
        <v>20846.7</v>
      </c>
      <c r="G34" s="78">
        <f t="shared" si="3"/>
        <v>0</v>
      </c>
      <c r="H34" s="78">
        <f t="shared" si="0"/>
        <v>20846.7</v>
      </c>
    </row>
    <row r="35" spans="1:8" ht="33" x14ac:dyDescent="0.2">
      <c r="A35" s="73" t="str">
        <f ca="1">IF(ISERROR(MATCH(E35,Код_КВР,0)),"",INDIRECT(ADDRESS(MATCH(E35,Код_КВР,0)+1,2,,,"КВР")))</f>
        <v>Предоставление субсидий бюджетным, автономным учреждениям и иным некоммерческим организациям</v>
      </c>
      <c r="B35" s="79" t="s">
        <v>246</v>
      </c>
      <c r="C35" s="77" t="s">
        <v>74</v>
      </c>
      <c r="D35" s="69" t="s">
        <v>91</v>
      </c>
      <c r="E35" s="26">
        <v>600</v>
      </c>
      <c r="F35" s="78">
        <f>F36+F37</f>
        <v>20846.7</v>
      </c>
      <c r="G35" s="78">
        <f>G36+G37</f>
        <v>0</v>
      </c>
      <c r="H35" s="78">
        <f t="shared" si="0"/>
        <v>20846.7</v>
      </c>
    </row>
    <row r="36" spans="1:8" x14ac:dyDescent="0.2">
      <c r="A36" s="73" t="str">
        <f ca="1">IF(ISERROR(MATCH(E36,Код_КВР,0)),"",INDIRECT(ADDRESS(MATCH(E36,Код_КВР,0)+1,2,,,"КВР")))</f>
        <v>Субсидии бюджетным учреждениям</v>
      </c>
      <c r="B36" s="79" t="s">
        <v>246</v>
      </c>
      <c r="C36" s="77" t="s">
        <v>74</v>
      </c>
      <c r="D36" s="69" t="s">
        <v>91</v>
      </c>
      <c r="E36" s="26">
        <v>610</v>
      </c>
      <c r="F36" s="78">
        <f>'прил. 5'!G495</f>
        <v>20596.2</v>
      </c>
      <c r="G36" s="78">
        <f>'прил. 5'!H495</f>
        <v>0</v>
      </c>
      <c r="H36" s="78">
        <f t="shared" si="0"/>
        <v>20596.2</v>
      </c>
    </row>
    <row r="37" spans="1:8" x14ac:dyDescent="0.2">
      <c r="A37" s="73" t="str">
        <f ca="1">IF(ISERROR(MATCH(E37,Код_КВР,0)),"",INDIRECT(ADDRESS(MATCH(E37,Код_КВР,0)+1,2,,,"КВР")))</f>
        <v>Субсидии автономным учреждениям</v>
      </c>
      <c r="B37" s="79" t="s">
        <v>246</v>
      </c>
      <c r="C37" s="77" t="s">
        <v>74</v>
      </c>
      <c r="D37" s="69" t="s">
        <v>91</v>
      </c>
      <c r="E37" s="26">
        <v>620</v>
      </c>
      <c r="F37" s="78">
        <f>'прил. 5'!G496</f>
        <v>250.5</v>
      </c>
      <c r="G37" s="78">
        <f>'прил. 5'!H496</f>
        <v>0</v>
      </c>
      <c r="H37" s="78">
        <f t="shared" si="0"/>
        <v>250.5</v>
      </c>
    </row>
    <row r="38" spans="1:8" ht="33" x14ac:dyDescent="0.2">
      <c r="A38" s="73" t="str">
        <f ca="1">IF(ISERROR(MATCH(B38,Код_КЦСР,0)),"",INDIRECT(ADDRESS(MATCH(B38,Код_КЦСР,0)+1,2,,,"КЦСР")))</f>
        <v>Обеспечение работы по организации и ведению бухгалтерского (бюджетного) учета и отчетности</v>
      </c>
      <c r="B38" s="79" t="s">
        <v>248</v>
      </c>
      <c r="C38" s="77"/>
      <c r="D38" s="69"/>
      <c r="E38" s="26"/>
      <c r="F38" s="78">
        <f t="shared" ref="F38:G39" si="4">F39</f>
        <v>59730.5</v>
      </c>
      <c r="G38" s="78">
        <f t="shared" si="4"/>
        <v>0</v>
      </c>
      <c r="H38" s="78">
        <f t="shared" si="0"/>
        <v>59730.5</v>
      </c>
    </row>
    <row r="39" spans="1:8" x14ac:dyDescent="0.2">
      <c r="A39" s="73" t="str">
        <f ca="1">IF(ISERROR(MATCH(C39,Код_Раздел,0)),"",INDIRECT(ADDRESS(MATCH(C39,Код_Раздел,0)+1,2,,,"Раздел")))</f>
        <v>Образование</v>
      </c>
      <c r="B39" s="79" t="s">
        <v>248</v>
      </c>
      <c r="C39" s="77" t="s">
        <v>74</v>
      </c>
      <c r="D39" s="69"/>
      <c r="E39" s="26"/>
      <c r="F39" s="78">
        <f t="shared" si="4"/>
        <v>59730.5</v>
      </c>
      <c r="G39" s="78">
        <f t="shared" si="4"/>
        <v>0</v>
      </c>
      <c r="H39" s="78">
        <f t="shared" si="0"/>
        <v>59730.5</v>
      </c>
    </row>
    <row r="40" spans="1:8" x14ac:dyDescent="0.2">
      <c r="A40" s="68" t="s">
        <v>123</v>
      </c>
      <c r="B40" s="79" t="s">
        <v>248</v>
      </c>
      <c r="C40" s="77" t="s">
        <v>74</v>
      </c>
      <c r="D40" s="69" t="s">
        <v>96</v>
      </c>
      <c r="E40" s="26"/>
      <c r="F40" s="78">
        <f>F41+F43+F45</f>
        <v>59730.5</v>
      </c>
      <c r="G40" s="78">
        <f>G41+G43+G45</f>
        <v>0</v>
      </c>
      <c r="H40" s="78">
        <f t="shared" si="0"/>
        <v>59730.5</v>
      </c>
    </row>
    <row r="41" spans="1:8" ht="66" x14ac:dyDescent="0.2">
      <c r="A41" s="73" t="str">
        <f t="shared" ref="A41:A46" ca="1" si="5">IF(ISERROR(MATCH(E41,Код_КВР,0)),"",INDIRECT(ADDRESS(MATCH(E41,Код_КВР,0)+1,2,,,"КВР")))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41" s="79" t="s">
        <v>248</v>
      </c>
      <c r="C41" s="77" t="s">
        <v>74</v>
      </c>
      <c r="D41" s="69" t="s">
        <v>96</v>
      </c>
      <c r="E41" s="26">
        <v>100</v>
      </c>
      <c r="F41" s="78">
        <f>F42</f>
        <v>52314.700000000004</v>
      </c>
      <c r="G41" s="78">
        <f>G42</f>
        <v>0</v>
      </c>
      <c r="H41" s="78">
        <f t="shared" si="0"/>
        <v>52314.700000000004</v>
      </c>
    </row>
    <row r="42" spans="1:8" x14ac:dyDescent="0.2">
      <c r="A42" s="73" t="str">
        <f t="shared" ca="1" si="5"/>
        <v>Расходы на выплаты персоналу казенных учреждений</v>
      </c>
      <c r="B42" s="79" t="s">
        <v>248</v>
      </c>
      <c r="C42" s="77" t="s">
        <v>74</v>
      </c>
      <c r="D42" s="69" t="s">
        <v>96</v>
      </c>
      <c r="E42" s="26">
        <v>110</v>
      </c>
      <c r="F42" s="78">
        <f>'прил. 5'!G541</f>
        <v>52314.700000000004</v>
      </c>
      <c r="G42" s="78">
        <f>'прил. 5'!H541</f>
        <v>0</v>
      </c>
      <c r="H42" s="78">
        <f t="shared" si="0"/>
        <v>52314.700000000004</v>
      </c>
    </row>
    <row r="43" spans="1:8" ht="33" x14ac:dyDescent="0.2">
      <c r="A43" s="73" t="str">
        <f t="shared" ca="1" si="5"/>
        <v>Закупка товаров, работ и услуг для государственных (муниципальных) нужд</v>
      </c>
      <c r="B43" s="79" t="s">
        <v>248</v>
      </c>
      <c r="C43" s="77" t="s">
        <v>74</v>
      </c>
      <c r="D43" s="69" t="s">
        <v>96</v>
      </c>
      <c r="E43" s="26">
        <v>200</v>
      </c>
      <c r="F43" s="78">
        <f>F44</f>
        <v>7115.6</v>
      </c>
      <c r="G43" s="78">
        <f>G44</f>
        <v>0</v>
      </c>
      <c r="H43" s="78">
        <f t="shared" si="0"/>
        <v>7115.6</v>
      </c>
    </row>
    <row r="44" spans="1:8" ht="33" x14ac:dyDescent="0.2">
      <c r="A44" s="73" t="str">
        <f t="shared" ca="1" si="5"/>
        <v>Иные закупки товаров, работ и услуг для обеспечения государственных (муниципальных) нужд</v>
      </c>
      <c r="B44" s="79" t="s">
        <v>248</v>
      </c>
      <c r="C44" s="77" t="s">
        <v>74</v>
      </c>
      <c r="D44" s="69" t="s">
        <v>96</v>
      </c>
      <c r="E44" s="26">
        <v>240</v>
      </c>
      <c r="F44" s="78">
        <f>'прил. 5'!G543</f>
        <v>7115.6</v>
      </c>
      <c r="G44" s="78">
        <f>'прил. 5'!H543</f>
        <v>0</v>
      </c>
      <c r="H44" s="78">
        <f t="shared" si="0"/>
        <v>7115.6</v>
      </c>
    </row>
    <row r="45" spans="1:8" x14ac:dyDescent="0.2">
      <c r="A45" s="73" t="str">
        <f t="shared" ca="1" si="5"/>
        <v>Иные бюджетные ассигнования</v>
      </c>
      <c r="B45" s="79" t="s">
        <v>248</v>
      </c>
      <c r="C45" s="77" t="s">
        <v>74</v>
      </c>
      <c r="D45" s="69" t="s">
        <v>96</v>
      </c>
      <c r="E45" s="26">
        <v>800</v>
      </c>
      <c r="F45" s="78">
        <f>F46</f>
        <v>300.2</v>
      </c>
      <c r="G45" s="78">
        <f>G46</f>
        <v>0</v>
      </c>
      <c r="H45" s="78">
        <f t="shared" si="0"/>
        <v>300.2</v>
      </c>
    </row>
    <row r="46" spans="1:8" x14ac:dyDescent="0.2">
      <c r="A46" s="73" t="str">
        <f t="shared" ca="1" si="5"/>
        <v>Уплата налогов, сборов и иных платежей</v>
      </c>
      <c r="B46" s="79" t="s">
        <v>248</v>
      </c>
      <c r="C46" s="77" t="s">
        <v>74</v>
      </c>
      <c r="D46" s="69" t="s">
        <v>96</v>
      </c>
      <c r="E46" s="26">
        <v>850</v>
      </c>
      <c r="F46" s="78">
        <f>'прил. 5'!G545</f>
        <v>300.2</v>
      </c>
      <c r="G46" s="78">
        <f>'прил. 5'!H545</f>
        <v>0</v>
      </c>
      <c r="H46" s="78">
        <f t="shared" si="0"/>
        <v>300.2</v>
      </c>
    </row>
    <row r="47" spans="1:8" ht="49.5" x14ac:dyDescent="0.2">
      <c r="A47" s="73" t="str">
        <f ca="1">IF(ISERROR(MATCH(B47,Код_КЦСР,0)),"",INDIRECT(ADDRESS(MATCH(B47,Код_КЦСР,0)+1,2,,,"КЦСР")))</f>
        <v>Организация работы по реализации целей, задач управления, выполнения его функциональных обязанностей и реализация мероприятий муниципальной программы</v>
      </c>
      <c r="B47" s="79" t="s">
        <v>249</v>
      </c>
      <c r="C47" s="77"/>
      <c r="D47" s="69"/>
      <c r="E47" s="26"/>
      <c r="F47" s="78">
        <f t="shared" ref="F47:G49" si="6">F48</f>
        <v>21674.399999999998</v>
      </c>
      <c r="G47" s="78">
        <f t="shared" si="6"/>
        <v>0</v>
      </c>
      <c r="H47" s="78">
        <f t="shared" si="0"/>
        <v>21674.399999999998</v>
      </c>
    </row>
    <row r="48" spans="1:8" ht="33" customHeight="1" x14ac:dyDescent="0.2">
      <c r="A48" s="73" t="str">
        <f ca="1">IF(ISERROR(MATCH(B48,Код_КЦСР,0)),"",INDIRECT(ADDRESS(MATCH(B48,Код_КЦСР,0)+1,2,,,"КЦСР")))</f>
        <v>Расходы на обеспечение функций органов местного самоуправления</v>
      </c>
      <c r="B48" s="79" t="s">
        <v>250</v>
      </c>
      <c r="C48" s="77"/>
      <c r="D48" s="69"/>
      <c r="E48" s="26"/>
      <c r="F48" s="78">
        <f t="shared" si="6"/>
        <v>21674.399999999998</v>
      </c>
      <c r="G48" s="78">
        <f t="shared" si="6"/>
        <v>0</v>
      </c>
      <c r="H48" s="78">
        <f t="shared" si="0"/>
        <v>21674.399999999998</v>
      </c>
    </row>
    <row r="49" spans="1:8" x14ac:dyDescent="0.2">
      <c r="A49" s="73" t="str">
        <f ca="1">IF(ISERROR(MATCH(C49,Код_Раздел,0)),"",INDIRECT(ADDRESS(MATCH(C49,Код_Раздел,0)+1,2,,,"Раздел")))</f>
        <v>Образование</v>
      </c>
      <c r="B49" s="79" t="s">
        <v>250</v>
      </c>
      <c r="C49" s="77" t="s">
        <v>74</v>
      </c>
      <c r="D49" s="69"/>
      <c r="E49" s="26"/>
      <c r="F49" s="78">
        <f t="shared" si="6"/>
        <v>21674.399999999998</v>
      </c>
      <c r="G49" s="78">
        <f t="shared" si="6"/>
        <v>0</v>
      </c>
      <c r="H49" s="78">
        <f t="shared" si="0"/>
        <v>21674.399999999998</v>
      </c>
    </row>
    <row r="50" spans="1:8" x14ac:dyDescent="0.2">
      <c r="A50" s="68" t="s">
        <v>123</v>
      </c>
      <c r="B50" s="79" t="s">
        <v>250</v>
      </c>
      <c r="C50" s="77" t="s">
        <v>74</v>
      </c>
      <c r="D50" s="69" t="s">
        <v>96</v>
      </c>
      <c r="E50" s="26"/>
      <c r="F50" s="78">
        <f>F51+F53</f>
        <v>21674.399999999998</v>
      </c>
      <c r="G50" s="78">
        <f>G51+G53</f>
        <v>0</v>
      </c>
      <c r="H50" s="78">
        <f t="shared" si="0"/>
        <v>21674.399999999998</v>
      </c>
    </row>
    <row r="51" spans="1:8" ht="66" x14ac:dyDescent="0.2">
      <c r="A51" s="73" t="str">
        <f ca="1">IF(ISERROR(MATCH(E51,Код_КВР,0)),"",INDIRECT(ADDRESS(MATCH(E51,Код_КВР,0)+1,2,,,"КВР")))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51" s="79" t="s">
        <v>250</v>
      </c>
      <c r="C51" s="77" t="s">
        <v>74</v>
      </c>
      <c r="D51" s="69" t="s">
        <v>96</v>
      </c>
      <c r="E51" s="26">
        <v>100</v>
      </c>
      <c r="F51" s="78">
        <f>F52</f>
        <v>21649.8</v>
      </c>
      <c r="G51" s="78">
        <f>G52</f>
        <v>0</v>
      </c>
      <c r="H51" s="78">
        <f t="shared" si="0"/>
        <v>21649.8</v>
      </c>
    </row>
    <row r="52" spans="1:8" ht="33" x14ac:dyDescent="0.2">
      <c r="A52" s="73" t="str">
        <f ca="1">IF(ISERROR(MATCH(E52,Код_КВР,0)),"",INDIRECT(ADDRESS(MATCH(E52,Код_КВР,0)+1,2,,,"КВР")))</f>
        <v>Расходы на выплаты персоналу государственных (муниципальных) органов</v>
      </c>
      <c r="B52" s="79" t="s">
        <v>250</v>
      </c>
      <c r="C52" s="77" t="s">
        <v>74</v>
      </c>
      <c r="D52" s="69" t="s">
        <v>96</v>
      </c>
      <c r="E52" s="26">
        <v>120</v>
      </c>
      <c r="F52" s="78">
        <f>'прил. 5'!G549</f>
        <v>21649.8</v>
      </c>
      <c r="G52" s="78">
        <f>'прил. 5'!H549</f>
        <v>0</v>
      </c>
      <c r="H52" s="78">
        <f t="shared" si="0"/>
        <v>21649.8</v>
      </c>
    </row>
    <row r="53" spans="1:8" ht="33" x14ac:dyDescent="0.2">
      <c r="A53" s="73" t="str">
        <f ca="1">IF(ISERROR(MATCH(E53,Код_КВР,0)),"",INDIRECT(ADDRESS(MATCH(E53,Код_КВР,0)+1,2,,,"КВР")))</f>
        <v>Закупка товаров, работ и услуг для государственных (муниципальных) нужд</v>
      </c>
      <c r="B53" s="79" t="s">
        <v>250</v>
      </c>
      <c r="C53" s="77" t="s">
        <v>74</v>
      </c>
      <c r="D53" s="69" t="s">
        <v>96</v>
      </c>
      <c r="E53" s="26">
        <v>200</v>
      </c>
      <c r="F53" s="78">
        <f>F54</f>
        <v>24.6</v>
      </c>
      <c r="G53" s="78">
        <f>G54</f>
        <v>0</v>
      </c>
      <c r="H53" s="78">
        <f t="shared" si="0"/>
        <v>24.6</v>
      </c>
    </row>
    <row r="54" spans="1:8" ht="33" x14ac:dyDescent="0.2">
      <c r="A54" s="73" t="str">
        <f ca="1">IF(ISERROR(MATCH(E54,Код_КВР,0)),"",INDIRECT(ADDRESS(MATCH(E54,Код_КВР,0)+1,2,,,"КВР")))</f>
        <v>Иные закупки товаров, работ и услуг для обеспечения государственных (муниципальных) нужд</v>
      </c>
      <c r="B54" s="79" t="s">
        <v>250</v>
      </c>
      <c r="C54" s="77" t="s">
        <v>74</v>
      </c>
      <c r="D54" s="69" t="s">
        <v>96</v>
      </c>
      <c r="E54" s="26">
        <v>240</v>
      </c>
      <c r="F54" s="78">
        <f>'прил. 5'!G551</f>
        <v>24.6</v>
      </c>
      <c r="G54" s="78">
        <f>'прил. 5'!H551</f>
        <v>0</v>
      </c>
      <c r="H54" s="78">
        <f t="shared" si="0"/>
        <v>24.6</v>
      </c>
    </row>
    <row r="55" spans="1:8" x14ac:dyDescent="0.2">
      <c r="A55" s="73" t="str">
        <f ca="1">IF(ISERROR(MATCH(B55,Код_КЦСР,0)),"",INDIRECT(ADDRESS(MATCH(B55,Код_КЦСР,0)+1,2,,,"КЦСР")))</f>
        <v>Дошкольное образование</v>
      </c>
      <c r="B55" s="79" t="s">
        <v>252</v>
      </c>
      <c r="C55" s="77"/>
      <c r="D55" s="69"/>
      <c r="E55" s="26"/>
      <c r="F55" s="78">
        <f>F56+F63+F69</f>
        <v>1498175.6</v>
      </c>
      <c r="G55" s="78">
        <f>G56+G63+G69</f>
        <v>0</v>
      </c>
      <c r="H55" s="78">
        <f t="shared" si="0"/>
        <v>1498175.6</v>
      </c>
    </row>
    <row r="56" spans="1:8" ht="49.5" x14ac:dyDescent="0.2">
      <c r="A56" s="73" t="str">
        <f ca="1">IF(ISERROR(MATCH(B56,Код_КЦСР,0)),"",INDIRECT(ADDRESS(MATCH(B56,Код_КЦСР,0)+1,2,,,"КЦСР")))</f>
        <v>Организация предоставления общедоступного и бесплатного дошкольного образования в муниципальных дошкольных образовательных учреждениях</v>
      </c>
      <c r="B56" s="79" t="s">
        <v>254</v>
      </c>
      <c r="C56" s="77"/>
      <c r="D56" s="69"/>
      <c r="E56" s="26"/>
      <c r="F56" s="78">
        <f t="shared" ref="F56:G59" si="7">F57</f>
        <v>1007754.2</v>
      </c>
      <c r="G56" s="78">
        <f t="shared" si="7"/>
        <v>0</v>
      </c>
      <c r="H56" s="78">
        <f t="shared" si="0"/>
        <v>1007754.2</v>
      </c>
    </row>
    <row r="57" spans="1:8" ht="50.25" customHeight="1" x14ac:dyDescent="0.2">
      <c r="A57" s="73" t="str">
        <f ca="1">IF(ISERROR(MATCH(B57,Код_КЦСР,0)),"",INDIRECT(ADDRESS(MATCH(B57,Код_КЦСР,0)+1,2,,,"КЦСР")))</f>
        <v>Организация предоставления общедоступного и бесплатного дошкольного образования в муниципальных дошкольных образовательных учреждениях за счет средств областного бюджета</v>
      </c>
      <c r="B57" s="79" t="s">
        <v>620</v>
      </c>
      <c r="C57" s="77"/>
      <c r="D57" s="69"/>
      <c r="E57" s="26"/>
      <c r="F57" s="78">
        <f t="shared" si="7"/>
        <v>1007754.2</v>
      </c>
      <c r="G57" s="78">
        <f t="shared" si="7"/>
        <v>0</v>
      </c>
      <c r="H57" s="78">
        <f t="shared" si="0"/>
        <v>1007754.2</v>
      </c>
    </row>
    <row r="58" spans="1:8" x14ac:dyDescent="0.2">
      <c r="A58" s="73" t="str">
        <f ca="1">IF(ISERROR(MATCH(C58,Код_Раздел,0)),"",INDIRECT(ADDRESS(MATCH(C58,Код_Раздел,0)+1,2,,,"Раздел")))</f>
        <v>Образование</v>
      </c>
      <c r="B58" s="79" t="s">
        <v>620</v>
      </c>
      <c r="C58" s="77" t="s">
        <v>74</v>
      </c>
      <c r="D58" s="69"/>
      <c r="E58" s="26"/>
      <c r="F58" s="78">
        <f t="shared" si="7"/>
        <v>1007754.2</v>
      </c>
      <c r="G58" s="78">
        <f t="shared" si="7"/>
        <v>0</v>
      </c>
      <c r="H58" s="78">
        <f t="shared" si="0"/>
        <v>1007754.2</v>
      </c>
    </row>
    <row r="59" spans="1:8" x14ac:dyDescent="0.2">
      <c r="A59" s="73" t="s">
        <v>130</v>
      </c>
      <c r="B59" s="79" t="s">
        <v>620</v>
      </c>
      <c r="C59" s="77" t="s">
        <v>74</v>
      </c>
      <c r="D59" s="69" t="s">
        <v>90</v>
      </c>
      <c r="E59" s="26"/>
      <c r="F59" s="78">
        <f t="shared" si="7"/>
        <v>1007754.2</v>
      </c>
      <c r="G59" s="78">
        <f t="shared" si="7"/>
        <v>0</v>
      </c>
      <c r="H59" s="78">
        <f t="shared" si="0"/>
        <v>1007754.2</v>
      </c>
    </row>
    <row r="60" spans="1:8" ht="33" x14ac:dyDescent="0.2">
      <c r="A60" s="73" t="str">
        <f ca="1">IF(ISERROR(MATCH(E60,Код_КВР,0)),"",INDIRECT(ADDRESS(MATCH(E60,Код_КВР,0)+1,2,,,"КВР")))</f>
        <v>Предоставление субсидий бюджетным, автономным учреждениям и иным некоммерческим организациям</v>
      </c>
      <c r="B60" s="79" t="s">
        <v>620</v>
      </c>
      <c r="C60" s="77" t="s">
        <v>74</v>
      </c>
      <c r="D60" s="69" t="s">
        <v>90</v>
      </c>
      <c r="E60" s="26">
        <v>600</v>
      </c>
      <c r="F60" s="78">
        <f>F61+F62</f>
        <v>1007754.2</v>
      </c>
      <c r="G60" s="78">
        <f>G61+G62</f>
        <v>0</v>
      </c>
      <c r="H60" s="78">
        <f t="shared" si="0"/>
        <v>1007754.2</v>
      </c>
    </row>
    <row r="61" spans="1:8" x14ac:dyDescent="0.2">
      <c r="A61" s="73" t="str">
        <f ca="1">IF(ISERROR(MATCH(E61,Код_КВР,0)),"",INDIRECT(ADDRESS(MATCH(E61,Код_КВР,0)+1,2,,,"КВР")))</f>
        <v>Субсидии бюджетным учреждениям</v>
      </c>
      <c r="B61" s="79" t="s">
        <v>620</v>
      </c>
      <c r="C61" s="77" t="s">
        <v>74</v>
      </c>
      <c r="D61" s="69" t="s">
        <v>90</v>
      </c>
      <c r="E61" s="26">
        <v>610</v>
      </c>
      <c r="F61" s="78">
        <f>'прил. 5'!G463</f>
        <v>938943.5</v>
      </c>
      <c r="G61" s="78">
        <f>'прил. 5'!H463</f>
        <v>0</v>
      </c>
      <c r="H61" s="78">
        <f t="shared" si="0"/>
        <v>938943.5</v>
      </c>
    </row>
    <row r="62" spans="1:8" x14ac:dyDescent="0.2">
      <c r="A62" s="73" t="str">
        <f ca="1">IF(ISERROR(MATCH(E62,Код_КВР,0)),"",INDIRECT(ADDRESS(MATCH(E62,Код_КВР,0)+1,2,,,"КВР")))</f>
        <v>Субсидии автономным учреждениям</v>
      </c>
      <c r="B62" s="79" t="s">
        <v>620</v>
      </c>
      <c r="C62" s="77" t="s">
        <v>74</v>
      </c>
      <c r="D62" s="69" t="s">
        <v>90</v>
      </c>
      <c r="E62" s="26">
        <v>620</v>
      </c>
      <c r="F62" s="78">
        <f>'прил. 5'!G464</f>
        <v>68810.7</v>
      </c>
      <c r="G62" s="78">
        <f>'прил. 5'!H464</f>
        <v>0</v>
      </c>
      <c r="H62" s="78">
        <f t="shared" si="0"/>
        <v>68810.7</v>
      </c>
    </row>
    <row r="63" spans="1:8" ht="99" x14ac:dyDescent="0.2">
      <c r="A63" s="73" t="str">
        <f ca="1">IF(ISERROR(MATCH(B63,Код_КЦСР,0)),"",INDIRECT(ADDRESS(MATCH(B63,Код_КЦСР,0)+1,2,,,"КЦСР")))</f>
        <v>Создание условий для осуществления присмотра и ухода за детьми в муниципальных дошкольных образовательных учреждениях и дошкольных группах муниципальных общеобразовательных учреждений, реализующих основные общеобразовательные программы - образовательные программы дошкольного образования</v>
      </c>
      <c r="B63" s="79" t="s">
        <v>258</v>
      </c>
      <c r="C63" s="77"/>
      <c r="D63" s="69"/>
      <c r="E63" s="26"/>
      <c r="F63" s="78">
        <f>F64</f>
        <v>420655.8</v>
      </c>
      <c r="G63" s="78">
        <f>G64</f>
        <v>0</v>
      </c>
      <c r="H63" s="78">
        <f t="shared" si="0"/>
        <v>420655.8</v>
      </c>
    </row>
    <row r="64" spans="1:8" x14ac:dyDescent="0.2">
      <c r="A64" s="73" t="str">
        <f ca="1">IF(ISERROR(MATCH(C64,Код_Раздел,0)),"",INDIRECT(ADDRESS(MATCH(C64,Код_Раздел,0)+1,2,,,"Раздел")))</f>
        <v>Образование</v>
      </c>
      <c r="B64" s="79" t="s">
        <v>258</v>
      </c>
      <c r="C64" s="77" t="s">
        <v>74</v>
      </c>
      <c r="D64" s="69"/>
      <c r="E64" s="26"/>
      <c r="F64" s="78">
        <f t="shared" ref="F64:G64" si="8">F65</f>
        <v>420655.8</v>
      </c>
      <c r="G64" s="78">
        <f t="shared" si="8"/>
        <v>0</v>
      </c>
      <c r="H64" s="78">
        <f t="shared" si="0"/>
        <v>420655.8</v>
      </c>
    </row>
    <row r="65" spans="1:8" x14ac:dyDescent="0.2">
      <c r="A65" s="68" t="s">
        <v>130</v>
      </c>
      <c r="B65" s="79" t="s">
        <v>258</v>
      </c>
      <c r="C65" s="77" t="s">
        <v>74</v>
      </c>
      <c r="D65" s="69" t="s">
        <v>90</v>
      </c>
      <c r="E65" s="26"/>
      <c r="F65" s="78">
        <f>F66</f>
        <v>420655.8</v>
      </c>
      <c r="G65" s="78">
        <f>G66</f>
        <v>0</v>
      </c>
      <c r="H65" s="78">
        <f t="shared" si="0"/>
        <v>420655.8</v>
      </c>
    </row>
    <row r="66" spans="1:8" ht="33" x14ac:dyDescent="0.2">
      <c r="A66" s="73" t="str">
        <f ca="1">IF(ISERROR(MATCH(E66,Код_КВР,0)),"",INDIRECT(ADDRESS(MATCH(E66,Код_КВР,0)+1,2,,,"КВР")))</f>
        <v>Предоставление субсидий бюджетным, автономным учреждениям и иным некоммерческим организациям</v>
      </c>
      <c r="B66" s="79" t="s">
        <v>258</v>
      </c>
      <c r="C66" s="77" t="s">
        <v>74</v>
      </c>
      <c r="D66" s="69" t="s">
        <v>90</v>
      </c>
      <c r="E66" s="26">
        <v>600</v>
      </c>
      <c r="F66" s="78">
        <f>F67+F68</f>
        <v>420655.8</v>
      </c>
      <c r="G66" s="78">
        <f>G67+G68</f>
        <v>0</v>
      </c>
      <c r="H66" s="78">
        <f t="shared" si="0"/>
        <v>420655.8</v>
      </c>
    </row>
    <row r="67" spans="1:8" x14ac:dyDescent="0.2">
      <c r="A67" s="73" t="str">
        <f ca="1">IF(ISERROR(MATCH(E67,Код_КВР,0)),"",INDIRECT(ADDRESS(MATCH(E67,Код_КВР,0)+1,2,,,"КВР")))</f>
        <v>Субсидии бюджетным учреждениям</v>
      </c>
      <c r="B67" s="79" t="s">
        <v>258</v>
      </c>
      <c r="C67" s="77" t="s">
        <v>74</v>
      </c>
      <c r="D67" s="69" t="s">
        <v>90</v>
      </c>
      <c r="E67" s="26">
        <v>610</v>
      </c>
      <c r="F67" s="78">
        <f>'прил. 5'!G467</f>
        <v>379696.5</v>
      </c>
      <c r="G67" s="78">
        <f>'прил. 5'!H467</f>
        <v>0</v>
      </c>
      <c r="H67" s="78">
        <f t="shared" si="0"/>
        <v>379696.5</v>
      </c>
    </row>
    <row r="68" spans="1:8" x14ac:dyDescent="0.2">
      <c r="A68" s="73" t="str">
        <f ca="1">IF(ISERROR(MATCH(E68,Код_КВР,0)),"",INDIRECT(ADDRESS(MATCH(E68,Код_КВР,0)+1,2,,,"КВР")))</f>
        <v>Субсидии автономным учреждениям</v>
      </c>
      <c r="B68" s="79" t="s">
        <v>258</v>
      </c>
      <c r="C68" s="77" t="s">
        <v>74</v>
      </c>
      <c r="D68" s="69" t="s">
        <v>90</v>
      </c>
      <c r="E68" s="26">
        <v>620</v>
      </c>
      <c r="F68" s="78">
        <f>'прил. 5'!G468</f>
        <v>40959.300000000003</v>
      </c>
      <c r="G68" s="78">
        <f>'прил. 5'!H468</f>
        <v>0</v>
      </c>
      <c r="H68" s="78">
        <f t="shared" si="0"/>
        <v>40959.300000000003</v>
      </c>
    </row>
    <row r="69" spans="1:8" ht="66" x14ac:dyDescent="0.2">
      <c r="A69" s="73" t="str">
        <f ca="1">IF(ISERROR(MATCH(B69,Код_КЦСР,0)),"",INDIRECT(ADDRESS(MATCH(B69,Код_КЦСР,0)+1,2,,,"КЦСР")))</f>
        <v>Оказание содействия родителям (законным представителям) детей, посещающих дошкольные образовательные учреждения, реализующие основные общеобразовательные программы - образовательные программы дошкольного образования</v>
      </c>
      <c r="B69" s="79" t="s">
        <v>259</v>
      </c>
      <c r="C69" s="77"/>
      <c r="D69" s="69"/>
      <c r="E69" s="26"/>
      <c r="F69" s="78">
        <f t="shared" ref="F69:G73" si="9">F70</f>
        <v>69765.600000000006</v>
      </c>
      <c r="G69" s="78">
        <f t="shared" si="9"/>
        <v>0</v>
      </c>
      <c r="H69" s="78">
        <f t="shared" si="0"/>
        <v>69765.600000000006</v>
      </c>
    </row>
    <row r="70" spans="1:8" ht="82.5" x14ac:dyDescent="0.2">
      <c r="A70" s="73" t="str">
        <f ca="1">IF(ISERROR(MATCH(B70,Код_КЦСР,0)),"",INDIRECT(ADDRESS(MATCH(B70,Код_КЦСР,0)+1,2,,,"КЦСР")))</f>
        <v>Оказание содействия родителям (законным представителям) детей, посещающих дошкольные образовательные учреждения, реализующие основные общеобразовательные программы - образовательные программы дошкольного образования за счет средств областного бюджета</v>
      </c>
      <c r="B70" s="79" t="s">
        <v>262</v>
      </c>
      <c r="C70" s="77"/>
      <c r="D70" s="69"/>
      <c r="E70" s="26"/>
      <c r="F70" s="78">
        <f t="shared" si="9"/>
        <v>69765.600000000006</v>
      </c>
      <c r="G70" s="78">
        <f t="shared" si="9"/>
        <v>0</v>
      </c>
      <c r="H70" s="78">
        <f t="shared" si="0"/>
        <v>69765.600000000006</v>
      </c>
    </row>
    <row r="71" spans="1:8" x14ac:dyDescent="0.2">
      <c r="A71" s="73" t="str">
        <f ca="1">IF(ISERROR(MATCH(C71,Код_Раздел,0)),"",INDIRECT(ADDRESS(MATCH(C71,Код_Раздел,0)+1,2,,,"Раздел")))</f>
        <v>Социальная политика</v>
      </c>
      <c r="B71" s="79" t="s">
        <v>262</v>
      </c>
      <c r="C71" s="77" t="s">
        <v>67</v>
      </c>
      <c r="D71" s="69"/>
      <c r="E71" s="26"/>
      <c r="F71" s="78">
        <f t="shared" si="9"/>
        <v>69765.600000000006</v>
      </c>
      <c r="G71" s="78">
        <f t="shared" si="9"/>
        <v>0</v>
      </c>
      <c r="H71" s="78">
        <f t="shared" si="0"/>
        <v>69765.600000000006</v>
      </c>
    </row>
    <row r="72" spans="1:8" x14ac:dyDescent="0.2">
      <c r="A72" s="73" t="s">
        <v>82</v>
      </c>
      <c r="B72" s="79" t="s">
        <v>262</v>
      </c>
      <c r="C72" s="77" t="s">
        <v>67</v>
      </c>
      <c r="D72" s="69" t="s">
        <v>93</v>
      </c>
      <c r="E72" s="26"/>
      <c r="F72" s="78">
        <f t="shared" si="9"/>
        <v>69765.600000000006</v>
      </c>
      <c r="G72" s="78">
        <f t="shared" si="9"/>
        <v>0</v>
      </c>
      <c r="H72" s="78">
        <f t="shared" si="0"/>
        <v>69765.600000000006</v>
      </c>
    </row>
    <row r="73" spans="1:8" x14ac:dyDescent="0.2">
      <c r="A73" s="73" t="str">
        <f ca="1">IF(ISERROR(MATCH(E73,Код_КВР,0)),"",INDIRECT(ADDRESS(MATCH(E73,Код_КВР,0)+1,2,,,"КВР")))</f>
        <v>Социальное обеспечение и иные выплаты населению</v>
      </c>
      <c r="B73" s="79" t="s">
        <v>262</v>
      </c>
      <c r="C73" s="77" t="s">
        <v>67</v>
      </c>
      <c r="D73" s="69" t="s">
        <v>93</v>
      </c>
      <c r="E73" s="26">
        <v>300</v>
      </c>
      <c r="F73" s="78">
        <f t="shared" si="9"/>
        <v>69765.600000000006</v>
      </c>
      <c r="G73" s="78">
        <f t="shared" si="9"/>
        <v>0</v>
      </c>
      <c r="H73" s="78">
        <f t="shared" si="0"/>
        <v>69765.600000000006</v>
      </c>
    </row>
    <row r="74" spans="1:8" ht="33" x14ac:dyDescent="0.2">
      <c r="A74" s="73" t="str">
        <f ca="1">IF(ISERROR(MATCH(E74,Код_КВР,0)),"",INDIRECT(ADDRESS(MATCH(E74,Код_КВР,0)+1,2,,,"КВР")))</f>
        <v>Социальные выплаты гражданам, кроме публичных нормативных социальных выплат</v>
      </c>
      <c r="B74" s="79" t="s">
        <v>262</v>
      </c>
      <c r="C74" s="77" t="s">
        <v>67</v>
      </c>
      <c r="D74" s="69" t="s">
        <v>93</v>
      </c>
      <c r="E74" s="26">
        <v>320</v>
      </c>
      <c r="F74" s="78">
        <f>'прил. 5'!G607</f>
        <v>69765.600000000006</v>
      </c>
      <c r="G74" s="78">
        <f>'прил. 5'!H607</f>
        <v>0</v>
      </c>
      <c r="H74" s="78">
        <f t="shared" si="0"/>
        <v>69765.600000000006</v>
      </c>
    </row>
    <row r="75" spans="1:8" x14ac:dyDescent="0.2">
      <c r="A75" s="73" t="str">
        <f ca="1">IF(ISERROR(MATCH(B75,Код_КЦСР,0)),"",INDIRECT(ADDRESS(MATCH(B75,Код_КЦСР,0)+1,2,,,"КЦСР")))</f>
        <v>Общее образование</v>
      </c>
      <c r="B75" s="79" t="s">
        <v>263</v>
      </c>
      <c r="C75" s="77"/>
      <c r="D75" s="69"/>
      <c r="E75" s="26"/>
      <c r="F75" s="78">
        <f>F76+F89+F95</f>
        <v>1298583.3</v>
      </c>
      <c r="G75" s="78">
        <f>G76+G89+G95</f>
        <v>0</v>
      </c>
      <c r="H75" s="78">
        <f t="shared" si="0"/>
        <v>1298583.3</v>
      </c>
    </row>
    <row r="76" spans="1:8" ht="66" x14ac:dyDescent="0.2">
      <c r="A76" s="73" t="str">
        <f ca="1">IF(ISERROR(MATCH(B76,Код_КЦСР,0)),"",INDIRECT(ADDRESS(MATCH(B76,Код_КЦСР,0)+1,2,,,"КЦСР")))</f>
        <v>Организация предоставления общедоступного и бесплатного дошкольного образования, начального общего, основного общего, среднего общего образования в муниципальных общеобразовательных учреждениях</v>
      </c>
      <c r="B76" s="79" t="s">
        <v>264</v>
      </c>
      <c r="C76" s="77"/>
      <c r="D76" s="69"/>
      <c r="E76" s="26"/>
      <c r="F76" s="78">
        <f>F77+F83</f>
        <v>1268392.8</v>
      </c>
      <c r="G76" s="78">
        <f>G77+G83</f>
        <v>0</v>
      </c>
      <c r="H76" s="78">
        <f t="shared" si="0"/>
        <v>1268392.8</v>
      </c>
    </row>
    <row r="77" spans="1:8" ht="82.5" x14ac:dyDescent="0.2">
      <c r="A77" s="73" t="str">
        <f ca="1">IF(ISERROR(MATCH(B77,Код_КЦСР,0)),"",INDIRECT(ADDRESS(MATCH(B77,Код_КЦСР,0)+1,2,,,"КЦСР")))</f>
        <v>Организация предоставления общедоступного и бесплатного дошкольного образования, начального общего, основного общего, среднего общего образования в муниципальных общеобразовательных учреждениях за счет средств городского бюджета</v>
      </c>
      <c r="B77" s="79" t="s">
        <v>266</v>
      </c>
      <c r="C77" s="77"/>
      <c r="D77" s="69"/>
      <c r="E77" s="26"/>
      <c r="F77" s="78">
        <f>F78</f>
        <v>219037.2</v>
      </c>
      <c r="G77" s="78">
        <f>G78</f>
        <v>0</v>
      </c>
      <c r="H77" s="78">
        <f t="shared" si="0"/>
        <v>219037.2</v>
      </c>
    </row>
    <row r="78" spans="1:8" x14ac:dyDescent="0.2">
      <c r="A78" s="73" t="str">
        <f ca="1">IF(ISERROR(MATCH(C78,Код_Раздел,0)),"",INDIRECT(ADDRESS(MATCH(C78,Код_Раздел,0)+1,2,,,"Раздел")))</f>
        <v>Образование</v>
      </c>
      <c r="B78" s="79" t="s">
        <v>266</v>
      </c>
      <c r="C78" s="77" t="s">
        <v>74</v>
      </c>
      <c r="D78" s="69"/>
      <c r="E78" s="26"/>
      <c r="F78" s="78">
        <f t="shared" ref="F78:G79" si="10">F79</f>
        <v>219037.2</v>
      </c>
      <c r="G78" s="78">
        <f t="shared" si="10"/>
        <v>0</v>
      </c>
      <c r="H78" s="78">
        <f t="shared" si="0"/>
        <v>219037.2</v>
      </c>
    </row>
    <row r="79" spans="1:8" x14ac:dyDescent="0.2">
      <c r="A79" s="68" t="s">
        <v>122</v>
      </c>
      <c r="B79" s="79" t="s">
        <v>266</v>
      </c>
      <c r="C79" s="77" t="s">
        <v>74</v>
      </c>
      <c r="D79" s="69" t="s">
        <v>91</v>
      </c>
      <c r="E79" s="26"/>
      <c r="F79" s="78">
        <f t="shared" si="10"/>
        <v>219037.2</v>
      </c>
      <c r="G79" s="78">
        <f t="shared" si="10"/>
        <v>0</v>
      </c>
      <c r="H79" s="78">
        <f t="shared" si="0"/>
        <v>219037.2</v>
      </c>
    </row>
    <row r="80" spans="1:8" ht="33" x14ac:dyDescent="0.2">
      <c r="A80" s="73" t="str">
        <f ca="1">IF(ISERROR(MATCH(E80,Код_КВР,0)),"",INDIRECT(ADDRESS(MATCH(E80,Код_КВР,0)+1,2,,,"КВР")))</f>
        <v>Предоставление субсидий бюджетным, автономным учреждениям и иным некоммерческим организациям</v>
      </c>
      <c r="B80" s="79" t="s">
        <v>266</v>
      </c>
      <c r="C80" s="77" t="s">
        <v>74</v>
      </c>
      <c r="D80" s="69" t="s">
        <v>91</v>
      </c>
      <c r="E80" s="26">
        <v>600</v>
      </c>
      <c r="F80" s="78">
        <f>F81+F82</f>
        <v>219037.2</v>
      </c>
      <c r="G80" s="78">
        <f>G81+G82</f>
        <v>0</v>
      </c>
      <c r="H80" s="78">
        <f t="shared" si="0"/>
        <v>219037.2</v>
      </c>
    </row>
    <row r="81" spans="1:8" x14ac:dyDescent="0.2">
      <c r="A81" s="73" t="str">
        <f ca="1">IF(ISERROR(MATCH(E81,Код_КВР,0)),"",INDIRECT(ADDRESS(MATCH(E81,Код_КВР,0)+1,2,,,"КВР")))</f>
        <v>Субсидии бюджетным учреждениям</v>
      </c>
      <c r="B81" s="79" t="s">
        <v>266</v>
      </c>
      <c r="C81" s="77" t="s">
        <v>74</v>
      </c>
      <c r="D81" s="69" t="s">
        <v>91</v>
      </c>
      <c r="E81" s="26">
        <v>610</v>
      </c>
      <c r="F81" s="78">
        <f>'прил. 5'!G501</f>
        <v>214877</v>
      </c>
      <c r="G81" s="78">
        <f>'прил. 5'!H501</f>
        <v>0</v>
      </c>
      <c r="H81" s="78">
        <f t="shared" ref="H81:H144" si="11">F81+G81</f>
        <v>214877</v>
      </c>
    </row>
    <row r="82" spans="1:8" x14ac:dyDescent="0.2">
      <c r="A82" s="73" t="str">
        <f ca="1">IF(ISERROR(MATCH(E82,Код_КВР,0)),"",INDIRECT(ADDRESS(MATCH(E82,Код_КВР,0)+1,2,,,"КВР")))</f>
        <v>Субсидии автономным учреждениям</v>
      </c>
      <c r="B82" s="79" t="s">
        <v>266</v>
      </c>
      <c r="C82" s="77" t="s">
        <v>74</v>
      </c>
      <c r="D82" s="69" t="s">
        <v>91</v>
      </c>
      <c r="E82" s="26">
        <v>620</v>
      </c>
      <c r="F82" s="78">
        <f>'прил. 5'!G502</f>
        <v>4160.2</v>
      </c>
      <c r="G82" s="78">
        <f>'прил. 5'!H502</f>
        <v>0</v>
      </c>
      <c r="H82" s="78">
        <f t="shared" si="11"/>
        <v>4160.2</v>
      </c>
    </row>
    <row r="83" spans="1:8" ht="82.5" x14ac:dyDescent="0.2">
      <c r="A83" s="73" t="str">
        <f ca="1">IF(ISERROR(MATCH(B83,Код_КЦСР,0)),"",INDIRECT(ADDRESS(MATCH(B83,Код_КЦСР,0)+1,2,,,"КЦСР")))</f>
        <v>Организация предоставления общедоступного и бесплатного дошкольного образования, начального общего, основного общего, среднего общего образования в муниципальных общеобразовательных учреждениях за счет средств областного бюджета</v>
      </c>
      <c r="B83" s="79" t="s">
        <v>267</v>
      </c>
      <c r="C83" s="77"/>
      <c r="D83" s="69"/>
      <c r="E83" s="26"/>
      <c r="F83" s="78">
        <f t="shared" ref="F83:G85" si="12">F84</f>
        <v>1049355.6000000001</v>
      </c>
      <c r="G83" s="78">
        <f t="shared" si="12"/>
        <v>0</v>
      </c>
      <c r="H83" s="78">
        <f t="shared" si="11"/>
        <v>1049355.6000000001</v>
      </c>
    </row>
    <row r="84" spans="1:8" x14ac:dyDescent="0.2">
      <c r="A84" s="73" t="str">
        <f ca="1">IF(ISERROR(MATCH(C84,Код_Раздел,0)),"",INDIRECT(ADDRESS(MATCH(C84,Код_Раздел,0)+1,2,,,"Раздел")))</f>
        <v>Образование</v>
      </c>
      <c r="B84" s="79" t="s">
        <v>267</v>
      </c>
      <c r="C84" s="77" t="s">
        <v>74</v>
      </c>
      <c r="D84" s="69"/>
      <c r="E84" s="26"/>
      <c r="F84" s="78">
        <f t="shared" si="12"/>
        <v>1049355.6000000001</v>
      </c>
      <c r="G84" s="78">
        <f t="shared" si="12"/>
        <v>0</v>
      </c>
      <c r="H84" s="78">
        <f t="shared" si="11"/>
        <v>1049355.6000000001</v>
      </c>
    </row>
    <row r="85" spans="1:8" x14ac:dyDescent="0.2">
      <c r="A85" s="73" t="s">
        <v>122</v>
      </c>
      <c r="B85" s="79" t="s">
        <v>267</v>
      </c>
      <c r="C85" s="77" t="s">
        <v>74</v>
      </c>
      <c r="D85" s="69" t="s">
        <v>91</v>
      </c>
      <c r="E85" s="26"/>
      <c r="F85" s="78">
        <f t="shared" si="12"/>
        <v>1049355.6000000001</v>
      </c>
      <c r="G85" s="78">
        <f t="shared" si="12"/>
        <v>0</v>
      </c>
      <c r="H85" s="78">
        <f t="shared" si="11"/>
        <v>1049355.6000000001</v>
      </c>
    </row>
    <row r="86" spans="1:8" ht="33" x14ac:dyDescent="0.2">
      <c r="A86" s="73" t="str">
        <f ca="1">IF(ISERROR(MATCH(E86,Код_КВР,0)),"",INDIRECT(ADDRESS(MATCH(E86,Код_КВР,0)+1,2,,,"КВР")))</f>
        <v>Предоставление субсидий бюджетным, автономным учреждениям и иным некоммерческим организациям</v>
      </c>
      <c r="B86" s="79" t="s">
        <v>267</v>
      </c>
      <c r="C86" s="77" t="s">
        <v>74</v>
      </c>
      <c r="D86" s="69" t="s">
        <v>91</v>
      </c>
      <c r="E86" s="26">
        <v>600</v>
      </c>
      <c r="F86" s="78">
        <f>F87+F88</f>
        <v>1049355.6000000001</v>
      </c>
      <c r="G86" s="78">
        <f>G87+G88</f>
        <v>0</v>
      </c>
      <c r="H86" s="78">
        <f t="shared" si="11"/>
        <v>1049355.6000000001</v>
      </c>
    </row>
    <row r="87" spans="1:8" x14ac:dyDescent="0.2">
      <c r="A87" s="73" t="str">
        <f ca="1">IF(ISERROR(MATCH(E87,Код_КВР,0)),"",INDIRECT(ADDRESS(MATCH(E87,Код_КВР,0)+1,2,,,"КВР")))</f>
        <v>Субсидии бюджетным учреждениям</v>
      </c>
      <c r="B87" s="79" t="s">
        <v>267</v>
      </c>
      <c r="C87" s="77" t="s">
        <v>74</v>
      </c>
      <c r="D87" s="69" t="s">
        <v>91</v>
      </c>
      <c r="E87" s="26">
        <v>610</v>
      </c>
      <c r="F87" s="78">
        <f>'прил. 5'!G505</f>
        <v>1033398.7000000001</v>
      </c>
      <c r="G87" s="78">
        <f>'прил. 5'!H505</f>
        <v>0</v>
      </c>
      <c r="H87" s="78">
        <f t="shared" si="11"/>
        <v>1033398.7000000001</v>
      </c>
    </row>
    <row r="88" spans="1:8" x14ac:dyDescent="0.2">
      <c r="A88" s="73" t="str">
        <f ca="1">IF(ISERROR(MATCH(E88,Код_КВР,0)),"",INDIRECT(ADDRESS(MATCH(E88,Код_КВР,0)+1,2,,,"КВР")))</f>
        <v>Субсидии автономным учреждениям</v>
      </c>
      <c r="B88" s="79" t="s">
        <v>267</v>
      </c>
      <c r="C88" s="77" t="s">
        <v>74</v>
      </c>
      <c r="D88" s="69" t="s">
        <v>91</v>
      </c>
      <c r="E88" s="26">
        <v>620</v>
      </c>
      <c r="F88" s="78">
        <f>'прил. 5'!G506</f>
        <v>15956.9</v>
      </c>
      <c r="G88" s="78">
        <f>'прил. 5'!H506</f>
        <v>0</v>
      </c>
      <c r="H88" s="78">
        <f t="shared" si="11"/>
        <v>15956.9</v>
      </c>
    </row>
    <row r="89" spans="1:8" ht="33" x14ac:dyDescent="0.2">
      <c r="A89" s="73" t="str">
        <f ca="1">IF(ISERROR(MATCH(B89,Код_КЦСР,0)),"",INDIRECT(ADDRESS(MATCH(B89,Код_КЦСР,0)+1,2,,,"КЦСР")))</f>
        <v>Формирование комплексной системы выявления, развития и поддержки одаренных детей и молодых талантов</v>
      </c>
      <c r="B89" s="79" t="s">
        <v>269</v>
      </c>
      <c r="C89" s="77"/>
      <c r="D89" s="69"/>
      <c r="E89" s="26"/>
      <c r="F89" s="78">
        <f>F90</f>
        <v>458</v>
      </c>
      <c r="G89" s="78">
        <f>G90</f>
        <v>0</v>
      </c>
      <c r="H89" s="78">
        <f t="shared" si="11"/>
        <v>458</v>
      </c>
    </row>
    <row r="90" spans="1:8" x14ac:dyDescent="0.2">
      <c r="A90" s="73" t="str">
        <f ca="1">IF(ISERROR(MATCH(C90,Код_Раздел,0)),"",INDIRECT(ADDRESS(MATCH(C90,Код_Раздел,0)+1,2,,,"Раздел")))</f>
        <v>Образование</v>
      </c>
      <c r="B90" s="79" t="s">
        <v>269</v>
      </c>
      <c r="C90" s="77" t="s">
        <v>74</v>
      </c>
      <c r="D90" s="69"/>
      <c r="E90" s="26"/>
      <c r="F90" s="78">
        <f>F91</f>
        <v>458</v>
      </c>
      <c r="G90" s="78">
        <f>G91</f>
        <v>0</v>
      </c>
      <c r="H90" s="78">
        <f t="shared" si="11"/>
        <v>458</v>
      </c>
    </row>
    <row r="91" spans="1:8" x14ac:dyDescent="0.2">
      <c r="A91" s="68" t="s">
        <v>122</v>
      </c>
      <c r="B91" s="79" t="s">
        <v>269</v>
      </c>
      <c r="C91" s="77" t="s">
        <v>74</v>
      </c>
      <c r="D91" s="69" t="s">
        <v>91</v>
      </c>
      <c r="E91" s="26"/>
      <c r="F91" s="78">
        <f t="shared" ref="F91:G91" si="13">F92</f>
        <v>458</v>
      </c>
      <c r="G91" s="78">
        <f t="shared" si="13"/>
        <v>0</v>
      </c>
      <c r="H91" s="78">
        <f t="shared" si="11"/>
        <v>458</v>
      </c>
    </row>
    <row r="92" spans="1:8" x14ac:dyDescent="0.2">
      <c r="A92" s="73" t="str">
        <f ca="1">IF(ISERROR(MATCH(E92,Код_КВР,0)),"",INDIRECT(ADDRESS(MATCH(E92,Код_КВР,0)+1,2,,,"КВР")))</f>
        <v>Социальное обеспечение и иные выплаты населению</v>
      </c>
      <c r="B92" s="79" t="s">
        <v>269</v>
      </c>
      <c r="C92" s="77" t="s">
        <v>74</v>
      </c>
      <c r="D92" s="69" t="s">
        <v>91</v>
      </c>
      <c r="E92" s="26">
        <v>300</v>
      </c>
      <c r="F92" s="78">
        <f>F93+F94</f>
        <v>458</v>
      </c>
      <c r="G92" s="78">
        <f>G93+G94</f>
        <v>0</v>
      </c>
      <c r="H92" s="78">
        <f t="shared" si="11"/>
        <v>458</v>
      </c>
    </row>
    <row r="93" spans="1:8" x14ac:dyDescent="0.2">
      <c r="A93" s="73" t="str">
        <f ca="1">IF(ISERROR(MATCH(E93,Код_КВР,0)),"",INDIRECT(ADDRESS(MATCH(E93,Код_КВР,0)+1,2,,,"КВР")))</f>
        <v>Стипендии</v>
      </c>
      <c r="B93" s="79" t="s">
        <v>269</v>
      </c>
      <c r="C93" s="77" t="s">
        <v>74</v>
      </c>
      <c r="D93" s="69" t="s">
        <v>91</v>
      </c>
      <c r="E93" s="26">
        <v>340</v>
      </c>
      <c r="F93" s="78">
        <f>'прил. 5'!G509</f>
        <v>200</v>
      </c>
      <c r="G93" s="78">
        <f>'прил. 5'!H509</f>
        <v>0</v>
      </c>
      <c r="H93" s="78">
        <f t="shared" si="11"/>
        <v>200</v>
      </c>
    </row>
    <row r="94" spans="1:8" x14ac:dyDescent="0.2">
      <c r="A94" s="73" t="str">
        <f ca="1">IF(ISERROR(MATCH(E94,Код_КВР,0)),"",INDIRECT(ADDRESS(MATCH(E94,Код_КВР,0)+1,2,,,"КВР")))</f>
        <v>Премии и гранты</v>
      </c>
      <c r="B94" s="79" t="s">
        <v>269</v>
      </c>
      <c r="C94" s="77" t="s">
        <v>74</v>
      </c>
      <c r="D94" s="69" t="s">
        <v>91</v>
      </c>
      <c r="E94" s="26">
        <v>350</v>
      </c>
      <c r="F94" s="78">
        <f>'прил. 5'!G510</f>
        <v>258</v>
      </c>
      <c r="G94" s="78">
        <f>'прил. 5'!H510</f>
        <v>0</v>
      </c>
      <c r="H94" s="78">
        <f t="shared" si="11"/>
        <v>258</v>
      </c>
    </row>
    <row r="95" spans="1:8" ht="66" x14ac:dyDescent="0.2">
      <c r="A95" s="73" t="str">
        <f ca="1">IF(ISERROR(MATCH(B95,Код_КЦСР,0)),"",INDIRECT(ADDRESS(MATCH(B95,Код_КЦСР,0)+1,2,,,"КЦСР")))</f>
        <v>Осуществление отдельных государственных полномочий в соответствии с законом области от 17 декабря 2007 года № 1719-ОЗ «О наделении органов местного самоуправления отдельными государственными полномочиями в сфере образования»</v>
      </c>
      <c r="B95" s="79" t="s">
        <v>270</v>
      </c>
      <c r="C95" s="77"/>
      <c r="D95" s="69"/>
      <c r="E95" s="26"/>
      <c r="F95" s="78">
        <f>F96</f>
        <v>29732.5</v>
      </c>
      <c r="G95" s="78">
        <f>G96</f>
        <v>0</v>
      </c>
      <c r="H95" s="78">
        <f t="shared" si="11"/>
        <v>29732.5</v>
      </c>
    </row>
    <row r="96" spans="1:8" ht="82.5" x14ac:dyDescent="0.2">
      <c r="A96" s="73" t="str">
        <f ca="1">IF(ISERROR(MATCH(B96,Код_КЦСР,0)),"",INDIRECT(ADDRESS(MATCH(B96,Код_КЦСР,0)+1,2,,,"КЦСР")))</f>
        <v>Осуществление отдельных государственных полномочий в соответствии с законом области от 17 декабря 2007 года № 1719-ОЗ «О наделении органов местного самоуправления отдельными государственными полномочиями в сфере образования» за счет средств областного бюджета</v>
      </c>
      <c r="B96" s="79" t="s">
        <v>272</v>
      </c>
      <c r="C96" s="77"/>
      <c r="D96" s="69"/>
      <c r="E96" s="26"/>
      <c r="F96" s="78">
        <f>F97+F105</f>
        <v>29732.5</v>
      </c>
      <c r="G96" s="78">
        <f>G97+G105</f>
        <v>0</v>
      </c>
      <c r="H96" s="78">
        <f t="shared" si="11"/>
        <v>29732.5</v>
      </c>
    </row>
    <row r="97" spans="1:8" x14ac:dyDescent="0.2">
      <c r="A97" s="73" t="str">
        <f ca="1">IF(ISERROR(MATCH(C97,Код_Раздел,0)),"",INDIRECT(ADDRESS(MATCH(C97,Код_Раздел,0)+1,2,,,"Раздел")))</f>
        <v>Образование</v>
      </c>
      <c r="B97" s="79" t="s">
        <v>272</v>
      </c>
      <c r="C97" s="77" t="s">
        <v>74</v>
      </c>
      <c r="D97" s="69"/>
      <c r="E97" s="26"/>
      <c r="F97" s="78">
        <f>F98+F102</f>
        <v>22868.899999999998</v>
      </c>
      <c r="G97" s="78">
        <f>G98+G102</f>
        <v>0</v>
      </c>
      <c r="H97" s="78">
        <f t="shared" si="11"/>
        <v>22868.899999999998</v>
      </c>
    </row>
    <row r="98" spans="1:8" x14ac:dyDescent="0.2">
      <c r="A98" s="73" t="s">
        <v>130</v>
      </c>
      <c r="B98" s="79" t="s">
        <v>272</v>
      </c>
      <c r="C98" s="77" t="s">
        <v>74</v>
      </c>
      <c r="D98" s="69" t="s">
        <v>90</v>
      </c>
      <c r="E98" s="26"/>
      <c r="F98" s="78">
        <f>F99</f>
        <v>9630.8999999999978</v>
      </c>
      <c r="G98" s="78">
        <f>G99</f>
        <v>0</v>
      </c>
      <c r="H98" s="78">
        <f t="shared" si="11"/>
        <v>9630.8999999999978</v>
      </c>
    </row>
    <row r="99" spans="1:8" ht="33" x14ac:dyDescent="0.2">
      <c r="A99" s="73" t="str">
        <f ca="1">IF(ISERROR(MATCH(E99,Код_КВР,0)),"",INDIRECT(ADDRESS(MATCH(E99,Код_КВР,0)+1,2,,,"КВР")))</f>
        <v>Предоставление субсидий бюджетным, автономным учреждениям и иным некоммерческим организациям</v>
      </c>
      <c r="B99" s="79" t="s">
        <v>272</v>
      </c>
      <c r="C99" s="77" t="s">
        <v>74</v>
      </c>
      <c r="D99" s="69" t="s">
        <v>90</v>
      </c>
      <c r="E99" s="26">
        <v>600</v>
      </c>
      <c r="F99" s="78">
        <f>F100+F101</f>
        <v>9630.8999999999978</v>
      </c>
      <c r="G99" s="78">
        <f>G100+G101</f>
        <v>0</v>
      </c>
      <c r="H99" s="78">
        <f t="shared" si="11"/>
        <v>9630.8999999999978</v>
      </c>
    </row>
    <row r="100" spans="1:8" x14ac:dyDescent="0.2">
      <c r="A100" s="73" t="str">
        <f ca="1">IF(ISERROR(MATCH(E100,Код_КВР,0)),"",INDIRECT(ADDRESS(MATCH(E100,Код_КВР,0)+1,2,,,"КВР")))</f>
        <v>Субсидии бюджетным учреждениям</v>
      </c>
      <c r="B100" s="79" t="s">
        <v>272</v>
      </c>
      <c r="C100" s="77" t="s">
        <v>74</v>
      </c>
      <c r="D100" s="69" t="s">
        <v>90</v>
      </c>
      <c r="E100" s="26">
        <v>610</v>
      </c>
      <c r="F100" s="78">
        <f>'прил. 5'!G473</f>
        <v>9453.0999999999985</v>
      </c>
      <c r="G100" s="78">
        <f>'прил. 5'!H473</f>
        <v>0</v>
      </c>
      <c r="H100" s="78">
        <f t="shared" si="11"/>
        <v>9453.0999999999985</v>
      </c>
    </row>
    <row r="101" spans="1:8" x14ac:dyDescent="0.2">
      <c r="A101" s="73" t="str">
        <f ca="1">IF(ISERROR(MATCH(E101,Код_КВР,0)),"",INDIRECT(ADDRESS(MATCH(E101,Код_КВР,0)+1,2,,,"КВР")))</f>
        <v>Субсидии автономным учреждениям</v>
      </c>
      <c r="B101" s="79" t="s">
        <v>272</v>
      </c>
      <c r="C101" s="77" t="s">
        <v>74</v>
      </c>
      <c r="D101" s="69" t="s">
        <v>90</v>
      </c>
      <c r="E101" s="26">
        <v>620</v>
      </c>
      <c r="F101" s="78">
        <f>'прил. 5'!G474</f>
        <v>177.8</v>
      </c>
      <c r="G101" s="78">
        <f>'прил. 5'!H474</f>
        <v>0</v>
      </c>
      <c r="H101" s="78">
        <f t="shared" si="11"/>
        <v>177.8</v>
      </c>
    </row>
    <row r="102" spans="1:8" x14ac:dyDescent="0.2">
      <c r="A102" s="73" t="s">
        <v>122</v>
      </c>
      <c r="B102" s="79" t="s">
        <v>272</v>
      </c>
      <c r="C102" s="77" t="s">
        <v>74</v>
      </c>
      <c r="D102" s="69" t="s">
        <v>91</v>
      </c>
      <c r="E102" s="26"/>
      <c r="F102" s="78">
        <f>F103</f>
        <v>13238</v>
      </c>
      <c r="G102" s="78">
        <f>G103</f>
        <v>0</v>
      </c>
      <c r="H102" s="78">
        <f t="shared" si="11"/>
        <v>13238</v>
      </c>
    </row>
    <row r="103" spans="1:8" ht="33" x14ac:dyDescent="0.2">
      <c r="A103" s="73" t="str">
        <f ca="1">IF(ISERROR(MATCH(E103,Код_КВР,0)),"",INDIRECT(ADDRESS(MATCH(E103,Код_КВР,0)+1,2,,,"КВР")))</f>
        <v>Предоставление субсидий бюджетным, автономным учреждениям и иным некоммерческим организациям</v>
      </c>
      <c r="B103" s="79" t="s">
        <v>272</v>
      </c>
      <c r="C103" s="77" t="s">
        <v>74</v>
      </c>
      <c r="D103" s="69" t="s">
        <v>91</v>
      </c>
      <c r="E103" s="26">
        <v>600</v>
      </c>
      <c r="F103" s="78">
        <f>F104</f>
        <v>13238</v>
      </c>
      <c r="G103" s="78">
        <f>G104</f>
        <v>0</v>
      </c>
      <c r="H103" s="78">
        <f t="shared" si="11"/>
        <v>13238</v>
      </c>
    </row>
    <row r="104" spans="1:8" x14ac:dyDescent="0.2">
      <c r="A104" s="73" t="str">
        <f ca="1">IF(ISERROR(MATCH(E104,Код_КВР,0)),"",INDIRECT(ADDRESS(MATCH(E104,Код_КВР,0)+1,2,,,"КВР")))</f>
        <v>Субсидии бюджетным учреждениям</v>
      </c>
      <c r="B104" s="79" t="s">
        <v>272</v>
      </c>
      <c r="C104" s="77" t="s">
        <v>74</v>
      </c>
      <c r="D104" s="69" t="s">
        <v>91</v>
      </c>
      <c r="E104" s="26">
        <v>610</v>
      </c>
      <c r="F104" s="78">
        <f>'прил. 5'!G514</f>
        <v>13238</v>
      </c>
      <c r="G104" s="78">
        <f>'прил. 5'!H514</f>
        <v>0</v>
      </c>
      <c r="H104" s="78">
        <f t="shared" si="11"/>
        <v>13238</v>
      </c>
    </row>
    <row r="105" spans="1:8" x14ac:dyDescent="0.2">
      <c r="A105" s="73" t="str">
        <f ca="1">IF(ISERROR(MATCH(C105,Код_Раздел,0)),"",INDIRECT(ADDRESS(MATCH(C105,Код_Раздел,0)+1,2,,,"Раздел")))</f>
        <v>Социальная политика</v>
      </c>
      <c r="B105" s="79" t="s">
        <v>272</v>
      </c>
      <c r="C105" s="77" t="s">
        <v>67</v>
      </c>
      <c r="D105" s="69"/>
      <c r="E105" s="26"/>
      <c r="F105" s="78">
        <f t="shared" ref="F105:G107" si="14">F106</f>
        <v>6863.6</v>
      </c>
      <c r="G105" s="78">
        <f t="shared" si="14"/>
        <v>0</v>
      </c>
      <c r="H105" s="78">
        <f t="shared" si="11"/>
        <v>6863.6</v>
      </c>
    </row>
    <row r="106" spans="1:8" x14ac:dyDescent="0.2">
      <c r="A106" s="73" t="s">
        <v>82</v>
      </c>
      <c r="B106" s="79" t="s">
        <v>272</v>
      </c>
      <c r="C106" s="77" t="s">
        <v>67</v>
      </c>
      <c r="D106" s="69" t="s">
        <v>93</v>
      </c>
      <c r="E106" s="26"/>
      <c r="F106" s="78">
        <f t="shared" si="14"/>
        <v>6863.6</v>
      </c>
      <c r="G106" s="78">
        <f t="shared" si="14"/>
        <v>0</v>
      </c>
      <c r="H106" s="78">
        <f t="shared" si="11"/>
        <v>6863.6</v>
      </c>
    </row>
    <row r="107" spans="1:8" x14ac:dyDescent="0.2">
      <c r="A107" s="73" t="str">
        <f ca="1">IF(ISERROR(MATCH(E107,Код_КВР,0)),"",INDIRECT(ADDRESS(MATCH(E107,Код_КВР,0)+1,2,,,"КВР")))</f>
        <v>Социальное обеспечение и иные выплаты населению</v>
      </c>
      <c r="B107" s="79" t="s">
        <v>272</v>
      </c>
      <c r="C107" s="77" t="s">
        <v>67</v>
      </c>
      <c r="D107" s="69" t="s">
        <v>93</v>
      </c>
      <c r="E107" s="26">
        <v>300</v>
      </c>
      <c r="F107" s="78">
        <f t="shared" si="14"/>
        <v>6863.6</v>
      </c>
      <c r="G107" s="78">
        <f t="shared" si="14"/>
        <v>0</v>
      </c>
      <c r="H107" s="78">
        <f t="shared" si="11"/>
        <v>6863.6</v>
      </c>
    </row>
    <row r="108" spans="1:8" ht="33" x14ac:dyDescent="0.2">
      <c r="A108" s="73" t="str">
        <f ca="1">IF(ISERROR(MATCH(E108,Код_КВР,0)),"",INDIRECT(ADDRESS(MATCH(E108,Код_КВР,0)+1,2,,,"КВР")))</f>
        <v>Социальные выплаты гражданам, кроме публичных нормативных социальных выплат</v>
      </c>
      <c r="B108" s="79" t="s">
        <v>272</v>
      </c>
      <c r="C108" s="77" t="s">
        <v>67</v>
      </c>
      <c r="D108" s="69" t="s">
        <v>93</v>
      </c>
      <c r="E108" s="26">
        <v>320</v>
      </c>
      <c r="F108" s="78">
        <f>'прил. 5'!G612</f>
        <v>6863.6</v>
      </c>
      <c r="G108" s="78">
        <f>'прил. 5'!H612</f>
        <v>0</v>
      </c>
      <c r="H108" s="78">
        <f t="shared" si="11"/>
        <v>6863.6</v>
      </c>
    </row>
    <row r="109" spans="1:8" x14ac:dyDescent="0.2">
      <c r="A109" s="73" t="str">
        <f ca="1">IF(ISERROR(MATCH(B109,Код_КЦСР,0)),"",INDIRECT(ADDRESS(MATCH(B109,Код_КЦСР,0)+1,2,,,"КЦСР")))</f>
        <v>Дополнительное образование</v>
      </c>
      <c r="B109" s="79" t="s">
        <v>274</v>
      </c>
      <c r="C109" s="77"/>
      <c r="D109" s="69"/>
      <c r="E109" s="26"/>
      <c r="F109" s="78">
        <f>F110+F115</f>
        <v>93811.1</v>
      </c>
      <c r="G109" s="78">
        <f>G110+G115</f>
        <v>0</v>
      </c>
      <c r="H109" s="78">
        <f t="shared" si="11"/>
        <v>93811.1</v>
      </c>
    </row>
    <row r="110" spans="1:8" x14ac:dyDescent="0.2">
      <c r="A110" s="73" t="str">
        <f ca="1">IF(ISERROR(MATCH(B110,Код_КЦСР,0)),"",INDIRECT(ADDRESS(MATCH(B110,Код_КЦСР,0)+1,2,,,"КЦСР")))</f>
        <v>Организация предоставления дополнительного образования детям</v>
      </c>
      <c r="B110" s="79" t="s">
        <v>275</v>
      </c>
      <c r="C110" s="77"/>
      <c r="D110" s="69"/>
      <c r="E110" s="26"/>
      <c r="F110" s="78">
        <f>F111</f>
        <v>93553.1</v>
      </c>
      <c r="G110" s="78">
        <f>G111</f>
        <v>0</v>
      </c>
      <c r="H110" s="78">
        <f t="shared" si="11"/>
        <v>93553.1</v>
      </c>
    </row>
    <row r="111" spans="1:8" x14ac:dyDescent="0.2">
      <c r="A111" s="73" t="str">
        <f ca="1">IF(ISERROR(MATCH(C111,Код_Раздел,0)),"",INDIRECT(ADDRESS(MATCH(C111,Код_Раздел,0)+1,2,,,"Раздел")))</f>
        <v>Образование</v>
      </c>
      <c r="B111" s="79" t="s">
        <v>275</v>
      </c>
      <c r="C111" s="77" t="s">
        <v>74</v>
      </c>
      <c r="D111" s="69"/>
      <c r="E111" s="26"/>
      <c r="F111" s="78">
        <f t="shared" ref="F111:G112" si="15">F112</f>
        <v>93553.1</v>
      </c>
      <c r="G111" s="78">
        <f t="shared" si="15"/>
        <v>0</v>
      </c>
      <c r="H111" s="78">
        <f t="shared" si="11"/>
        <v>93553.1</v>
      </c>
    </row>
    <row r="112" spans="1:8" x14ac:dyDescent="0.2">
      <c r="A112" s="73" t="s">
        <v>122</v>
      </c>
      <c r="B112" s="79" t="s">
        <v>275</v>
      </c>
      <c r="C112" s="77" t="s">
        <v>74</v>
      </c>
      <c r="D112" s="69" t="s">
        <v>91</v>
      </c>
      <c r="E112" s="26"/>
      <c r="F112" s="78">
        <f t="shared" si="15"/>
        <v>93553.1</v>
      </c>
      <c r="G112" s="78">
        <f t="shared" si="15"/>
        <v>0</v>
      </c>
      <c r="H112" s="78">
        <f t="shared" si="11"/>
        <v>93553.1</v>
      </c>
    </row>
    <row r="113" spans="1:8" ht="33" x14ac:dyDescent="0.2">
      <c r="A113" s="73" t="str">
        <f ca="1">IF(ISERROR(MATCH(E113,Код_КВР,0)),"",INDIRECT(ADDRESS(MATCH(E113,Код_КВР,0)+1,2,,,"КВР")))</f>
        <v>Предоставление субсидий бюджетным, автономным учреждениям и иным некоммерческим организациям</v>
      </c>
      <c r="B113" s="79" t="s">
        <v>275</v>
      </c>
      <c r="C113" s="77" t="s">
        <v>74</v>
      </c>
      <c r="D113" s="69" t="s">
        <v>91</v>
      </c>
      <c r="E113" s="26">
        <v>600</v>
      </c>
      <c r="F113" s="78">
        <f>F114</f>
        <v>93553.1</v>
      </c>
      <c r="G113" s="78">
        <f>G114</f>
        <v>0</v>
      </c>
      <c r="H113" s="78">
        <f t="shared" si="11"/>
        <v>93553.1</v>
      </c>
    </row>
    <row r="114" spans="1:8" x14ac:dyDescent="0.2">
      <c r="A114" s="73" t="str">
        <f ca="1">IF(ISERROR(MATCH(E114,Код_КВР,0)),"",INDIRECT(ADDRESS(MATCH(E114,Код_КВР,0)+1,2,,,"КВР")))</f>
        <v>Субсидии бюджетным учреждениям</v>
      </c>
      <c r="B114" s="79" t="s">
        <v>275</v>
      </c>
      <c r="C114" s="77" t="s">
        <v>74</v>
      </c>
      <c r="D114" s="69" t="s">
        <v>91</v>
      </c>
      <c r="E114" s="26">
        <v>610</v>
      </c>
      <c r="F114" s="78">
        <f>'прил. 5'!G518</f>
        <v>93553.1</v>
      </c>
      <c r="G114" s="78">
        <f>'прил. 5'!H518</f>
        <v>0</v>
      </c>
      <c r="H114" s="78">
        <f t="shared" si="11"/>
        <v>93553.1</v>
      </c>
    </row>
    <row r="115" spans="1:8" ht="49.5" x14ac:dyDescent="0.2">
      <c r="A115" s="73" t="str">
        <f ca="1">IF(ISERROR(MATCH(B115,Код_КЦСР,0)),"",INDIRECT(ADDRESS(MATCH(B115,Код_КЦСР,0)+1,2,,,"КЦСР")))</f>
        <v>Организация и проведение массовых мероприятий муниципального уровня различной направленности с обучающимися, обеспечение участия в мероприятиях различного уровня</v>
      </c>
      <c r="B115" s="79" t="s">
        <v>277</v>
      </c>
      <c r="C115" s="77"/>
      <c r="D115" s="69"/>
      <c r="E115" s="26"/>
      <c r="F115" s="78">
        <f t="shared" ref="F115:G118" si="16">F116</f>
        <v>258</v>
      </c>
      <c r="G115" s="78">
        <f t="shared" si="16"/>
        <v>0</v>
      </c>
      <c r="H115" s="78">
        <f t="shared" si="11"/>
        <v>258</v>
      </c>
    </row>
    <row r="116" spans="1:8" x14ac:dyDescent="0.2">
      <c r="A116" s="73" t="str">
        <f ca="1">IF(ISERROR(MATCH(C116,Код_Раздел,0)),"",INDIRECT(ADDRESS(MATCH(C116,Код_Раздел,0)+1,2,,,"Раздел")))</f>
        <v>Образование</v>
      </c>
      <c r="B116" s="79" t="s">
        <v>277</v>
      </c>
      <c r="C116" s="77" t="s">
        <v>74</v>
      </c>
      <c r="D116" s="69"/>
      <c r="E116" s="26"/>
      <c r="F116" s="78">
        <f t="shared" si="16"/>
        <v>258</v>
      </c>
      <c r="G116" s="78">
        <f t="shared" si="16"/>
        <v>0</v>
      </c>
      <c r="H116" s="78">
        <f t="shared" si="11"/>
        <v>258</v>
      </c>
    </row>
    <row r="117" spans="1:8" x14ac:dyDescent="0.2">
      <c r="A117" s="68" t="s">
        <v>123</v>
      </c>
      <c r="B117" s="79" t="s">
        <v>277</v>
      </c>
      <c r="C117" s="77" t="s">
        <v>74</v>
      </c>
      <c r="D117" s="69" t="s">
        <v>96</v>
      </c>
      <c r="E117" s="26"/>
      <c r="F117" s="78">
        <f t="shared" si="16"/>
        <v>258</v>
      </c>
      <c r="G117" s="78">
        <f t="shared" si="16"/>
        <v>0</v>
      </c>
      <c r="H117" s="78">
        <f t="shared" si="11"/>
        <v>258</v>
      </c>
    </row>
    <row r="118" spans="1:8" ht="33" x14ac:dyDescent="0.2">
      <c r="A118" s="73" t="str">
        <f ca="1">IF(ISERROR(MATCH(E118,Код_КВР,0)),"",INDIRECT(ADDRESS(MATCH(E118,Код_КВР,0)+1,2,,,"КВР")))</f>
        <v>Предоставление субсидий бюджетным, автономным учреждениям и иным некоммерческим организациям</v>
      </c>
      <c r="B118" s="79" t="s">
        <v>277</v>
      </c>
      <c r="C118" s="77" t="s">
        <v>74</v>
      </c>
      <c r="D118" s="69" t="s">
        <v>96</v>
      </c>
      <c r="E118" s="26">
        <v>600</v>
      </c>
      <c r="F118" s="78">
        <f t="shared" si="16"/>
        <v>258</v>
      </c>
      <c r="G118" s="78">
        <f t="shared" si="16"/>
        <v>0</v>
      </c>
      <c r="H118" s="78">
        <f t="shared" si="11"/>
        <v>258</v>
      </c>
    </row>
    <row r="119" spans="1:8" x14ac:dyDescent="0.2">
      <c r="A119" s="73" t="str">
        <f ca="1">IF(ISERROR(MATCH(E119,Код_КВР,0)),"",INDIRECT(ADDRESS(MATCH(E119,Код_КВР,0)+1,2,,,"КВР")))</f>
        <v>Субсидии бюджетным учреждениям</v>
      </c>
      <c r="B119" s="79" t="s">
        <v>277</v>
      </c>
      <c r="C119" s="77" t="s">
        <v>74</v>
      </c>
      <c r="D119" s="69" t="s">
        <v>96</v>
      </c>
      <c r="E119" s="26">
        <v>610</v>
      </c>
      <c r="F119" s="78">
        <f>'прил. 5'!G555</f>
        <v>258</v>
      </c>
      <c r="G119" s="78">
        <f>'прил. 5'!H555</f>
        <v>0</v>
      </c>
      <c r="H119" s="78">
        <f t="shared" si="11"/>
        <v>258</v>
      </c>
    </row>
    <row r="120" spans="1:8" x14ac:dyDescent="0.2">
      <c r="A120" s="73" t="str">
        <f ca="1">IF(ISERROR(MATCH(B120,Код_КЦСР,0)),"",INDIRECT(ADDRESS(MATCH(B120,Код_КЦСР,0)+1,2,,,"КЦСР")))</f>
        <v>Кадровое обеспечение муниципальной системы образования</v>
      </c>
      <c r="B120" s="79" t="s">
        <v>279</v>
      </c>
      <c r="C120" s="77"/>
      <c r="D120" s="69"/>
      <c r="E120" s="26"/>
      <c r="F120" s="78">
        <f>F121+F131+F148</f>
        <v>40450.6</v>
      </c>
      <c r="G120" s="78">
        <f>G121+G131+G148</f>
        <v>0</v>
      </c>
      <c r="H120" s="78">
        <f t="shared" si="11"/>
        <v>40450.6</v>
      </c>
    </row>
    <row r="121" spans="1:8" ht="33" x14ac:dyDescent="0.2">
      <c r="A121" s="73" t="str">
        <f ca="1">IF(ISERROR(MATCH(B121,Код_КЦСР,0)),"",INDIRECT(ADDRESS(MATCH(B121,Код_КЦСР,0)+1,2,,,"КЦСР")))</f>
        <v>Осуществление выплат городских премий работникам муниципальных образовательных учреждений</v>
      </c>
      <c r="B121" s="79" t="s">
        <v>280</v>
      </c>
      <c r="C121" s="77"/>
      <c r="D121" s="69"/>
      <c r="E121" s="26"/>
      <c r="F121" s="78">
        <f t="shared" ref="F121:G123" si="17">F122</f>
        <v>325.5</v>
      </c>
      <c r="G121" s="78">
        <f t="shared" si="17"/>
        <v>0</v>
      </c>
      <c r="H121" s="78">
        <f t="shared" si="11"/>
        <v>325.5</v>
      </c>
    </row>
    <row r="122" spans="1:8" ht="49.5" x14ac:dyDescent="0.2">
      <c r="A122" s="73" t="str">
        <f ca="1">IF(ISERROR(MATCH(B122,Код_КЦСР,0)),"",INDIRECT(ADDRESS(MATCH(B122,Код_КЦСР,0)+1,2,,,"КЦСР")))</f>
        <v>Осуществление выплат городских премий работникам муниципальных образовательных учреждений за счет средств городского бюджета</v>
      </c>
      <c r="B122" s="79" t="s">
        <v>282</v>
      </c>
      <c r="C122" s="77"/>
      <c r="D122" s="69"/>
      <c r="E122" s="26"/>
      <c r="F122" s="78">
        <f t="shared" si="17"/>
        <v>325.5</v>
      </c>
      <c r="G122" s="78">
        <f t="shared" si="17"/>
        <v>0</v>
      </c>
      <c r="H122" s="78">
        <f t="shared" si="11"/>
        <v>325.5</v>
      </c>
    </row>
    <row r="123" spans="1:8" ht="49.5" x14ac:dyDescent="0.2">
      <c r="A123" s="73" t="str">
        <f ca="1">IF(ISERROR(MATCH(B123,Код_КЦСР,0)),"",INDIRECT(ADDRESS(MATCH(B123,Код_КЦСР,0)+1,2,,,"КЦСР")))</f>
        <v>Городские премии имени И.А. Милютина в области образования в соответствии с постановлением Череповецкой городской Думы от 23.09.2003 № 120</v>
      </c>
      <c r="B123" s="79" t="s">
        <v>284</v>
      </c>
      <c r="C123" s="77"/>
      <c r="D123" s="69"/>
      <c r="E123" s="26"/>
      <c r="F123" s="78">
        <f t="shared" si="17"/>
        <v>325.5</v>
      </c>
      <c r="G123" s="78">
        <f t="shared" si="17"/>
        <v>0</v>
      </c>
      <c r="H123" s="78">
        <f t="shared" si="11"/>
        <v>325.5</v>
      </c>
    </row>
    <row r="124" spans="1:8" x14ac:dyDescent="0.2">
      <c r="A124" s="73" t="str">
        <f ca="1">IF(ISERROR(MATCH(C124,Код_Раздел,0)),"",INDIRECT(ADDRESS(MATCH(C124,Код_Раздел,0)+1,2,,,"Раздел")))</f>
        <v>Образование</v>
      </c>
      <c r="B124" s="79" t="s">
        <v>284</v>
      </c>
      <c r="C124" s="77" t="s">
        <v>74</v>
      </c>
      <c r="D124" s="69"/>
      <c r="E124" s="26"/>
      <c r="F124" s="78">
        <f>F125+F128</f>
        <v>325.5</v>
      </c>
      <c r="G124" s="78">
        <f>G125+G128</f>
        <v>0</v>
      </c>
      <c r="H124" s="78">
        <f t="shared" si="11"/>
        <v>325.5</v>
      </c>
    </row>
    <row r="125" spans="1:8" x14ac:dyDescent="0.2">
      <c r="A125" s="73" t="s">
        <v>130</v>
      </c>
      <c r="B125" s="79" t="s">
        <v>284</v>
      </c>
      <c r="C125" s="77" t="s">
        <v>74</v>
      </c>
      <c r="D125" s="69" t="s">
        <v>90</v>
      </c>
      <c r="E125" s="26"/>
      <c r="F125" s="78">
        <f t="shared" ref="F125:G125" si="18">F126</f>
        <v>130.19999999999999</v>
      </c>
      <c r="G125" s="78">
        <f t="shared" si="18"/>
        <v>0</v>
      </c>
      <c r="H125" s="78">
        <f t="shared" si="11"/>
        <v>130.19999999999999</v>
      </c>
    </row>
    <row r="126" spans="1:8" x14ac:dyDescent="0.2">
      <c r="A126" s="73" t="str">
        <f ca="1">IF(ISERROR(MATCH(E126,Код_КВР,0)),"",INDIRECT(ADDRESS(MATCH(E126,Код_КВР,0)+1,2,,,"КВР")))</f>
        <v>Социальное обеспечение и иные выплаты населению</v>
      </c>
      <c r="B126" s="79" t="s">
        <v>284</v>
      </c>
      <c r="C126" s="77" t="s">
        <v>74</v>
      </c>
      <c r="D126" s="69" t="s">
        <v>90</v>
      </c>
      <c r="E126" s="26">
        <v>300</v>
      </c>
      <c r="F126" s="78">
        <f>F127</f>
        <v>130.19999999999999</v>
      </c>
      <c r="G126" s="78">
        <f>G127</f>
        <v>0</v>
      </c>
      <c r="H126" s="78">
        <f t="shared" si="11"/>
        <v>130.19999999999999</v>
      </c>
    </row>
    <row r="127" spans="1:8" ht="33" x14ac:dyDescent="0.2">
      <c r="A127" s="73" t="str">
        <f ca="1">IF(ISERROR(MATCH(E127,Код_КВР,0)),"",INDIRECT(ADDRESS(MATCH(E127,Код_КВР,0)+1,2,,,"КВР")))</f>
        <v>Публичные нормативные выплаты гражданам несоциального характера</v>
      </c>
      <c r="B127" s="79" t="s">
        <v>284</v>
      </c>
      <c r="C127" s="77" t="s">
        <v>74</v>
      </c>
      <c r="D127" s="69" t="s">
        <v>90</v>
      </c>
      <c r="E127" s="26">
        <v>330</v>
      </c>
      <c r="F127" s="78">
        <f>'прил. 5'!G480</f>
        <v>130.19999999999999</v>
      </c>
      <c r="G127" s="78">
        <f>'прил. 5'!H480</f>
        <v>0</v>
      </c>
      <c r="H127" s="78">
        <f t="shared" si="11"/>
        <v>130.19999999999999</v>
      </c>
    </row>
    <row r="128" spans="1:8" x14ac:dyDescent="0.2">
      <c r="A128" s="73" t="s">
        <v>122</v>
      </c>
      <c r="B128" s="79" t="s">
        <v>284</v>
      </c>
      <c r="C128" s="77" t="s">
        <v>74</v>
      </c>
      <c r="D128" s="69" t="s">
        <v>91</v>
      </c>
      <c r="E128" s="26"/>
      <c r="F128" s="78">
        <f>F129</f>
        <v>195.3</v>
      </c>
      <c r="G128" s="78">
        <f>G129</f>
        <v>0</v>
      </c>
      <c r="H128" s="78">
        <f t="shared" si="11"/>
        <v>195.3</v>
      </c>
    </row>
    <row r="129" spans="1:10" x14ac:dyDescent="0.2">
      <c r="A129" s="73" t="str">
        <f ca="1">IF(ISERROR(MATCH(E129,Код_КВР,0)),"",INDIRECT(ADDRESS(MATCH(E129,Код_КВР,0)+1,2,,,"КВР")))</f>
        <v>Социальное обеспечение и иные выплаты населению</v>
      </c>
      <c r="B129" s="79" t="s">
        <v>284</v>
      </c>
      <c r="C129" s="77" t="s">
        <v>74</v>
      </c>
      <c r="D129" s="69" t="s">
        <v>91</v>
      </c>
      <c r="E129" s="26">
        <v>300</v>
      </c>
      <c r="F129" s="78">
        <f>F130</f>
        <v>195.3</v>
      </c>
      <c r="G129" s="78">
        <f>G130</f>
        <v>0</v>
      </c>
      <c r="H129" s="78">
        <f t="shared" si="11"/>
        <v>195.3</v>
      </c>
    </row>
    <row r="130" spans="1:10" ht="33" x14ac:dyDescent="0.2">
      <c r="A130" s="73" t="str">
        <f ca="1">IF(ISERROR(MATCH(E130,Код_КВР,0)),"",INDIRECT(ADDRESS(MATCH(E130,Код_КВР,0)+1,2,,,"КВР")))</f>
        <v>Публичные нормативные выплаты гражданам несоциального характера</v>
      </c>
      <c r="B130" s="79" t="s">
        <v>284</v>
      </c>
      <c r="C130" s="77" t="s">
        <v>74</v>
      </c>
      <c r="D130" s="69" t="s">
        <v>91</v>
      </c>
      <c r="E130" s="26">
        <v>330</v>
      </c>
      <c r="F130" s="78">
        <f>'прил. 5'!G524</f>
        <v>195.3</v>
      </c>
      <c r="G130" s="78">
        <f>'прил. 5'!H524</f>
        <v>0</v>
      </c>
      <c r="H130" s="78">
        <f t="shared" si="11"/>
        <v>195.3</v>
      </c>
    </row>
    <row r="131" spans="1:10" ht="33" x14ac:dyDescent="0.2">
      <c r="A131" s="73" t="str">
        <f ca="1">IF(ISERROR(MATCH(B131,Код_КЦСР,0)),"",INDIRECT(ADDRESS(MATCH(B131,Код_КЦСР,0)+1,2,,,"КЦСР")))</f>
        <v>Осуществление денежных выплат работникам муниципальных образовательных учреждений</v>
      </c>
      <c r="B131" s="79" t="s">
        <v>285</v>
      </c>
      <c r="C131" s="77"/>
      <c r="D131" s="69"/>
      <c r="E131" s="26"/>
      <c r="F131" s="78">
        <f>F132</f>
        <v>40092.5</v>
      </c>
      <c r="G131" s="78">
        <f>G132</f>
        <v>0</v>
      </c>
      <c r="H131" s="78">
        <f t="shared" si="11"/>
        <v>40092.5</v>
      </c>
    </row>
    <row r="132" spans="1:10" ht="39" customHeight="1" x14ac:dyDescent="0.2">
      <c r="A132" s="73" t="str">
        <f ca="1">IF(ISERROR(MATCH(B132,Код_КЦСР,0)),"",INDIRECT(ADDRESS(MATCH(B132,Код_КЦСР,0)+1,2,,,"КЦСР")))</f>
        <v>Осуществление денежных выплат работникам муниципальных образовательных учреждений за счет средств городского бюджета</v>
      </c>
      <c r="B132" s="79" t="s">
        <v>287</v>
      </c>
      <c r="C132" s="77"/>
      <c r="D132" s="69"/>
      <c r="E132" s="26"/>
      <c r="F132" s="78">
        <f>F133+F138+F143</f>
        <v>40092.5</v>
      </c>
      <c r="G132" s="78">
        <f>G133+G138+G143</f>
        <v>0</v>
      </c>
      <c r="H132" s="78">
        <f t="shared" si="11"/>
        <v>40092.5</v>
      </c>
    </row>
    <row r="133" spans="1:10" ht="120.75" customHeight="1" x14ac:dyDescent="0.2">
      <c r="A133" s="73" t="str">
        <f ca="1">IF(ISERROR(MATCH(B133,Код_КЦСР,0)),"",INDIRECT(ADDRESS(MATCH(B133,Код_КЦСР,0)+1,2,,,"КЦСР")))</f>
        <v>Денежная компенсация на оплату расходов по найму (поднайму) жилых помещений лицам, работающим в городе Череповце в должности «воспитатель» в муниципальных дошкольных образовательных учреждениях, муниципальных общеобразовательных учреждениях, имеющих дошкольные группы, образованные в результате реорганизации в соответствии с решением Череповецкой городской Думы от 29.05.2012 № 97</v>
      </c>
      <c r="B133" s="79" t="s">
        <v>289</v>
      </c>
      <c r="C133" s="77"/>
      <c r="D133" s="69"/>
      <c r="E133" s="26"/>
      <c r="F133" s="78">
        <f t="shared" ref="F133:G136" si="19">F134</f>
        <v>8424</v>
      </c>
      <c r="G133" s="78">
        <f t="shared" si="19"/>
        <v>0</v>
      </c>
      <c r="H133" s="78">
        <f t="shared" si="11"/>
        <v>8424</v>
      </c>
    </row>
    <row r="134" spans="1:10" x14ac:dyDescent="0.2">
      <c r="A134" s="73" t="str">
        <f ca="1">IF(ISERROR(MATCH(C134,Код_Раздел,0)),"",INDIRECT(ADDRESS(MATCH(C134,Код_Раздел,0)+1,2,,,"Раздел")))</f>
        <v>Образование</v>
      </c>
      <c r="B134" s="79" t="s">
        <v>289</v>
      </c>
      <c r="C134" s="77" t="s">
        <v>74</v>
      </c>
      <c r="D134" s="69"/>
      <c r="E134" s="26"/>
      <c r="F134" s="78">
        <f t="shared" si="19"/>
        <v>8424</v>
      </c>
      <c r="G134" s="78">
        <f t="shared" si="19"/>
        <v>0</v>
      </c>
      <c r="H134" s="78">
        <f t="shared" si="11"/>
        <v>8424</v>
      </c>
    </row>
    <row r="135" spans="1:10" x14ac:dyDescent="0.2">
      <c r="A135" s="68" t="s">
        <v>130</v>
      </c>
      <c r="B135" s="79" t="s">
        <v>289</v>
      </c>
      <c r="C135" s="77" t="s">
        <v>74</v>
      </c>
      <c r="D135" s="69" t="s">
        <v>90</v>
      </c>
      <c r="E135" s="26"/>
      <c r="F135" s="78">
        <f t="shared" si="19"/>
        <v>8424</v>
      </c>
      <c r="G135" s="78">
        <f t="shared" si="19"/>
        <v>0</v>
      </c>
      <c r="H135" s="78">
        <f t="shared" si="11"/>
        <v>8424</v>
      </c>
    </row>
    <row r="136" spans="1:10" x14ac:dyDescent="0.2">
      <c r="A136" s="73" t="str">
        <f ca="1">IF(ISERROR(MATCH(E136,Код_КВР,0)),"",INDIRECT(ADDRESS(MATCH(E136,Код_КВР,0)+1,2,,,"КВР")))</f>
        <v>Социальное обеспечение и иные выплаты населению</v>
      </c>
      <c r="B136" s="79" t="s">
        <v>289</v>
      </c>
      <c r="C136" s="77" t="s">
        <v>74</v>
      </c>
      <c r="D136" s="69" t="s">
        <v>90</v>
      </c>
      <c r="E136" s="26">
        <v>300</v>
      </c>
      <c r="F136" s="78">
        <f t="shared" si="19"/>
        <v>8424</v>
      </c>
      <c r="G136" s="78">
        <f t="shared" si="19"/>
        <v>0</v>
      </c>
      <c r="H136" s="78">
        <f t="shared" si="11"/>
        <v>8424</v>
      </c>
    </row>
    <row r="137" spans="1:10" x14ac:dyDescent="0.2">
      <c r="A137" s="73" t="str">
        <f ca="1">IF(ISERROR(MATCH(E137,Код_КВР,0)),"",INDIRECT(ADDRESS(MATCH(E137,Код_КВР,0)+1,2,,,"КВР")))</f>
        <v>Публичные нормативные социальные выплаты гражданам</v>
      </c>
      <c r="B137" s="79" t="s">
        <v>289</v>
      </c>
      <c r="C137" s="77" t="s">
        <v>74</v>
      </c>
      <c r="D137" s="69" t="s">
        <v>90</v>
      </c>
      <c r="E137" s="26">
        <v>310</v>
      </c>
      <c r="F137" s="78">
        <f>'прил. 5'!G485</f>
        <v>8424</v>
      </c>
      <c r="G137" s="78">
        <f>'прил. 5'!H485</f>
        <v>0</v>
      </c>
      <c r="H137" s="78">
        <f t="shared" si="11"/>
        <v>8424</v>
      </c>
    </row>
    <row r="138" spans="1:10" ht="66" x14ac:dyDescent="0.2">
      <c r="A138" s="73" t="str">
        <f ca="1">IF(ISERROR(MATCH(B138,Код_КЦСР,0)),"",INDIRECT(ADDRESS(MATCH(B138,Код_КЦСР,0)+1,2,,,"КЦСР")))</f>
        <v>Ежемесячное социальное пособие на оздоровление отдельным категориям работников муниципальных дошкольных образовательных учреждений в соответствии с решением Череповецкой городской Думы от 29.05.2012 № 94</v>
      </c>
      <c r="B138" s="79" t="s">
        <v>291</v>
      </c>
      <c r="C138" s="77"/>
      <c r="D138" s="69"/>
      <c r="E138" s="26"/>
      <c r="F138" s="78">
        <f>F139</f>
        <v>14164.8</v>
      </c>
      <c r="G138" s="78">
        <f>G139</f>
        <v>0</v>
      </c>
      <c r="H138" s="78">
        <f t="shared" si="11"/>
        <v>14164.8</v>
      </c>
    </row>
    <row r="139" spans="1:10" x14ac:dyDescent="0.2">
      <c r="A139" s="73" t="str">
        <f ca="1">IF(ISERROR(MATCH(C139,Код_Раздел,0)),"",INDIRECT(ADDRESS(MATCH(C139,Код_Раздел,0)+1,2,,,"Раздел")))</f>
        <v>Социальная политика</v>
      </c>
      <c r="B139" s="79" t="s">
        <v>291</v>
      </c>
      <c r="C139" s="77" t="s">
        <v>67</v>
      </c>
      <c r="D139" s="69"/>
      <c r="E139" s="26"/>
      <c r="F139" s="78">
        <f t="shared" ref="F139:G141" si="20">F140</f>
        <v>14164.8</v>
      </c>
      <c r="G139" s="78">
        <f t="shared" si="20"/>
        <v>0</v>
      </c>
      <c r="H139" s="78">
        <f t="shared" si="11"/>
        <v>14164.8</v>
      </c>
    </row>
    <row r="140" spans="1:10" x14ac:dyDescent="0.2">
      <c r="A140" s="68" t="s">
        <v>58</v>
      </c>
      <c r="B140" s="79" t="s">
        <v>291</v>
      </c>
      <c r="C140" s="77" t="s">
        <v>67</v>
      </c>
      <c r="D140" s="69" t="s">
        <v>92</v>
      </c>
      <c r="E140" s="26"/>
      <c r="F140" s="78">
        <f t="shared" si="20"/>
        <v>14164.8</v>
      </c>
      <c r="G140" s="78">
        <f t="shared" si="20"/>
        <v>0</v>
      </c>
      <c r="H140" s="78">
        <f t="shared" si="11"/>
        <v>14164.8</v>
      </c>
    </row>
    <row r="141" spans="1:10" x14ac:dyDescent="0.2">
      <c r="A141" s="73" t="str">
        <f ca="1">IF(ISERROR(MATCH(E141,Код_КВР,0)),"",INDIRECT(ADDRESS(MATCH(E141,Код_КВР,0)+1,2,,,"КВР")))</f>
        <v>Социальное обеспечение и иные выплаты населению</v>
      </c>
      <c r="B141" s="79" t="s">
        <v>291</v>
      </c>
      <c r="C141" s="77" t="s">
        <v>67</v>
      </c>
      <c r="D141" s="69" t="s">
        <v>92</v>
      </c>
      <c r="E141" s="26">
        <v>300</v>
      </c>
      <c r="F141" s="78">
        <f t="shared" si="20"/>
        <v>14164.8</v>
      </c>
      <c r="G141" s="78">
        <f t="shared" si="20"/>
        <v>0</v>
      </c>
      <c r="H141" s="78">
        <f t="shared" si="11"/>
        <v>14164.8</v>
      </c>
    </row>
    <row r="142" spans="1:10" x14ac:dyDescent="0.2">
      <c r="A142" s="73" t="str">
        <f ca="1">IF(ISERROR(MATCH(E142,Код_КВР,0)),"",INDIRECT(ADDRESS(MATCH(E142,Код_КВР,0)+1,2,,,"КВР")))</f>
        <v>Публичные нормативные социальные выплаты гражданам</v>
      </c>
      <c r="B142" s="79" t="s">
        <v>291</v>
      </c>
      <c r="C142" s="77" t="s">
        <v>67</v>
      </c>
      <c r="D142" s="69" t="s">
        <v>92</v>
      </c>
      <c r="E142" s="26">
        <v>310</v>
      </c>
      <c r="F142" s="78">
        <f>'прил. 5'!G600</f>
        <v>14164.8</v>
      </c>
      <c r="G142" s="78">
        <f>'прил. 5'!H600</f>
        <v>0</v>
      </c>
      <c r="H142" s="78">
        <f t="shared" si="11"/>
        <v>14164.8</v>
      </c>
    </row>
    <row r="143" spans="1:10" ht="82.5" x14ac:dyDescent="0.2">
      <c r="A143" s="73" t="str">
        <f ca="1">IF(ISERROR(MATCH(B143,Код_КЦСР,0)),"",INDIRECT(ADDRESS(MATCH(B143,Код_КЦСР,0)+1,2,,,"КЦСР")))</f>
        <v>Компенсация части родительской платы за содержание ребенка в детском саду (присмотр и уход за детьми) штатным работникам муниципальных дошкольных образовательных учреждений в соответствии с решением Череповецкой городской Думы от 30.10.2012 № 203</v>
      </c>
      <c r="B143" s="79" t="s">
        <v>292</v>
      </c>
      <c r="C143" s="77"/>
      <c r="D143" s="69"/>
      <c r="E143" s="26"/>
      <c r="F143" s="78">
        <f t="shared" ref="F143:G146" si="21">F144</f>
        <v>17503.7</v>
      </c>
      <c r="G143" s="78">
        <f t="shared" si="21"/>
        <v>0</v>
      </c>
      <c r="H143" s="78">
        <f t="shared" si="11"/>
        <v>17503.7</v>
      </c>
      <c r="I143" s="48"/>
      <c r="J143" s="48"/>
    </row>
    <row r="144" spans="1:10" x14ac:dyDescent="0.2">
      <c r="A144" s="73" t="str">
        <f ca="1">IF(ISERROR(MATCH(C144,Код_Раздел,0)),"",INDIRECT(ADDRESS(MATCH(C144,Код_Раздел,0)+1,2,,,"Раздел")))</f>
        <v>Социальная политика</v>
      </c>
      <c r="B144" s="79" t="s">
        <v>292</v>
      </c>
      <c r="C144" s="77" t="s">
        <v>67</v>
      </c>
      <c r="D144" s="69"/>
      <c r="E144" s="26"/>
      <c r="F144" s="78">
        <f t="shared" si="21"/>
        <v>17503.7</v>
      </c>
      <c r="G144" s="78">
        <f t="shared" si="21"/>
        <v>0</v>
      </c>
      <c r="H144" s="78">
        <f t="shared" si="11"/>
        <v>17503.7</v>
      </c>
    </row>
    <row r="145" spans="1:8" x14ac:dyDescent="0.2">
      <c r="A145" s="68" t="s">
        <v>82</v>
      </c>
      <c r="B145" s="79" t="s">
        <v>292</v>
      </c>
      <c r="C145" s="77" t="s">
        <v>67</v>
      </c>
      <c r="D145" s="69" t="s">
        <v>93</v>
      </c>
      <c r="E145" s="26"/>
      <c r="F145" s="78">
        <f t="shared" si="21"/>
        <v>17503.7</v>
      </c>
      <c r="G145" s="78">
        <f t="shared" si="21"/>
        <v>0</v>
      </c>
      <c r="H145" s="78">
        <f t="shared" ref="H145:H208" si="22">F145+G145</f>
        <v>17503.7</v>
      </c>
    </row>
    <row r="146" spans="1:8" x14ac:dyDescent="0.2">
      <c r="A146" s="73" t="str">
        <f ca="1">IF(ISERROR(MATCH(E146,Код_КВР,0)),"",INDIRECT(ADDRESS(MATCH(E146,Код_КВР,0)+1,2,,,"КВР")))</f>
        <v>Социальное обеспечение и иные выплаты населению</v>
      </c>
      <c r="B146" s="79" t="s">
        <v>292</v>
      </c>
      <c r="C146" s="77" t="s">
        <v>67</v>
      </c>
      <c r="D146" s="69" t="s">
        <v>93</v>
      </c>
      <c r="E146" s="26">
        <v>300</v>
      </c>
      <c r="F146" s="78">
        <f t="shared" si="21"/>
        <v>17503.7</v>
      </c>
      <c r="G146" s="78">
        <f t="shared" si="21"/>
        <v>0</v>
      </c>
      <c r="H146" s="78">
        <f t="shared" si="22"/>
        <v>17503.7</v>
      </c>
    </row>
    <row r="147" spans="1:8" x14ac:dyDescent="0.2">
      <c r="A147" s="73" t="str">
        <f ca="1">IF(ISERROR(MATCH(E147,Код_КВР,0)),"",INDIRECT(ADDRESS(MATCH(E147,Код_КВР,0)+1,2,,,"КВР")))</f>
        <v>Публичные нормативные социальные выплаты гражданам</v>
      </c>
      <c r="B147" s="79" t="s">
        <v>292</v>
      </c>
      <c r="C147" s="77" t="s">
        <v>67</v>
      </c>
      <c r="D147" s="69" t="s">
        <v>93</v>
      </c>
      <c r="E147" s="26">
        <v>310</v>
      </c>
      <c r="F147" s="78">
        <f>'прил. 5'!G618</f>
        <v>17503.7</v>
      </c>
      <c r="G147" s="78">
        <f>'прил. 5'!H618</f>
        <v>0</v>
      </c>
      <c r="H147" s="78">
        <f t="shared" si="22"/>
        <v>17503.7</v>
      </c>
    </row>
    <row r="148" spans="1:8" ht="33" x14ac:dyDescent="0.2">
      <c r="A148" s="73" t="str">
        <f ca="1">IF(ISERROR(MATCH(B148,Код_КЦСР,0)),"",INDIRECT(ADDRESS(MATCH(B148,Код_КЦСР,0)+1,2,,,"КЦСР")))</f>
        <v>Представление лучших педагогов сферы образования к поощрению наградами всех уровней</v>
      </c>
      <c r="B148" s="79" t="s">
        <v>293</v>
      </c>
      <c r="C148" s="77"/>
      <c r="D148" s="69"/>
      <c r="E148" s="26"/>
      <c r="F148" s="78">
        <f t="shared" ref="F148:G152" si="23">F149</f>
        <v>32.6</v>
      </c>
      <c r="G148" s="78">
        <f t="shared" si="23"/>
        <v>0</v>
      </c>
      <c r="H148" s="78">
        <f t="shared" si="22"/>
        <v>32.6</v>
      </c>
    </row>
    <row r="149" spans="1:8" ht="49.5" x14ac:dyDescent="0.2">
      <c r="A149" s="73" t="str">
        <f ca="1">IF(ISERROR(MATCH(B149,Код_КЦСР,0)),"",INDIRECT(ADDRESS(MATCH(B149,Код_КЦСР,0)+1,2,,,"КЦСР")))</f>
        <v>Представление лучших педагогов сферы образования к поощрению наградами всех уровней за счет средств городского бюджета</v>
      </c>
      <c r="B149" s="79" t="s">
        <v>295</v>
      </c>
      <c r="C149" s="77"/>
      <c r="D149" s="69"/>
      <c r="E149" s="26"/>
      <c r="F149" s="78">
        <f t="shared" si="23"/>
        <v>32.6</v>
      </c>
      <c r="G149" s="78">
        <f t="shared" si="23"/>
        <v>0</v>
      </c>
      <c r="H149" s="78">
        <f t="shared" si="22"/>
        <v>32.6</v>
      </c>
    </row>
    <row r="150" spans="1:8" ht="49.5" x14ac:dyDescent="0.2">
      <c r="A150" s="73" t="str">
        <f ca="1">IF(ISERROR(MATCH(B150,Код_КЦСР,0)),"",INDIRECT(ADDRESS(MATCH(B150,Код_КЦСР,0)+1,2,,,"КЦСР")))</f>
        <v>Премии победителям конкурса профессионального мастерства «Учитель года» в соответствии с решением Череповецкой городской Думы от 29.06.2010 № 128</v>
      </c>
      <c r="B150" s="79" t="s">
        <v>297</v>
      </c>
      <c r="C150" s="77"/>
      <c r="D150" s="69"/>
      <c r="E150" s="26"/>
      <c r="F150" s="78">
        <f t="shared" si="23"/>
        <v>32.6</v>
      </c>
      <c r="G150" s="78">
        <f t="shared" si="23"/>
        <v>0</v>
      </c>
      <c r="H150" s="78">
        <f t="shared" si="22"/>
        <v>32.6</v>
      </c>
    </row>
    <row r="151" spans="1:8" x14ac:dyDescent="0.2">
      <c r="A151" s="73" t="str">
        <f ca="1">IF(ISERROR(MATCH(C151,Код_Раздел,0)),"",INDIRECT(ADDRESS(MATCH(C151,Код_Раздел,0)+1,2,,,"Раздел")))</f>
        <v>Образование</v>
      </c>
      <c r="B151" s="79" t="s">
        <v>297</v>
      </c>
      <c r="C151" s="77" t="s">
        <v>74</v>
      </c>
      <c r="D151" s="69"/>
      <c r="E151" s="26"/>
      <c r="F151" s="78">
        <f t="shared" si="23"/>
        <v>32.6</v>
      </c>
      <c r="G151" s="78">
        <f t="shared" si="23"/>
        <v>0</v>
      </c>
      <c r="H151" s="78">
        <f t="shared" si="22"/>
        <v>32.6</v>
      </c>
    </row>
    <row r="152" spans="1:8" x14ac:dyDescent="0.2">
      <c r="A152" s="68" t="s">
        <v>122</v>
      </c>
      <c r="B152" s="79" t="s">
        <v>297</v>
      </c>
      <c r="C152" s="77" t="s">
        <v>74</v>
      </c>
      <c r="D152" s="69" t="s">
        <v>91</v>
      </c>
      <c r="E152" s="26"/>
      <c r="F152" s="78">
        <f t="shared" si="23"/>
        <v>32.6</v>
      </c>
      <c r="G152" s="78">
        <f t="shared" si="23"/>
        <v>0</v>
      </c>
      <c r="H152" s="78">
        <f t="shared" si="22"/>
        <v>32.6</v>
      </c>
    </row>
    <row r="153" spans="1:8" x14ac:dyDescent="0.2">
      <c r="A153" s="73" t="str">
        <f ca="1">IF(ISERROR(MATCH(E153,Код_КВР,0)),"",INDIRECT(ADDRESS(MATCH(E153,Код_КВР,0)+1,2,,,"КВР")))</f>
        <v>Социальное обеспечение и иные выплаты населению</v>
      </c>
      <c r="B153" s="79" t="s">
        <v>297</v>
      </c>
      <c r="C153" s="77" t="s">
        <v>74</v>
      </c>
      <c r="D153" s="69" t="s">
        <v>91</v>
      </c>
      <c r="E153" s="26">
        <v>300</v>
      </c>
      <c r="F153" s="78">
        <f t="shared" ref="F153:G153" si="24">F154</f>
        <v>32.6</v>
      </c>
      <c r="G153" s="78">
        <f t="shared" si="24"/>
        <v>0</v>
      </c>
      <c r="H153" s="78">
        <f t="shared" si="22"/>
        <v>32.6</v>
      </c>
    </row>
    <row r="154" spans="1:8" ht="33" x14ac:dyDescent="0.2">
      <c r="A154" s="73" t="str">
        <f ca="1">IF(ISERROR(MATCH(E154,Код_КВР,0)),"",INDIRECT(ADDRESS(MATCH(E154,Код_КВР,0)+1,2,,,"КВР")))</f>
        <v>Публичные нормативные выплаты гражданам несоциального характера</v>
      </c>
      <c r="B154" s="79" t="s">
        <v>297</v>
      </c>
      <c r="C154" s="77" t="s">
        <v>74</v>
      </c>
      <c r="D154" s="69" t="s">
        <v>91</v>
      </c>
      <c r="E154" s="26">
        <v>330</v>
      </c>
      <c r="F154" s="78">
        <f>'прил. 5'!G529</f>
        <v>32.6</v>
      </c>
      <c r="G154" s="78">
        <f>'прил. 5'!H529</f>
        <v>0</v>
      </c>
      <c r="H154" s="78">
        <f t="shared" si="22"/>
        <v>32.6</v>
      </c>
    </row>
    <row r="155" spans="1:8" x14ac:dyDescent="0.2">
      <c r="A155" s="73" t="str">
        <f ca="1">IF(ISERROR(MATCH(B155,Код_КЦСР,0)),"",INDIRECT(ADDRESS(MATCH(B155,Код_КЦСР,0)+1,2,,,"КЦСР")))</f>
        <v>Одаренные дети</v>
      </c>
      <c r="B155" s="79" t="s">
        <v>298</v>
      </c>
      <c r="C155" s="77"/>
      <c r="D155" s="69"/>
      <c r="E155" s="26"/>
      <c r="F155" s="78">
        <f t="shared" ref="F155:G157" si="25">F156</f>
        <v>1500</v>
      </c>
      <c r="G155" s="78">
        <f t="shared" si="25"/>
        <v>0</v>
      </c>
      <c r="H155" s="78">
        <f t="shared" si="22"/>
        <v>1500</v>
      </c>
    </row>
    <row r="156" spans="1:8" x14ac:dyDescent="0.2">
      <c r="A156" s="73" t="str">
        <f ca="1">IF(ISERROR(MATCH(C156,Код_Раздел,0)),"",INDIRECT(ADDRESS(MATCH(C156,Код_Раздел,0)+1,2,,,"Раздел")))</f>
        <v>Образование</v>
      </c>
      <c r="B156" s="79" t="s">
        <v>298</v>
      </c>
      <c r="C156" s="77" t="s">
        <v>74</v>
      </c>
      <c r="D156" s="69"/>
      <c r="E156" s="26"/>
      <c r="F156" s="78">
        <f t="shared" si="25"/>
        <v>1500</v>
      </c>
      <c r="G156" s="78">
        <f t="shared" si="25"/>
        <v>0</v>
      </c>
      <c r="H156" s="78">
        <f t="shared" si="22"/>
        <v>1500</v>
      </c>
    </row>
    <row r="157" spans="1:8" x14ac:dyDescent="0.2">
      <c r="A157" s="68" t="s">
        <v>123</v>
      </c>
      <c r="B157" s="79" t="s">
        <v>298</v>
      </c>
      <c r="C157" s="77" t="s">
        <v>74</v>
      </c>
      <c r="D157" s="69" t="s">
        <v>96</v>
      </c>
      <c r="E157" s="26"/>
      <c r="F157" s="78">
        <f t="shared" si="25"/>
        <v>1500</v>
      </c>
      <c r="G157" s="78">
        <f t="shared" si="25"/>
        <v>0</v>
      </c>
      <c r="H157" s="78">
        <f t="shared" si="22"/>
        <v>1500</v>
      </c>
    </row>
    <row r="158" spans="1:8" ht="33" x14ac:dyDescent="0.2">
      <c r="A158" s="73" t="str">
        <f ca="1">IF(ISERROR(MATCH(E158,Код_КВР,0)),"",INDIRECT(ADDRESS(MATCH(E158,Код_КВР,0)+1,2,,,"КВР")))</f>
        <v>Предоставление субсидий бюджетным, автономным учреждениям и иным некоммерческим организациям</v>
      </c>
      <c r="B158" s="79" t="s">
        <v>298</v>
      </c>
      <c r="C158" s="77" t="s">
        <v>74</v>
      </c>
      <c r="D158" s="69" t="s">
        <v>96</v>
      </c>
      <c r="E158" s="26">
        <v>600</v>
      </c>
      <c r="F158" s="78">
        <f>SUM(F159:F160)</f>
        <v>1500</v>
      </c>
      <c r="G158" s="78">
        <f>SUM(G159:G160)</f>
        <v>0</v>
      </c>
      <c r="H158" s="78">
        <f t="shared" si="22"/>
        <v>1500</v>
      </c>
    </row>
    <row r="159" spans="1:8" x14ac:dyDescent="0.2">
      <c r="A159" s="73" t="str">
        <f ca="1">IF(ISERROR(MATCH(E159,Код_КВР,0)),"",INDIRECT(ADDRESS(MATCH(E159,Код_КВР,0)+1,2,,,"КВР")))</f>
        <v>Субсидии бюджетным учреждениям</v>
      </c>
      <c r="B159" s="79" t="s">
        <v>298</v>
      </c>
      <c r="C159" s="77" t="s">
        <v>74</v>
      </c>
      <c r="D159" s="69" t="s">
        <v>96</v>
      </c>
      <c r="E159" s="26">
        <v>610</v>
      </c>
      <c r="F159" s="78">
        <f>'прил. 5'!G558</f>
        <v>1464.8</v>
      </c>
      <c r="G159" s="78">
        <f>'прил. 5'!H558</f>
        <v>0</v>
      </c>
      <c r="H159" s="78">
        <f t="shared" si="22"/>
        <v>1464.8</v>
      </c>
    </row>
    <row r="160" spans="1:8" x14ac:dyDescent="0.2">
      <c r="A160" s="73" t="str">
        <f ca="1">IF(ISERROR(MATCH(E160,Код_КВР,0)),"",INDIRECT(ADDRESS(MATCH(E160,Код_КВР,0)+1,2,,,"КВР")))</f>
        <v>Субсидии автономным учреждениям</v>
      </c>
      <c r="B160" s="79" t="s">
        <v>298</v>
      </c>
      <c r="C160" s="77" t="s">
        <v>74</v>
      </c>
      <c r="D160" s="69" t="s">
        <v>96</v>
      </c>
      <c r="E160" s="26">
        <v>620</v>
      </c>
      <c r="F160" s="78">
        <f>'прил. 5'!G559</f>
        <v>35.200000000000003</v>
      </c>
      <c r="G160" s="78">
        <f>'прил. 5'!H559</f>
        <v>0</v>
      </c>
      <c r="H160" s="78">
        <f t="shared" si="22"/>
        <v>35.200000000000003</v>
      </c>
    </row>
    <row r="161" spans="1:11" ht="33" x14ac:dyDescent="0.2">
      <c r="A161" s="73" t="str">
        <f ca="1">IF(ISERROR(MATCH(B161,Код_КЦСР,0)),"",INDIRECT(ADDRESS(MATCH(B161,Код_КЦСР,0)+1,2,,,"КЦСР")))</f>
        <v>Укрепление материально-технической базы образовательных учреждений города и обеспечение их безопасности</v>
      </c>
      <c r="B161" s="79" t="s">
        <v>299</v>
      </c>
      <c r="C161" s="77"/>
      <c r="D161" s="69"/>
      <c r="E161" s="26"/>
      <c r="F161" s="78">
        <f t="shared" ref="F161:G161" si="26">F162</f>
        <v>20426.8</v>
      </c>
      <c r="G161" s="78">
        <f t="shared" si="26"/>
        <v>0</v>
      </c>
      <c r="H161" s="78">
        <f t="shared" si="22"/>
        <v>20426.8</v>
      </c>
    </row>
    <row r="162" spans="1:11" x14ac:dyDescent="0.2">
      <c r="A162" s="73" t="str">
        <f ca="1">IF(ISERROR(MATCH(C162,Код_Раздел,0)),"",INDIRECT(ADDRESS(MATCH(C162,Код_Раздел,0)+1,2,,,"Раздел")))</f>
        <v>Образование</v>
      </c>
      <c r="B162" s="79" t="s">
        <v>299</v>
      </c>
      <c r="C162" s="77" t="s">
        <v>74</v>
      </c>
      <c r="D162" s="69"/>
      <c r="E162" s="26"/>
      <c r="F162" s="78">
        <f>F163</f>
        <v>20426.8</v>
      </c>
      <c r="G162" s="78">
        <f>G163</f>
        <v>0</v>
      </c>
      <c r="H162" s="78">
        <f t="shared" si="22"/>
        <v>20426.8</v>
      </c>
    </row>
    <row r="163" spans="1:11" x14ac:dyDescent="0.2">
      <c r="A163" s="68" t="s">
        <v>123</v>
      </c>
      <c r="B163" s="79" t="s">
        <v>299</v>
      </c>
      <c r="C163" s="77" t="s">
        <v>74</v>
      </c>
      <c r="D163" s="69" t="s">
        <v>96</v>
      </c>
      <c r="E163" s="26"/>
      <c r="F163" s="78">
        <f>F164+F166</f>
        <v>20426.8</v>
      </c>
      <c r="G163" s="78">
        <f>G164+G166</f>
        <v>0</v>
      </c>
      <c r="H163" s="78">
        <f t="shared" si="22"/>
        <v>20426.8</v>
      </c>
    </row>
    <row r="164" spans="1:11" ht="33" x14ac:dyDescent="0.2">
      <c r="A164" s="73" t="str">
        <f ca="1">IF(ISERROR(MATCH(E164,Код_КВР,0)),"",INDIRECT(ADDRESS(MATCH(E164,Код_КВР,0)+1,2,,,"КВР")))</f>
        <v>Закупка товаров, работ и услуг для государственных (муниципальных) нужд</v>
      </c>
      <c r="B164" s="79" t="s">
        <v>299</v>
      </c>
      <c r="C164" s="77" t="s">
        <v>74</v>
      </c>
      <c r="D164" s="69" t="s">
        <v>96</v>
      </c>
      <c r="E164" s="26">
        <v>200</v>
      </c>
      <c r="F164" s="78">
        <f>F165</f>
        <v>726.8</v>
      </c>
      <c r="G164" s="78">
        <f>G165</f>
        <v>0</v>
      </c>
      <c r="H164" s="78">
        <f t="shared" si="22"/>
        <v>726.8</v>
      </c>
    </row>
    <row r="165" spans="1:11" ht="33" x14ac:dyDescent="0.2">
      <c r="A165" s="73" t="str">
        <f ca="1">IF(ISERROR(MATCH(E165,Код_КВР,0)),"",INDIRECT(ADDRESS(MATCH(E165,Код_КВР,0)+1,2,,,"КВР")))</f>
        <v>Иные закупки товаров, работ и услуг для обеспечения государственных (муниципальных) нужд</v>
      </c>
      <c r="B165" s="79" t="s">
        <v>299</v>
      </c>
      <c r="C165" s="77" t="s">
        <v>74</v>
      </c>
      <c r="D165" s="69" t="s">
        <v>96</v>
      </c>
      <c r="E165" s="26">
        <v>240</v>
      </c>
      <c r="F165" s="78">
        <f>'прил. 5'!G562</f>
        <v>726.8</v>
      </c>
      <c r="G165" s="78">
        <f>'прил. 5'!H562</f>
        <v>0</v>
      </c>
      <c r="H165" s="78">
        <f t="shared" si="22"/>
        <v>726.8</v>
      </c>
    </row>
    <row r="166" spans="1:11" ht="33" x14ac:dyDescent="0.2">
      <c r="A166" s="73" t="str">
        <f ca="1">IF(ISERROR(MATCH(E166,Код_КВР,0)),"",INDIRECT(ADDRESS(MATCH(E166,Код_КВР,0)+1,2,,,"КВР")))</f>
        <v>Предоставление субсидий бюджетным, автономным учреждениям и иным некоммерческим организациям</v>
      </c>
      <c r="B166" s="79" t="s">
        <v>299</v>
      </c>
      <c r="C166" s="77" t="s">
        <v>74</v>
      </c>
      <c r="D166" s="69" t="s">
        <v>96</v>
      </c>
      <c r="E166" s="26">
        <v>600</v>
      </c>
      <c r="F166" s="78">
        <f>F167+F168</f>
        <v>19700</v>
      </c>
      <c r="G166" s="78">
        <f>G167+G168</f>
        <v>0</v>
      </c>
      <c r="H166" s="78">
        <f t="shared" si="22"/>
        <v>19700</v>
      </c>
    </row>
    <row r="167" spans="1:11" x14ac:dyDescent="0.2">
      <c r="A167" s="73" t="str">
        <f ca="1">IF(ISERROR(MATCH(E167,Код_КВР,0)),"",INDIRECT(ADDRESS(MATCH(E167,Код_КВР,0)+1,2,,,"КВР")))</f>
        <v>Субсидии бюджетным учреждениям</v>
      </c>
      <c r="B167" s="79" t="s">
        <v>299</v>
      </c>
      <c r="C167" s="77" t="s">
        <v>74</v>
      </c>
      <c r="D167" s="69" t="s">
        <v>96</v>
      </c>
      <c r="E167" s="26">
        <v>610</v>
      </c>
      <c r="F167" s="78">
        <f>'прил. 5'!G564</f>
        <v>19500</v>
      </c>
      <c r="G167" s="78">
        <f>'прил. 5'!H564</f>
        <v>0</v>
      </c>
      <c r="H167" s="78">
        <f t="shared" si="22"/>
        <v>19500</v>
      </c>
    </row>
    <row r="168" spans="1:11" x14ac:dyDescent="0.2">
      <c r="A168" s="73" t="str">
        <f ca="1">IF(ISERROR(MATCH(E168,Код_КВР,0)),"",INDIRECT(ADDRESS(MATCH(E168,Код_КВР,0)+1,2,,,"КВР")))</f>
        <v>Субсидии автономным учреждениям</v>
      </c>
      <c r="B168" s="79" t="s">
        <v>299</v>
      </c>
      <c r="C168" s="77" t="s">
        <v>74</v>
      </c>
      <c r="D168" s="69" t="s">
        <v>96</v>
      </c>
      <c r="E168" s="26">
        <v>620</v>
      </c>
      <c r="F168" s="78">
        <f>'прил. 5'!G565</f>
        <v>200</v>
      </c>
      <c r="G168" s="78">
        <f>'прил. 5'!H565</f>
        <v>0</v>
      </c>
      <c r="H168" s="78">
        <f t="shared" si="22"/>
        <v>200</v>
      </c>
    </row>
    <row r="169" spans="1:11" ht="33" x14ac:dyDescent="0.2">
      <c r="A169" s="73" t="str">
        <f ca="1">IF(ISERROR(MATCH(B169,Код_КЦСР,0)),"",INDIRECT(ADDRESS(MATCH(B169,Код_КЦСР,0)+1,2,,,"КЦСР")))</f>
        <v>Муниципальная программа «Развитие культуры и туризма в городе Череповце» на 2016 – 2022 годы</v>
      </c>
      <c r="B169" s="79" t="s">
        <v>300</v>
      </c>
      <c r="C169" s="77"/>
      <c r="D169" s="69"/>
      <c r="E169" s="26"/>
      <c r="F169" s="78">
        <f>F170+F178+F187+F233+F250+F266</f>
        <v>336656.29999999993</v>
      </c>
      <c r="G169" s="78">
        <f>G170+G178+G187+G233+G250+G266</f>
        <v>0</v>
      </c>
      <c r="H169" s="78">
        <f t="shared" si="22"/>
        <v>336656.29999999993</v>
      </c>
      <c r="K169" s="40"/>
    </row>
    <row r="170" spans="1:11" ht="33" x14ac:dyDescent="0.2">
      <c r="A170" s="73" t="str">
        <f ca="1">IF(ISERROR(MATCH(B170,Код_КЦСР,0)),"",INDIRECT(ADDRESS(MATCH(B170,Код_КЦСР,0)+1,2,,,"КЦСР")))</f>
        <v>Организация работы по реализации целей, задач управления и выполнения его функциональных обязанностей</v>
      </c>
      <c r="B170" s="79" t="s">
        <v>347</v>
      </c>
      <c r="C170" s="77"/>
      <c r="D170" s="69"/>
      <c r="E170" s="26"/>
      <c r="F170" s="78">
        <f>F171</f>
        <v>9221.9</v>
      </c>
      <c r="G170" s="78">
        <f>G171</f>
        <v>0</v>
      </c>
      <c r="H170" s="78">
        <f t="shared" si="22"/>
        <v>9221.9</v>
      </c>
    </row>
    <row r="171" spans="1:11" ht="33" customHeight="1" x14ac:dyDescent="0.2">
      <c r="A171" s="73" t="str">
        <f ca="1">IF(ISERROR(MATCH(B171,Код_КЦСР,0)),"",INDIRECT(ADDRESS(MATCH(B171,Код_КЦСР,0)+1,2,,,"КЦСР")))</f>
        <v>Расходы на обеспечение функций органов местного самоуправления</v>
      </c>
      <c r="B171" s="79" t="s">
        <v>348</v>
      </c>
      <c r="C171" s="77"/>
      <c r="D171" s="69"/>
      <c r="E171" s="26"/>
      <c r="F171" s="78">
        <f>F172</f>
        <v>9221.9</v>
      </c>
      <c r="G171" s="78">
        <f>G172</f>
        <v>0</v>
      </c>
      <c r="H171" s="78">
        <f t="shared" si="22"/>
        <v>9221.9</v>
      </c>
    </row>
    <row r="172" spans="1:11" x14ac:dyDescent="0.2">
      <c r="A172" s="73" t="str">
        <f ca="1">IF(ISERROR(MATCH(C172,Код_Раздел,0)),"",INDIRECT(ADDRESS(MATCH(C172,Код_Раздел,0)+1,2,,,"Раздел")))</f>
        <v>Культура, кинематография</v>
      </c>
      <c r="B172" s="79" t="s">
        <v>348</v>
      </c>
      <c r="C172" s="77" t="s">
        <v>99</v>
      </c>
      <c r="D172" s="69"/>
      <c r="E172" s="26"/>
      <c r="F172" s="78">
        <f t="shared" ref="F172:G172" si="27">F173</f>
        <v>9221.9</v>
      </c>
      <c r="G172" s="78">
        <f t="shared" si="27"/>
        <v>0</v>
      </c>
      <c r="H172" s="78">
        <f t="shared" si="22"/>
        <v>9221.9</v>
      </c>
    </row>
    <row r="173" spans="1:11" x14ac:dyDescent="0.2">
      <c r="A173" s="68" t="s">
        <v>44</v>
      </c>
      <c r="B173" s="79" t="s">
        <v>348</v>
      </c>
      <c r="C173" s="77" t="s">
        <v>99</v>
      </c>
      <c r="D173" s="69" t="s">
        <v>93</v>
      </c>
      <c r="E173" s="26"/>
      <c r="F173" s="78">
        <f>F174+F176</f>
        <v>9221.9</v>
      </c>
      <c r="G173" s="78">
        <f>G174+G176</f>
        <v>0</v>
      </c>
      <c r="H173" s="78">
        <f t="shared" si="22"/>
        <v>9221.9</v>
      </c>
    </row>
    <row r="174" spans="1:11" ht="70.5" customHeight="1" x14ac:dyDescent="0.2">
      <c r="A174" s="73" t="str">
        <f ca="1">IF(ISERROR(MATCH(E174,Код_КВР,0)),"",INDIRECT(ADDRESS(MATCH(E174,Код_КВР,0)+1,2,,,"КВР")))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74" s="79" t="s">
        <v>348</v>
      </c>
      <c r="C174" s="77" t="s">
        <v>99</v>
      </c>
      <c r="D174" s="69" t="s">
        <v>93</v>
      </c>
      <c r="E174" s="26">
        <v>100</v>
      </c>
      <c r="F174" s="78">
        <f>F175</f>
        <v>9207.6</v>
      </c>
      <c r="G174" s="78">
        <f>G175</f>
        <v>0</v>
      </c>
      <c r="H174" s="78">
        <f t="shared" si="22"/>
        <v>9207.6</v>
      </c>
    </row>
    <row r="175" spans="1:11" ht="33" x14ac:dyDescent="0.2">
      <c r="A175" s="73" t="str">
        <f ca="1">IF(ISERROR(MATCH(E175,Код_КВР,0)),"",INDIRECT(ADDRESS(MATCH(E175,Код_КВР,0)+1,2,,,"КВР")))</f>
        <v>Расходы на выплаты персоналу государственных (муниципальных) органов</v>
      </c>
      <c r="B175" s="79" t="s">
        <v>348</v>
      </c>
      <c r="C175" s="77" t="s">
        <v>99</v>
      </c>
      <c r="D175" s="69" t="s">
        <v>93</v>
      </c>
      <c r="E175" s="26">
        <v>120</v>
      </c>
      <c r="F175" s="78">
        <f>'прил. 5'!G749</f>
        <v>9207.6</v>
      </c>
      <c r="G175" s="78">
        <f>'прил. 5'!H749</f>
        <v>0</v>
      </c>
      <c r="H175" s="78">
        <f t="shared" si="22"/>
        <v>9207.6</v>
      </c>
    </row>
    <row r="176" spans="1:11" ht="33" x14ac:dyDescent="0.2">
      <c r="A176" s="73" t="str">
        <f ca="1">IF(ISERROR(MATCH(E176,Код_КВР,0)),"",INDIRECT(ADDRESS(MATCH(E176,Код_КВР,0)+1,2,,,"КВР")))</f>
        <v>Закупка товаров, работ и услуг для государственных (муниципальных) нужд</v>
      </c>
      <c r="B176" s="79" t="s">
        <v>348</v>
      </c>
      <c r="C176" s="77" t="s">
        <v>99</v>
      </c>
      <c r="D176" s="69" t="s">
        <v>93</v>
      </c>
      <c r="E176" s="26">
        <v>200</v>
      </c>
      <c r="F176" s="78">
        <f>F177</f>
        <v>14.3</v>
      </c>
      <c r="G176" s="78">
        <f>G177</f>
        <v>0</v>
      </c>
      <c r="H176" s="78">
        <f t="shared" si="22"/>
        <v>14.3</v>
      </c>
    </row>
    <row r="177" spans="1:8" ht="33" x14ac:dyDescent="0.2">
      <c r="A177" s="73" t="str">
        <f ca="1">IF(ISERROR(MATCH(E177,Код_КВР,0)),"",INDIRECT(ADDRESS(MATCH(E177,Код_КВР,0)+1,2,,,"КВР")))</f>
        <v>Иные закупки товаров, работ и услуг для обеспечения государственных (муниципальных) нужд</v>
      </c>
      <c r="B177" s="79" t="s">
        <v>348</v>
      </c>
      <c r="C177" s="77" t="s">
        <v>99</v>
      </c>
      <c r="D177" s="69" t="s">
        <v>93</v>
      </c>
      <c r="E177" s="26">
        <v>240</v>
      </c>
      <c r="F177" s="78">
        <f>'прил. 5'!G751</f>
        <v>14.3</v>
      </c>
      <c r="G177" s="78">
        <f>'прил. 5'!H751</f>
        <v>0</v>
      </c>
      <c r="H177" s="78">
        <f t="shared" si="22"/>
        <v>14.3</v>
      </c>
    </row>
    <row r="178" spans="1:8" ht="33" x14ac:dyDescent="0.2">
      <c r="A178" s="73" t="str">
        <f ca="1">IF(ISERROR(MATCH(B178,Код_КЦСР,0)),"",INDIRECT(ADDRESS(MATCH(B178,Код_КЦСР,0)+1,2,,,"КЦСР")))</f>
        <v>Организация работы по ведению бухгалтерского (бюджетного) учета и отчетности</v>
      </c>
      <c r="B178" s="79" t="s">
        <v>349</v>
      </c>
      <c r="C178" s="77"/>
      <c r="D178" s="69"/>
      <c r="E178" s="26"/>
      <c r="F178" s="78">
        <f>F179</f>
        <v>10277.6</v>
      </c>
      <c r="G178" s="78">
        <f>G179</f>
        <v>0</v>
      </c>
      <c r="H178" s="78">
        <f t="shared" si="22"/>
        <v>10277.6</v>
      </c>
    </row>
    <row r="179" spans="1:8" x14ac:dyDescent="0.2">
      <c r="A179" s="73" t="str">
        <f ca="1">IF(ISERROR(MATCH(C179,Код_Раздел,0)),"",INDIRECT(ADDRESS(MATCH(C179,Код_Раздел,0)+1,2,,,"Раздел")))</f>
        <v>Культура, кинематография</v>
      </c>
      <c r="B179" s="79" t="s">
        <v>349</v>
      </c>
      <c r="C179" s="77" t="s">
        <v>99</v>
      </c>
      <c r="D179" s="69"/>
      <c r="E179" s="26"/>
      <c r="F179" s="78">
        <f>F180</f>
        <v>10277.6</v>
      </c>
      <c r="G179" s="78">
        <f>G180</f>
        <v>0</v>
      </c>
      <c r="H179" s="78">
        <f t="shared" si="22"/>
        <v>10277.6</v>
      </c>
    </row>
    <row r="180" spans="1:8" x14ac:dyDescent="0.2">
      <c r="A180" s="68" t="s">
        <v>44</v>
      </c>
      <c r="B180" s="79" t="s">
        <v>349</v>
      </c>
      <c r="C180" s="77" t="s">
        <v>99</v>
      </c>
      <c r="D180" s="69" t="s">
        <v>93</v>
      </c>
      <c r="E180" s="26"/>
      <c r="F180" s="78">
        <f>F181+F183+F185</f>
        <v>10277.6</v>
      </c>
      <c r="G180" s="78">
        <f>G181+G183+G185</f>
        <v>0</v>
      </c>
      <c r="H180" s="78">
        <f t="shared" si="22"/>
        <v>10277.6</v>
      </c>
    </row>
    <row r="181" spans="1:8" ht="66" x14ac:dyDescent="0.2">
      <c r="A181" s="73" t="str">
        <f t="shared" ref="A181:A186" ca="1" si="28">IF(ISERROR(MATCH(E181,Код_КВР,0)),"",INDIRECT(ADDRESS(MATCH(E181,Код_КВР,0)+1,2,,,"КВР")))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81" s="79" t="s">
        <v>349</v>
      </c>
      <c r="C181" s="77" t="s">
        <v>99</v>
      </c>
      <c r="D181" s="69" t="s">
        <v>93</v>
      </c>
      <c r="E181" s="26">
        <v>100</v>
      </c>
      <c r="F181" s="78">
        <f>F182</f>
        <v>7470.2</v>
      </c>
      <c r="G181" s="78">
        <f>G182</f>
        <v>0</v>
      </c>
      <c r="H181" s="78">
        <f t="shared" si="22"/>
        <v>7470.2</v>
      </c>
    </row>
    <row r="182" spans="1:8" x14ac:dyDescent="0.2">
      <c r="A182" s="73" t="str">
        <f t="shared" ca="1" si="28"/>
        <v>Расходы на выплаты персоналу казенных учреждений</v>
      </c>
      <c r="B182" s="79" t="s">
        <v>349</v>
      </c>
      <c r="C182" s="77" t="s">
        <v>99</v>
      </c>
      <c r="D182" s="69" t="s">
        <v>93</v>
      </c>
      <c r="E182" s="26">
        <v>110</v>
      </c>
      <c r="F182" s="78">
        <f>'прил. 5'!G754</f>
        <v>7470.2</v>
      </c>
      <c r="G182" s="78">
        <f>'прил. 5'!H754</f>
        <v>0</v>
      </c>
      <c r="H182" s="78">
        <f t="shared" si="22"/>
        <v>7470.2</v>
      </c>
    </row>
    <row r="183" spans="1:8" ht="33" x14ac:dyDescent="0.2">
      <c r="A183" s="73" t="str">
        <f t="shared" ca="1" si="28"/>
        <v>Закупка товаров, работ и услуг для государственных (муниципальных) нужд</v>
      </c>
      <c r="B183" s="79" t="s">
        <v>349</v>
      </c>
      <c r="C183" s="77" t="s">
        <v>99</v>
      </c>
      <c r="D183" s="69" t="s">
        <v>93</v>
      </c>
      <c r="E183" s="26">
        <v>200</v>
      </c>
      <c r="F183" s="78">
        <f>F184</f>
        <v>2483.9</v>
      </c>
      <c r="G183" s="78">
        <f>G184</f>
        <v>0</v>
      </c>
      <c r="H183" s="78">
        <f t="shared" si="22"/>
        <v>2483.9</v>
      </c>
    </row>
    <row r="184" spans="1:8" ht="33" x14ac:dyDescent="0.2">
      <c r="A184" s="73" t="str">
        <f t="shared" ca="1" si="28"/>
        <v>Иные закупки товаров, работ и услуг для обеспечения государственных (муниципальных) нужд</v>
      </c>
      <c r="B184" s="79" t="s">
        <v>349</v>
      </c>
      <c r="C184" s="77" t="s">
        <v>99</v>
      </c>
      <c r="D184" s="69" t="s">
        <v>93</v>
      </c>
      <c r="E184" s="26">
        <v>240</v>
      </c>
      <c r="F184" s="78">
        <f>'прил. 5'!G756</f>
        <v>2483.9</v>
      </c>
      <c r="G184" s="78">
        <f>'прил. 5'!H756</f>
        <v>0</v>
      </c>
      <c r="H184" s="78">
        <f t="shared" si="22"/>
        <v>2483.9</v>
      </c>
    </row>
    <row r="185" spans="1:8" x14ac:dyDescent="0.2">
      <c r="A185" s="73" t="str">
        <f t="shared" ca="1" si="28"/>
        <v>Иные бюджетные ассигнования</v>
      </c>
      <c r="B185" s="79" t="s">
        <v>349</v>
      </c>
      <c r="C185" s="77" t="s">
        <v>99</v>
      </c>
      <c r="D185" s="69" t="s">
        <v>93</v>
      </c>
      <c r="E185" s="26">
        <v>800</v>
      </c>
      <c r="F185" s="78">
        <f>F186</f>
        <v>323.5</v>
      </c>
      <c r="G185" s="78">
        <f>G186</f>
        <v>0</v>
      </c>
      <c r="H185" s="78">
        <f t="shared" si="22"/>
        <v>323.5</v>
      </c>
    </row>
    <row r="186" spans="1:8" x14ac:dyDescent="0.2">
      <c r="A186" s="73" t="str">
        <f t="shared" ca="1" si="28"/>
        <v>Уплата налогов, сборов и иных платежей</v>
      </c>
      <c r="B186" s="79" t="s">
        <v>349</v>
      </c>
      <c r="C186" s="77" t="s">
        <v>99</v>
      </c>
      <c r="D186" s="69" t="s">
        <v>93</v>
      </c>
      <c r="E186" s="26">
        <v>850</v>
      </c>
      <c r="F186" s="78">
        <f>'прил. 5'!G758</f>
        <v>323.5</v>
      </c>
      <c r="G186" s="78">
        <f>'прил. 5'!H758</f>
        <v>0</v>
      </c>
      <c r="H186" s="78">
        <f t="shared" si="22"/>
        <v>323.5</v>
      </c>
    </row>
    <row r="187" spans="1:8" x14ac:dyDescent="0.2">
      <c r="A187" s="73" t="str">
        <f ca="1">IF(ISERROR(MATCH(B187,Код_КЦСР,0)),"",INDIRECT(ADDRESS(MATCH(B187,Код_КЦСР,0)+1,2,,,"КЦСР")))</f>
        <v>Наследие</v>
      </c>
      <c r="B187" s="79" t="s">
        <v>303</v>
      </c>
      <c r="C187" s="77"/>
      <c r="D187" s="69"/>
      <c r="E187" s="26"/>
      <c r="F187" s="78">
        <f>F188+F193+F198+F203+F208+F213+F218+F223+F228</f>
        <v>105827.9</v>
      </c>
      <c r="G187" s="78">
        <f>G188+G193+G198+G203+G208+G213+G218+G223+G228</f>
        <v>0</v>
      </c>
      <c r="H187" s="78">
        <f t="shared" si="22"/>
        <v>105827.9</v>
      </c>
    </row>
    <row r="188" spans="1:8" ht="33" x14ac:dyDescent="0.2">
      <c r="A188" s="73" t="str">
        <f ca="1">IF(ISERROR(MATCH(B188,Код_КЦСР,0)),"",INDIRECT(ADDRESS(MATCH(B188,Код_КЦСР,0)+1,2,,,"КЦСР")))</f>
        <v>Организация мероприятий по сохранению, реставрации (ремонту) объектов культурного наследия</v>
      </c>
      <c r="B188" s="79" t="s">
        <v>304</v>
      </c>
      <c r="C188" s="77"/>
      <c r="D188" s="69"/>
      <c r="E188" s="26"/>
      <c r="F188" s="78">
        <f t="shared" ref="F188:G188" si="29">F189</f>
        <v>250</v>
      </c>
      <c r="G188" s="78">
        <f t="shared" si="29"/>
        <v>0</v>
      </c>
      <c r="H188" s="78">
        <f t="shared" si="22"/>
        <v>250</v>
      </c>
    </row>
    <row r="189" spans="1:8" x14ac:dyDescent="0.2">
      <c r="A189" s="73" t="str">
        <f ca="1">IF(ISERROR(MATCH(C189,Код_Раздел,0)),"",INDIRECT(ADDRESS(MATCH(C189,Код_Раздел,0)+1,2,,,"Раздел")))</f>
        <v>Культура, кинематография</v>
      </c>
      <c r="B189" s="79" t="s">
        <v>304</v>
      </c>
      <c r="C189" s="77" t="s">
        <v>99</v>
      </c>
      <c r="D189" s="69"/>
      <c r="E189" s="26"/>
      <c r="F189" s="78">
        <f t="shared" ref="F189:G191" si="30">F190</f>
        <v>250</v>
      </c>
      <c r="G189" s="78">
        <f t="shared" si="30"/>
        <v>0</v>
      </c>
      <c r="H189" s="78">
        <f t="shared" si="22"/>
        <v>250</v>
      </c>
    </row>
    <row r="190" spans="1:8" x14ac:dyDescent="0.2">
      <c r="A190" s="68" t="s">
        <v>63</v>
      </c>
      <c r="B190" s="79" t="s">
        <v>304</v>
      </c>
      <c r="C190" s="77" t="s">
        <v>99</v>
      </c>
      <c r="D190" s="69" t="s">
        <v>90</v>
      </c>
      <c r="E190" s="26"/>
      <c r="F190" s="78">
        <f t="shared" si="30"/>
        <v>250</v>
      </c>
      <c r="G190" s="78">
        <f t="shared" si="30"/>
        <v>0</v>
      </c>
      <c r="H190" s="78">
        <f t="shared" si="22"/>
        <v>250</v>
      </c>
    </row>
    <row r="191" spans="1:8" ht="33" x14ac:dyDescent="0.2">
      <c r="A191" s="73" t="str">
        <f ca="1">IF(ISERROR(MATCH(E191,Код_КВР,0)),"",INDIRECT(ADDRESS(MATCH(E191,Код_КВР,0)+1,2,,,"КВР")))</f>
        <v>Предоставление субсидий бюджетным, автономным учреждениям и иным некоммерческим организациям</v>
      </c>
      <c r="B191" s="79" t="s">
        <v>304</v>
      </c>
      <c r="C191" s="77" t="s">
        <v>99</v>
      </c>
      <c r="D191" s="69" t="s">
        <v>90</v>
      </c>
      <c r="E191" s="26">
        <v>600</v>
      </c>
      <c r="F191" s="78">
        <f t="shared" si="30"/>
        <v>250</v>
      </c>
      <c r="G191" s="78">
        <f t="shared" si="30"/>
        <v>0</v>
      </c>
      <c r="H191" s="78">
        <f t="shared" si="22"/>
        <v>250</v>
      </c>
    </row>
    <row r="192" spans="1:8" x14ac:dyDescent="0.2">
      <c r="A192" s="73" t="str">
        <f ca="1">IF(ISERROR(MATCH(E192,Код_КВР,0)),"",INDIRECT(ADDRESS(MATCH(E192,Код_КВР,0)+1,2,,,"КВР")))</f>
        <v>Субсидии бюджетным учреждениям</v>
      </c>
      <c r="B192" s="79" t="s">
        <v>304</v>
      </c>
      <c r="C192" s="77" t="s">
        <v>99</v>
      </c>
      <c r="D192" s="69" t="s">
        <v>90</v>
      </c>
      <c r="E192" s="26">
        <v>610</v>
      </c>
      <c r="F192" s="78">
        <f>'прил. 5'!G684</f>
        <v>250</v>
      </c>
      <c r="G192" s="78">
        <f>'прил. 5'!H684</f>
        <v>0</v>
      </c>
      <c r="H192" s="78">
        <f t="shared" si="22"/>
        <v>250</v>
      </c>
    </row>
    <row r="193" spans="1:8" ht="49.5" x14ac:dyDescent="0.2">
      <c r="A193" s="73" t="str">
        <f ca="1">IF(ISERROR(MATCH(B193,Код_КЦСР,0)),"",INDIRECT(ADDRESS(MATCH(B193,Код_КЦСР,0)+1,2,,,"КЦСР")))</f>
        <v>Оказание муниципальной услуги в области музейного дела и обеспечение деятельности муниципального бюджетного учреждения культуры «Череповецкое музейное объединение»</v>
      </c>
      <c r="B193" s="79" t="s">
        <v>306</v>
      </c>
      <c r="C193" s="77"/>
      <c r="D193" s="69"/>
      <c r="E193" s="26"/>
      <c r="F193" s="78">
        <f t="shared" ref="F193:G196" si="31">F194</f>
        <v>33837.599999999999</v>
      </c>
      <c r="G193" s="78">
        <f t="shared" si="31"/>
        <v>0</v>
      </c>
      <c r="H193" s="78">
        <f t="shared" si="22"/>
        <v>33837.599999999999</v>
      </c>
    </row>
    <row r="194" spans="1:8" x14ac:dyDescent="0.2">
      <c r="A194" s="73" t="str">
        <f ca="1">IF(ISERROR(MATCH(C194,Код_Раздел,0)),"",INDIRECT(ADDRESS(MATCH(C194,Код_Раздел,0)+1,2,,,"Раздел")))</f>
        <v>Культура, кинематография</v>
      </c>
      <c r="B194" s="79" t="s">
        <v>306</v>
      </c>
      <c r="C194" s="77" t="s">
        <v>99</v>
      </c>
      <c r="D194" s="69"/>
      <c r="E194" s="26"/>
      <c r="F194" s="78">
        <f t="shared" si="31"/>
        <v>33837.599999999999</v>
      </c>
      <c r="G194" s="78">
        <f t="shared" si="31"/>
        <v>0</v>
      </c>
      <c r="H194" s="78">
        <f t="shared" si="22"/>
        <v>33837.599999999999</v>
      </c>
    </row>
    <row r="195" spans="1:8" x14ac:dyDescent="0.2">
      <c r="A195" s="68" t="s">
        <v>63</v>
      </c>
      <c r="B195" s="79" t="s">
        <v>306</v>
      </c>
      <c r="C195" s="77" t="s">
        <v>99</v>
      </c>
      <c r="D195" s="69" t="s">
        <v>90</v>
      </c>
      <c r="E195" s="26"/>
      <c r="F195" s="78">
        <f t="shared" si="31"/>
        <v>33837.599999999999</v>
      </c>
      <c r="G195" s="78">
        <f t="shared" si="31"/>
        <v>0</v>
      </c>
      <c r="H195" s="78">
        <f t="shared" si="22"/>
        <v>33837.599999999999</v>
      </c>
    </row>
    <row r="196" spans="1:8" ht="33" x14ac:dyDescent="0.2">
      <c r="A196" s="73" t="str">
        <f ca="1">IF(ISERROR(MATCH(E196,Код_КВР,0)),"",INDIRECT(ADDRESS(MATCH(E196,Код_КВР,0)+1,2,,,"КВР")))</f>
        <v>Предоставление субсидий бюджетным, автономным учреждениям и иным некоммерческим организациям</v>
      </c>
      <c r="B196" s="79" t="s">
        <v>306</v>
      </c>
      <c r="C196" s="77" t="s">
        <v>99</v>
      </c>
      <c r="D196" s="69" t="s">
        <v>90</v>
      </c>
      <c r="E196" s="26">
        <v>600</v>
      </c>
      <c r="F196" s="78">
        <f t="shared" si="31"/>
        <v>33837.599999999999</v>
      </c>
      <c r="G196" s="78">
        <f t="shared" si="31"/>
        <v>0</v>
      </c>
      <c r="H196" s="78">
        <f t="shared" si="22"/>
        <v>33837.599999999999</v>
      </c>
    </row>
    <row r="197" spans="1:8" x14ac:dyDescent="0.2">
      <c r="A197" s="73" t="str">
        <f ca="1">IF(ISERROR(MATCH(E197,Код_КВР,0)),"",INDIRECT(ADDRESS(MATCH(E197,Код_КВР,0)+1,2,,,"КВР")))</f>
        <v>Субсидии бюджетным учреждениям</v>
      </c>
      <c r="B197" s="79" t="s">
        <v>306</v>
      </c>
      <c r="C197" s="77" t="s">
        <v>99</v>
      </c>
      <c r="D197" s="69" t="s">
        <v>90</v>
      </c>
      <c r="E197" s="26">
        <v>610</v>
      </c>
      <c r="F197" s="78">
        <f>'прил. 5'!G687</f>
        <v>33837.599999999999</v>
      </c>
      <c r="G197" s="78">
        <f>'прил. 5'!H687</f>
        <v>0</v>
      </c>
      <c r="H197" s="78">
        <f t="shared" si="22"/>
        <v>33837.599999999999</v>
      </c>
    </row>
    <row r="198" spans="1:8" ht="33" x14ac:dyDescent="0.2">
      <c r="A198" s="73" t="str">
        <f ca="1">IF(ISERROR(MATCH(B198,Код_КЦСР,0)),"",INDIRECT(ADDRESS(MATCH(B198,Код_КЦСР,0)+1,2,,,"КЦСР")))</f>
        <v>Осуществление реставрации и консервации музейных предметов, музейных коллекций</v>
      </c>
      <c r="B198" s="79" t="s">
        <v>309</v>
      </c>
      <c r="C198" s="77"/>
      <c r="D198" s="69"/>
      <c r="E198" s="26"/>
      <c r="F198" s="78">
        <f t="shared" ref="F198:G201" si="32">F199</f>
        <v>2372</v>
      </c>
      <c r="G198" s="78">
        <f t="shared" si="32"/>
        <v>0</v>
      </c>
      <c r="H198" s="78">
        <f t="shared" si="22"/>
        <v>2372</v>
      </c>
    </row>
    <row r="199" spans="1:8" x14ac:dyDescent="0.2">
      <c r="A199" s="73" t="str">
        <f ca="1">IF(ISERROR(MATCH(C199,Код_Раздел,0)),"",INDIRECT(ADDRESS(MATCH(C199,Код_Раздел,0)+1,2,,,"Раздел")))</f>
        <v>Культура, кинематография</v>
      </c>
      <c r="B199" s="79" t="s">
        <v>309</v>
      </c>
      <c r="C199" s="77" t="s">
        <v>99</v>
      </c>
      <c r="D199" s="69"/>
      <c r="E199" s="26"/>
      <c r="F199" s="78">
        <f t="shared" si="32"/>
        <v>2372</v>
      </c>
      <c r="G199" s="78">
        <f t="shared" si="32"/>
        <v>0</v>
      </c>
      <c r="H199" s="78">
        <f t="shared" si="22"/>
        <v>2372</v>
      </c>
    </row>
    <row r="200" spans="1:8" x14ac:dyDescent="0.2">
      <c r="A200" s="68" t="s">
        <v>63</v>
      </c>
      <c r="B200" s="79" t="s">
        <v>309</v>
      </c>
      <c r="C200" s="77" t="s">
        <v>99</v>
      </c>
      <c r="D200" s="69" t="s">
        <v>90</v>
      </c>
      <c r="E200" s="26"/>
      <c r="F200" s="78">
        <f t="shared" si="32"/>
        <v>2372</v>
      </c>
      <c r="G200" s="78">
        <f t="shared" si="32"/>
        <v>0</v>
      </c>
      <c r="H200" s="78">
        <f t="shared" si="22"/>
        <v>2372</v>
      </c>
    </row>
    <row r="201" spans="1:8" ht="33" x14ac:dyDescent="0.2">
      <c r="A201" s="73" t="str">
        <f ca="1">IF(ISERROR(MATCH(E201,Код_КВР,0)),"",INDIRECT(ADDRESS(MATCH(E201,Код_КВР,0)+1,2,,,"КВР")))</f>
        <v>Предоставление субсидий бюджетным, автономным учреждениям и иным некоммерческим организациям</v>
      </c>
      <c r="B201" s="79" t="s">
        <v>309</v>
      </c>
      <c r="C201" s="77" t="s">
        <v>99</v>
      </c>
      <c r="D201" s="69" t="s">
        <v>90</v>
      </c>
      <c r="E201" s="26">
        <v>600</v>
      </c>
      <c r="F201" s="78">
        <f t="shared" si="32"/>
        <v>2372</v>
      </c>
      <c r="G201" s="78">
        <f t="shared" si="32"/>
        <v>0</v>
      </c>
      <c r="H201" s="78">
        <f t="shared" si="22"/>
        <v>2372</v>
      </c>
    </row>
    <row r="202" spans="1:8" x14ac:dyDescent="0.2">
      <c r="A202" s="73" t="str">
        <f ca="1">IF(ISERROR(MATCH(E202,Код_КВР,0)),"",INDIRECT(ADDRESS(MATCH(E202,Код_КВР,0)+1,2,,,"КВР")))</f>
        <v>Субсидии бюджетным учреждениям</v>
      </c>
      <c r="B202" s="79" t="s">
        <v>309</v>
      </c>
      <c r="C202" s="77" t="s">
        <v>99</v>
      </c>
      <c r="D202" s="69" t="s">
        <v>90</v>
      </c>
      <c r="E202" s="26">
        <v>610</v>
      </c>
      <c r="F202" s="78">
        <f>'прил. 5'!G690</f>
        <v>2372</v>
      </c>
      <c r="G202" s="78">
        <f>'прил. 5'!H690</f>
        <v>0</v>
      </c>
      <c r="H202" s="78">
        <f t="shared" si="22"/>
        <v>2372</v>
      </c>
    </row>
    <row r="203" spans="1:8" ht="49.5" x14ac:dyDescent="0.2">
      <c r="A203" s="73" t="str">
        <f ca="1">IF(ISERROR(MATCH(B203,Код_КЦСР,0)),"",INDIRECT(ADDRESS(MATCH(B203,Код_КЦСР,0)+1,2,,,"КЦСР")))</f>
        <v>Формирование, учет, изучение, обеспечение физического сохранения и безопасности музейных предметов, музейных коллекций</v>
      </c>
      <c r="B203" s="79" t="s">
        <v>310</v>
      </c>
      <c r="C203" s="77"/>
      <c r="D203" s="69"/>
      <c r="E203" s="26"/>
      <c r="F203" s="78">
        <f t="shared" ref="F203:G206" si="33">F204</f>
        <v>18587.099999999999</v>
      </c>
      <c r="G203" s="78">
        <f t="shared" si="33"/>
        <v>0</v>
      </c>
      <c r="H203" s="78">
        <f t="shared" si="22"/>
        <v>18587.099999999999</v>
      </c>
    </row>
    <row r="204" spans="1:8" x14ac:dyDescent="0.2">
      <c r="A204" s="73" t="str">
        <f ca="1">IF(ISERROR(MATCH(C204,Код_Раздел,0)),"",INDIRECT(ADDRESS(MATCH(C204,Код_Раздел,0)+1,2,,,"Раздел")))</f>
        <v>Культура, кинематография</v>
      </c>
      <c r="B204" s="79" t="s">
        <v>310</v>
      </c>
      <c r="C204" s="77" t="s">
        <v>99</v>
      </c>
      <c r="D204" s="69"/>
      <c r="E204" s="26"/>
      <c r="F204" s="78">
        <f t="shared" si="33"/>
        <v>18587.099999999999</v>
      </c>
      <c r="G204" s="78">
        <f t="shared" si="33"/>
        <v>0</v>
      </c>
      <c r="H204" s="78">
        <f t="shared" si="22"/>
        <v>18587.099999999999</v>
      </c>
    </row>
    <row r="205" spans="1:8" x14ac:dyDescent="0.2">
      <c r="A205" s="68" t="s">
        <v>63</v>
      </c>
      <c r="B205" s="79" t="s">
        <v>310</v>
      </c>
      <c r="C205" s="77" t="s">
        <v>99</v>
      </c>
      <c r="D205" s="69" t="s">
        <v>90</v>
      </c>
      <c r="E205" s="26"/>
      <c r="F205" s="78">
        <f t="shared" si="33"/>
        <v>18587.099999999999</v>
      </c>
      <c r="G205" s="78">
        <f t="shared" si="33"/>
        <v>0</v>
      </c>
      <c r="H205" s="78">
        <f t="shared" si="22"/>
        <v>18587.099999999999</v>
      </c>
    </row>
    <row r="206" spans="1:8" ht="33" x14ac:dyDescent="0.2">
      <c r="A206" s="73" t="str">
        <f ca="1">IF(ISERROR(MATCH(E206,Код_КВР,0)),"",INDIRECT(ADDRESS(MATCH(E206,Код_КВР,0)+1,2,,,"КВР")))</f>
        <v>Предоставление субсидий бюджетным, автономным учреждениям и иным некоммерческим организациям</v>
      </c>
      <c r="B206" s="79" t="s">
        <v>310</v>
      </c>
      <c r="C206" s="77" t="s">
        <v>99</v>
      </c>
      <c r="D206" s="69" t="s">
        <v>90</v>
      </c>
      <c r="E206" s="26">
        <v>600</v>
      </c>
      <c r="F206" s="78">
        <f t="shared" si="33"/>
        <v>18587.099999999999</v>
      </c>
      <c r="G206" s="78">
        <f t="shared" si="33"/>
        <v>0</v>
      </c>
      <c r="H206" s="78">
        <f t="shared" si="22"/>
        <v>18587.099999999999</v>
      </c>
    </row>
    <row r="207" spans="1:8" x14ac:dyDescent="0.2">
      <c r="A207" s="73" t="str">
        <f ca="1">IF(ISERROR(MATCH(E207,Код_КВР,0)),"",INDIRECT(ADDRESS(MATCH(E207,Код_КВР,0)+1,2,,,"КВР")))</f>
        <v>Субсидии бюджетным учреждениям</v>
      </c>
      <c r="B207" s="79" t="s">
        <v>310</v>
      </c>
      <c r="C207" s="77" t="s">
        <v>99</v>
      </c>
      <c r="D207" s="69" t="s">
        <v>90</v>
      </c>
      <c r="E207" s="26">
        <v>610</v>
      </c>
      <c r="F207" s="78">
        <f>'прил. 5'!G693</f>
        <v>18587.099999999999</v>
      </c>
      <c r="G207" s="78">
        <f>'прил. 5'!H693</f>
        <v>0</v>
      </c>
      <c r="H207" s="78">
        <f t="shared" si="22"/>
        <v>18587.099999999999</v>
      </c>
    </row>
    <row r="208" spans="1:8" x14ac:dyDescent="0.2">
      <c r="A208" s="73" t="str">
        <f ca="1">IF(ISERROR(MATCH(B208,Код_КЦСР,0)),"",INDIRECT(ADDRESS(MATCH(B208,Код_КЦСР,0)+1,2,,,"КЦСР")))</f>
        <v>Развитие музейного дела</v>
      </c>
      <c r="B208" s="79" t="s">
        <v>312</v>
      </c>
      <c r="C208" s="77"/>
      <c r="D208" s="69"/>
      <c r="E208" s="26"/>
      <c r="F208" s="78">
        <f t="shared" ref="F208:G211" si="34">F209</f>
        <v>469</v>
      </c>
      <c r="G208" s="78">
        <f t="shared" si="34"/>
        <v>0</v>
      </c>
      <c r="H208" s="78">
        <f t="shared" si="22"/>
        <v>469</v>
      </c>
    </row>
    <row r="209" spans="1:8" x14ac:dyDescent="0.2">
      <c r="A209" s="73" t="str">
        <f ca="1">IF(ISERROR(MATCH(C209,Код_Раздел,0)),"",INDIRECT(ADDRESS(MATCH(C209,Код_Раздел,0)+1,2,,,"Раздел")))</f>
        <v>Культура, кинематография</v>
      </c>
      <c r="B209" s="79" t="s">
        <v>312</v>
      </c>
      <c r="C209" s="77" t="s">
        <v>99</v>
      </c>
      <c r="D209" s="69"/>
      <c r="E209" s="26"/>
      <c r="F209" s="78">
        <f t="shared" si="34"/>
        <v>469</v>
      </c>
      <c r="G209" s="78">
        <f t="shared" si="34"/>
        <v>0</v>
      </c>
      <c r="H209" s="78">
        <f t="shared" ref="H209:H272" si="35">F209+G209</f>
        <v>469</v>
      </c>
    </row>
    <row r="210" spans="1:8" x14ac:dyDescent="0.2">
      <c r="A210" s="68" t="s">
        <v>63</v>
      </c>
      <c r="B210" s="79" t="s">
        <v>312</v>
      </c>
      <c r="C210" s="77" t="s">
        <v>99</v>
      </c>
      <c r="D210" s="69" t="s">
        <v>90</v>
      </c>
      <c r="E210" s="26"/>
      <c r="F210" s="78">
        <f t="shared" si="34"/>
        <v>469</v>
      </c>
      <c r="G210" s="78">
        <f t="shared" si="34"/>
        <v>0</v>
      </c>
      <c r="H210" s="78">
        <f t="shared" si="35"/>
        <v>469</v>
      </c>
    </row>
    <row r="211" spans="1:8" ht="33" x14ac:dyDescent="0.2">
      <c r="A211" s="73" t="str">
        <f ca="1">IF(ISERROR(MATCH(E211,Код_КВР,0)),"",INDIRECT(ADDRESS(MATCH(E211,Код_КВР,0)+1,2,,,"КВР")))</f>
        <v>Предоставление субсидий бюджетным, автономным учреждениям и иным некоммерческим организациям</v>
      </c>
      <c r="B211" s="79" t="s">
        <v>312</v>
      </c>
      <c r="C211" s="77" t="s">
        <v>99</v>
      </c>
      <c r="D211" s="69" t="s">
        <v>90</v>
      </c>
      <c r="E211" s="26">
        <v>600</v>
      </c>
      <c r="F211" s="78">
        <f t="shared" si="34"/>
        <v>469</v>
      </c>
      <c r="G211" s="78">
        <f t="shared" si="34"/>
        <v>0</v>
      </c>
      <c r="H211" s="78">
        <f t="shared" si="35"/>
        <v>469</v>
      </c>
    </row>
    <row r="212" spans="1:8" x14ac:dyDescent="0.2">
      <c r="A212" s="73" t="str">
        <f ca="1">IF(ISERROR(MATCH(E212,Код_КВР,0)),"",INDIRECT(ADDRESS(MATCH(E212,Код_КВР,0)+1,2,,,"КВР")))</f>
        <v>Субсидии бюджетным учреждениям</v>
      </c>
      <c r="B212" s="79" t="s">
        <v>312</v>
      </c>
      <c r="C212" s="77" t="s">
        <v>99</v>
      </c>
      <c r="D212" s="69" t="s">
        <v>90</v>
      </c>
      <c r="E212" s="26">
        <v>610</v>
      </c>
      <c r="F212" s="78">
        <f>'прил. 5'!G696</f>
        <v>469</v>
      </c>
      <c r="G212" s="78">
        <f>'прил. 5'!H696</f>
        <v>0</v>
      </c>
      <c r="H212" s="78">
        <f t="shared" si="35"/>
        <v>469</v>
      </c>
    </row>
    <row r="213" spans="1:8" ht="49.5" x14ac:dyDescent="0.2">
      <c r="A213" s="73" t="str">
        <f ca="1">IF(ISERROR(MATCH(B213,Код_КЦСР,0)),"",INDIRECT(ADDRESS(MATCH(B213,Код_КЦСР,0)+1,2,,,"КЦСР")))</f>
        <v>Оказание муниципальной услуги в области библиотечного дела и обеспечение деятельности муниципального бюджетного учреждения культуры «Объединение библиотек»</v>
      </c>
      <c r="B213" s="79" t="s">
        <v>313</v>
      </c>
      <c r="C213" s="77"/>
      <c r="D213" s="69"/>
      <c r="E213" s="26"/>
      <c r="F213" s="78">
        <f t="shared" ref="F213:G216" si="36">F214</f>
        <v>40447.800000000003</v>
      </c>
      <c r="G213" s="78">
        <f t="shared" si="36"/>
        <v>0</v>
      </c>
      <c r="H213" s="78">
        <f t="shared" si="35"/>
        <v>40447.800000000003</v>
      </c>
    </row>
    <row r="214" spans="1:8" x14ac:dyDescent="0.2">
      <c r="A214" s="73" t="str">
        <f ca="1">IF(ISERROR(MATCH(C214,Код_Раздел,0)),"",INDIRECT(ADDRESS(MATCH(C214,Код_Раздел,0)+1,2,,,"Раздел")))</f>
        <v>Культура, кинематография</v>
      </c>
      <c r="B214" s="79" t="s">
        <v>313</v>
      </c>
      <c r="C214" s="77" t="s">
        <v>99</v>
      </c>
      <c r="D214" s="69"/>
      <c r="E214" s="26"/>
      <c r="F214" s="78">
        <f t="shared" si="36"/>
        <v>40447.800000000003</v>
      </c>
      <c r="G214" s="78">
        <f t="shared" si="36"/>
        <v>0</v>
      </c>
      <c r="H214" s="78">
        <f t="shared" si="35"/>
        <v>40447.800000000003</v>
      </c>
    </row>
    <row r="215" spans="1:8" x14ac:dyDescent="0.2">
      <c r="A215" s="68" t="s">
        <v>63</v>
      </c>
      <c r="B215" s="79" t="s">
        <v>313</v>
      </c>
      <c r="C215" s="77" t="s">
        <v>99</v>
      </c>
      <c r="D215" s="69" t="s">
        <v>90</v>
      </c>
      <c r="E215" s="26"/>
      <c r="F215" s="78">
        <f t="shared" si="36"/>
        <v>40447.800000000003</v>
      </c>
      <c r="G215" s="78">
        <f t="shared" si="36"/>
        <v>0</v>
      </c>
      <c r="H215" s="78">
        <f t="shared" si="35"/>
        <v>40447.800000000003</v>
      </c>
    </row>
    <row r="216" spans="1:8" ht="33" x14ac:dyDescent="0.2">
      <c r="A216" s="73" t="str">
        <f ca="1">IF(ISERROR(MATCH(E216,Код_КВР,0)),"",INDIRECT(ADDRESS(MATCH(E216,Код_КВР,0)+1,2,,,"КВР")))</f>
        <v>Предоставление субсидий бюджетным, автономным учреждениям и иным некоммерческим организациям</v>
      </c>
      <c r="B216" s="79" t="s">
        <v>313</v>
      </c>
      <c r="C216" s="77" t="s">
        <v>99</v>
      </c>
      <c r="D216" s="69" t="s">
        <v>90</v>
      </c>
      <c r="E216" s="26">
        <v>600</v>
      </c>
      <c r="F216" s="78">
        <f t="shared" si="36"/>
        <v>40447.800000000003</v>
      </c>
      <c r="G216" s="78">
        <f t="shared" si="36"/>
        <v>0</v>
      </c>
      <c r="H216" s="78">
        <f t="shared" si="35"/>
        <v>40447.800000000003</v>
      </c>
    </row>
    <row r="217" spans="1:8" x14ac:dyDescent="0.2">
      <c r="A217" s="73" t="str">
        <f ca="1">IF(ISERROR(MATCH(E217,Код_КВР,0)),"",INDIRECT(ADDRESS(MATCH(E217,Код_КВР,0)+1,2,,,"КВР")))</f>
        <v>Субсидии бюджетным учреждениям</v>
      </c>
      <c r="B217" s="79" t="s">
        <v>313</v>
      </c>
      <c r="C217" s="77" t="s">
        <v>99</v>
      </c>
      <c r="D217" s="69" t="s">
        <v>90</v>
      </c>
      <c r="E217" s="26">
        <v>610</v>
      </c>
      <c r="F217" s="78">
        <f>'прил. 5'!G699</f>
        <v>40447.800000000003</v>
      </c>
      <c r="G217" s="78">
        <f>'прил. 5'!H699</f>
        <v>0</v>
      </c>
      <c r="H217" s="78">
        <f t="shared" si="35"/>
        <v>40447.800000000003</v>
      </c>
    </row>
    <row r="218" spans="1:8" x14ac:dyDescent="0.2">
      <c r="A218" s="73" t="str">
        <f ca="1">IF(ISERROR(MATCH(B218,Код_КЦСР,0)),"",INDIRECT(ADDRESS(MATCH(B218,Код_КЦСР,0)+1,2,,,"КЦСР")))</f>
        <v>Библиографическая обработка документов и создание каталогов</v>
      </c>
      <c r="B218" s="79" t="s">
        <v>315</v>
      </c>
      <c r="C218" s="77"/>
      <c r="D218" s="69"/>
      <c r="E218" s="26"/>
      <c r="F218" s="78">
        <f t="shared" ref="F218:G221" si="37">F219</f>
        <v>3547.9</v>
      </c>
      <c r="G218" s="78">
        <f t="shared" si="37"/>
        <v>0</v>
      </c>
      <c r="H218" s="78">
        <f t="shared" si="35"/>
        <v>3547.9</v>
      </c>
    </row>
    <row r="219" spans="1:8" x14ac:dyDescent="0.2">
      <c r="A219" s="73" t="str">
        <f ca="1">IF(ISERROR(MATCH(C219,Код_Раздел,0)),"",INDIRECT(ADDRESS(MATCH(C219,Код_Раздел,0)+1,2,,,"Раздел")))</f>
        <v>Культура, кинематография</v>
      </c>
      <c r="B219" s="79" t="s">
        <v>315</v>
      </c>
      <c r="C219" s="77" t="s">
        <v>99</v>
      </c>
      <c r="D219" s="69"/>
      <c r="E219" s="26"/>
      <c r="F219" s="78">
        <f t="shared" si="37"/>
        <v>3547.9</v>
      </c>
      <c r="G219" s="78">
        <f t="shared" si="37"/>
        <v>0</v>
      </c>
      <c r="H219" s="78">
        <f t="shared" si="35"/>
        <v>3547.9</v>
      </c>
    </row>
    <row r="220" spans="1:8" x14ac:dyDescent="0.2">
      <c r="A220" s="68" t="s">
        <v>63</v>
      </c>
      <c r="B220" s="79" t="s">
        <v>315</v>
      </c>
      <c r="C220" s="77" t="s">
        <v>99</v>
      </c>
      <c r="D220" s="69" t="s">
        <v>90</v>
      </c>
      <c r="E220" s="26"/>
      <c r="F220" s="78">
        <f t="shared" si="37"/>
        <v>3547.9</v>
      </c>
      <c r="G220" s="78">
        <f t="shared" si="37"/>
        <v>0</v>
      </c>
      <c r="H220" s="78">
        <f t="shared" si="35"/>
        <v>3547.9</v>
      </c>
    </row>
    <row r="221" spans="1:8" ht="33" x14ac:dyDescent="0.2">
      <c r="A221" s="73" t="str">
        <f ca="1">IF(ISERROR(MATCH(E221,Код_КВР,0)),"",INDIRECT(ADDRESS(MATCH(E221,Код_КВР,0)+1,2,,,"КВР")))</f>
        <v>Предоставление субсидий бюджетным, автономным учреждениям и иным некоммерческим организациям</v>
      </c>
      <c r="B221" s="79" t="s">
        <v>315</v>
      </c>
      <c r="C221" s="77" t="s">
        <v>99</v>
      </c>
      <c r="D221" s="69" t="s">
        <v>90</v>
      </c>
      <c r="E221" s="26">
        <v>600</v>
      </c>
      <c r="F221" s="78">
        <f t="shared" si="37"/>
        <v>3547.9</v>
      </c>
      <c r="G221" s="78">
        <f t="shared" si="37"/>
        <v>0</v>
      </c>
      <c r="H221" s="78">
        <f t="shared" si="35"/>
        <v>3547.9</v>
      </c>
    </row>
    <row r="222" spans="1:8" x14ac:dyDescent="0.2">
      <c r="A222" s="73" t="str">
        <f ca="1">IF(ISERROR(MATCH(E222,Код_КВР,0)),"",INDIRECT(ADDRESS(MATCH(E222,Код_КВР,0)+1,2,,,"КВР")))</f>
        <v>Субсидии бюджетным учреждениям</v>
      </c>
      <c r="B222" s="79" t="s">
        <v>315</v>
      </c>
      <c r="C222" s="77" t="s">
        <v>99</v>
      </c>
      <c r="D222" s="69" t="s">
        <v>90</v>
      </c>
      <c r="E222" s="26">
        <v>610</v>
      </c>
      <c r="F222" s="78">
        <f>'прил. 5'!G702</f>
        <v>3547.9</v>
      </c>
      <c r="G222" s="78">
        <f>'прил. 5'!H702</f>
        <v>0</v>
      </c>
      <c r="H222" s="78">
        <f t="shared" si="35"/>
        <v>3547.9</v>
      </c>
    </row>
    <row r="223" spans="1:8" ht="33" x14ac:dyDescent="0.2">
      <c r="A223" s="73" t="str">
        <f ca="1">IF(ISERROR(MATCH(B223,Код_КЦСР,0)),"",INDIRECT(ADDRESS(MATCH(B223,Код_КЦСР,0)+1,2,,,"КЦСР")))</f>
        <v>Формирование, учет, изучение, обеспечение физического сохранения и безопасности фондов библиотеки</v>
      </c>
      <c r="B223" s="79" t="s">
        <v>317</v>
      </c>
      <c r="C223" s="77"/>
      <c r="D223" s="69"/>
      <c r="E223" s="26"/>
      <c r="F223" s="78">
        <f t="shared" ref="F223:G226" si="38">F224</f>
        <v>4036.5</v>
      </c>
      <c r="G223" s="78">
        <f t="shared" si="38"/>
        <v>0</v>
      </c>
      <c r="H223" s="78">
        <f t="shared" si="35"/>
        <v>4036.5</v>
      </c>
    </row>
    <row r="224" spans="1:8" x14ac:dyDescent="0.2">
      <c r="A224" s="73" t="str">
        <f ca="1">IF(ISERROR(MATCH(C224,Код_Раздел,0)),"",INDIRECT(ADDRESS(MATCH(C224,Код_Раздел,0)+1,2,,,"Раздел")))</f>
        <v>Культура, кинематография</v>
      </c>
      <c r="B224" s="79" t="s">
        <v>317</v>
      </c>
      <c r="C224" s="77" t="s">
        <v>99</v>
      </c>
      <c r="D224" s="69"/>
      <c r="E224" s="26"/>
      <c r="F224" s="78">
        <f t="shared" si="38"/>
        <v>4036.5</v>
      </c>
      <c r="G224" s="78">
        <f t="shared" si="38"/>
        <v>0</v>
      </c>
      <c r="H224" s="78">
        <f t="shared" si="35"/>
        <v>4036.5</v>
      </c>
    </row>
    <row r="225" spans="1:8" x14ac:dyDescent="0.2">
      <c r="A225" s="68" t="s">
        <v>63</v>
      </c>
      <c r="B225" s="79" t="s">
        <v>317</v>
      </c>
      <c r="C225" s="77" t="s">
        <v>99</v>
      </c>
      <c r="D225" s="69" t="s">
        <v>90</v>
      </c>
      <c r="E225" s="26"/>
      <c r="F225" s="78">
        <f t="shared" si="38"/>
        <v>4036.5</v>
      </c>
      <c r="G225" s="78">
        <f t="shared" si="38"/>
        <v>0</v>
      </c>
      <c r="H225" s="78">
        <f t="shared" si="35"/>
        <v>4036.5</v>
      </c>
    </row>
    <row r="226" spans="1:8" ht="33" x14ac:dyDescent="0.2">
      <c r="A226" s="73" t="str">
        <f ca="1">IF(ISERROR(MATCH(E226,Код_КВР,0)),"",INDIRECT(ADDRESS(MATCH(E226,Код_КВР,0)+1,2,,,"КВР")))</f>
        <v>Предоставление субсидий бюджетным, автономным учреждениям и иным некоммерческим организациям</v>
      </c>
      <c r="B226" s="79" t="s">
        <v>317</v>
      </c>
      <c r="C226" s="77" t="s">
        <v>99</v>
      </c>
      <c r="D226" s="69" t="s">
        <v>90</v>
      </c>
      <c r="E226" s="26">
        <v>600</v>
      </c>
      <c r="F226" s="78">
        <f t="shared" si="38"/>
        <v>4036.5</v>
      </c>
      <c r="G226" s="78">
        <f t="shared" si="38"/>
        <v>0</v>
      </c>
      <c r="H226" s="78">
        <f t="shared" si="35"/>
        <v>4036.5</v>
      </c>
    </row>
    <row r="227" spans="1:8" x14ac:dyDescent="0.2">
      <c r="A227" s="73" t="str">
        <f ca="1">IF(ISERROR(MATCH(E227,Код_КВР,0)),"",INDIRECT(ADDRESS(MATCH(E227,Код_КВР,0)+1,2,,,"КВР")))</f>
        <v>Субсидии бюджетным учреждениям</v>
      </c>
      <c r="B227" s="79" t="s">
        <v>317</v>
      </c>
      <c r="C227" s="77" t="s">
        <v>99</v>
      </c>
      <c r="D227" s="69" t="s">
        <v>90</v>
      </c>
      <c r="E227" s="26">
        <v>610</v>
      </c>
      <c r="F227" s="78">
        <f>'прил. 5'!G705</f>
        <v>4036.5</v>
      </c>
      <c r="G227" s="78">
        <f>'прил. 5'!H705</f>
        <v>0</v>
      </c>
      <c r="H227" s="78">
        <f t="shared" si="35"/>
        <v>4036.5</v>
      </c>
    </row>
    <row r="228" spans="1:8" x14ac:dyDescent="0.2">
      <c r="A228" s="73" t="str">
        <f ca="1">IF(ISERROR(MATCH(B228,Код_КЦСР,0)),"",INDIRECT(ADDRESS(MATCH(B228,Код_КЦСР,0)+1,2,,,"КЦСР")))</f>
        <v>Развитие библиотечного дела</v>
      </c>
      <c r="B228" s="79" t="s">
        <v>319</v>
      </c>
      <c r="C228" s="77"/>
      <c r="D228" s="69"/>
      <c r="E228" s="26"/>
      <c r="F228" s="78">
        <f t="shared" ref="F228:G231" si="39">F229</f>
        <v>2280</v>
      </c>
      <c r="G228" s="78">
        <f t="shared" si="39"/>
        <v>0</v>
      </c>
      <c r="H228" s="78">
        <f t="shared" si="35"/>
        <v>2280</v>
      </c>
    </row>
    <row r="229" spans="1:8" x14ac:dyDescent="0.2">
      <c r="A229" s="73" t="str">
        <f ca="1">IF(ISERROR(MATCH(C229,Код_Раздел,0)),"",INDIRECT(ADDRESS(MATCH(C229,Код_Раздел,0)+1,2,,,"Раздел")))</f>
        <v>Культура, кинематография</v>
      </c>
      <c r="B229" s="79" t="s">
        <v>319</v>
      </c>
      <c r="C229" s="77" t="s">
        <v>99</v>
      </c>
      <c r="D229" s="69"/>
      <c r="E229" s="26"/>
      <c r="F229" s="78">
        <f t="shared" si="39"/>
        <v>2280</v>
      </c>
      <c r="G229" s="78">
        <f t="shared" si="39"/>
        <v>0</v>
      </c>
      <c r="H229" s="78">
        <f t="shared" si="35"/>
        <v>2280</v>
      </c>
    </row>
    <row r="230" spans="1:8" x14ac:dyDescent="0.2">
      <c r="A230" s="68" t="s">
        <v>63</v>
      </c>
      <c r="B230" s="79" t="s">
        <v>319</v>
      </c>
      <c r="C230" s="77" t="s">
        <v>99</v>
      </c>
      <c r="D230" s="69" t="s">
        <v>90</v>
      </c>
      <c r="E230" s="26"/>
      <c r="F230" s="78">
        <f t="shared" si="39"/>
        <v>2280</v>
      </c>
      <c r="G230" s="78">
        <f t="shared" si="39"/>
        <v>0</v>
      </c>
      <c r="H230" s="78">
        <f t="shared" si="35"/>
        <v>2280</v>
      </c>
    </row>
    <row r="231" spans="1:8" ht="33" x14ac:dyDescent="0.2">
      <c r="A231" s="73" t="str">
        <f ca="1">IF(ISERROR(MATCH(E231,Код_КВР,0)),"",INDIRECT(ADDRESS(MATCH(E231,Код_КВР,0)+1,2,,,"КВР")))</f>
        <v>Предоставление субсидий бюджетным, автономным учреждениям и иным некоммерческим организациям</v>
      </c>
      <c r="B231" s="79" t="s">
        <v>319</v>
      </c>
      <c r="C231" s="77" t="s">
        <v>99</v>
      </c>
      <c r="D231" s="69" t="s">
        <v>90</v>
      </c>
      <c r="E231" s="26">
        <v>600</v>
      </c>
      <c r="F231" s="78">
        <f t="shared" si="39"/>
        <v>2280</v>
      </c>
      <c r="G231" s="78">
        <f t="shared" si="39"/>
        <v>0</v>
      </c>
      <c r="H231" s="78">
        <f t="shared" si="35"/>
        <v>2280</v>
      </c>
    </row>
    <row r="232" spans="1:8" x14ac:dyDescent="0.2">
      <c r="A232" s="73" t="str">
        <f ca="1">IF(ISERROR(MATCH(E232,Код_КВР,0)),"",INDIRECT(ADDRESS(MATCH(E232,Код_КВР,0)+1,2,,,"КВР")))</f>
        <v>Субсидии бюджетным учреждениям</v>
      </c>
      <c r="B232" s="79" t="s">
        <v>319</v>
      </c>
      <c r="C232" s="77" t="s">
        <v>99</v>
      </c>
      <c r="D232" s="69" t="s">
        <v>90</v>
      </c>
      <c r="E232" s="26">
        <v>610</v>
      </c>
      <c r="F232" s="78">
        <f>'прил. 5'!G708</f>
        <v>2280</v>
      </c>
      <c r="G232" s="78">
        <f>'прил. 5'!H708</f>
        <v>0</v>
      </c>
      <c r="H232" s="78">
        <f t="shared" si="35"/>
        <v>2280</v>
      </c>
    </row>
    <row r="233" spans="1:8" x14ac:dyDescent="0.2">
      <c r="A233" s="73" t="str">
        <f ca="1">IF(ISERROR(MATCH(B233,Код_КЦСР,0)),"",INDIRECT(ADDRESS(MATCH(B233,Код_КЦСР,0)+1,2,,,"КЦСР")))</f>
        <v>Искусство</v>
      </c>
      <c r="B233" s="79" t="s">
        <v>320</v>
      </c>
      <c r="C233" s="77"/>
      <c r="D233" s="69"/>
      <c r="E233" s="26"/>
      <c r="F233" s="78">
        <f>F234+F240+F245</f>
        <v>110841.4</v>
      </c>
      <c r="G233" s="78">
        <f>G234+G240+G245</f>
        <v>0</v>
      </c>
      <c r="H233" s="78">
        <f t="shared" si="35"/>
        <v>110841.4</v>
      </c>
    </row>
    <row r="234" spans="1:8" ht="49.5" x14ac:dyDescent="0.2">
      <c r="A234" s="73" t="str">
        <f ca="1">IF(ISERROR(MATCH(B234,Код_КЦСР,0)),"",INDIRECT(ADDRESS(MATCH(B234,Код_КЦСР,0)+1,2,,,"КЦСР")))</f>
        <v>Оказание муниципальных услуг в области театрально-концертного дела и обеспечение деятельности муниципальных учреждений культуры</v>
      </c>
      <c r="B234" s="79" t="s">
        <v>322</v>
      </c>
      <c r="C234" s="77"/>
      <c r="D234" s="69"/>
      <c r="E234" s="26"/>
      <c r="F234" s="78">
        <f t="shared" ref="F234:G236" si="40">F235</f>
        <v>44005.7</v>
      </c>
      <c r="G234" s="78">
        <f t="shared" si="40"/>
        <v>0</v>
      </c>
      <c r="H234" s="78">
        <f t="shared" si="35"/>
        <v>44005.7</v>
      </c>
    </row>
    <row r="235" spans="1:8" x14ac:dyDescent="0.2">
      <c r="A235" s="73" t="str">
        <f ca="1">IF(ISERROR(MATCH(C235,Код_Раздел,0)),"",INDIRECT(ADDRESS(MATCH(C235,Код_Раздел,0)+1,2,,,"Раздел")))</f>
        <v>Культура, кинематография</v>
      </c>
      <c r="B235" s="79" t="s">
        <v>322</v>
      </c>
      <c r="C235" s="77" t="s">
        <v>99</v>
      </c>
      <c r="D235" s="69"/>
      <c r="E235" s="26"/>
      <c r="F235" s="78">
        <f t="shared" si="40"/>
        <v>44005.7</v>
      </c>
      <c r="G235" s="78">
        <f t="shared" si="40"/>
        <v>0</v>
      </c>
      <c r="H235" s="78">
        <f t="shared" si="35"/>
        <v>44005.7</v>
      </c>
    </row>
    <row r="236" spans="1:8" x14ac:dyDescent="0.2">
      <c r="A236" s="68" t="s">
        <v>63</v>
      </c>
      <c r="B236" s="79" t="s">
        <v>322</v>
      </c>
      <c r="C236" s="77" t="s">
        <v>99</v>
      </c>
      <c r="D236" s="69" t="s">
        <v>90</v>
      </c>
      <c r="E236" s="26"/>
      <c r="F236" s="78">
        <f t="shared" si="40"/>
        <v>44005.7</v>
      </c>
      <c r="G236" s="78">
        <f t="shared" si="40"/>
        <v>0</v>
      </c>
      <c r="H236" s="78">
        <f t="shared" si="35"/>
        <v>44005.7</v>
      </c>
    </row>
    <row r="237" spans="1:8" ht="33" x14ac:dyDescent="0.2">
      <c r="A237" s="73" t="str">
        <f ca="1">IF(ISERROR(MATCH(E237,Код_КВР,0)),"",INDIRECT(ADDRESS(MATCH(E237,Код_КВР,0)+1,2,,,"КВР")))</f>
        <v>Предоставление субсидий бюджетным, автономным учреждениям и иным некоммерческим организациям</v>
      </c>
      <c r="B237" s="79" t="s">
        <v>322</v>
      </c>
      <c r="C237" s="77" t="s">
        <v>99</v>
      </c>
      <c r="D237" s="69" t="s">
        <v>90</v>
      </c>
      <c r="E237" s="26">
        <v>600</v>
      </c>
      <c r="F237" s="78">
        <f>F238+F239</f>
        <v>44005.7</v>
      </c>
      <c r="G237" s="78">
        <f>G238+G239</f>
        <v>0</v>
      </c>
      <c r="H237" s="78">
        <f t="shared" si="35"/>
        <v>44005.7</v>
      </c>
    </row>
    <row r="238" spans="1:8" x14ac:dyDescent="0.2">
      <c r="A238" s="73" t="str">
        <f ca="1">IF(ISERROR(MATCH(E238,Код_КВР,0)),"",INDIRECT(ADDRESS(MATCH(E238,Код_КВР,0)+1,2,,,"КВР")))</f>
        <v>Субсидии бюджетным учреждениям</v>
      </c>
      <c r="B238" s="79" t="s">
        <v>322</v>
      </c>
      <c r="C238" s="77" t="s">
        <v>99</v>
      </c>
      <c r="D238" s="69" t="s">
        <v>90</v>
      </c>
      <c r="E238" s="26">
        <v>610</v>
      </c>
      <c r="F238" s="78">
        <f>'прил. 5'!G712</f>
        <v>31755.4</v>
      </c>
      <c r="G238" s="78">
        <f>'прил. 5'!H712</f>
        <v>0</v>
      </c>
      <c r="H238" s="78">
        <f t="shared" si="35"/>
        <v>31755.4</v>
      </c>
    </row>
    <row r="239" spans="1:8" x14ac:dyDescent="0.2">
      <c r="A239" s="73" t="str">
        <f ca="1">IF(ISERROR(MATCH(E239,Код_КВР,0)),"",INDIRECT(ADDRESS(MATCH(E239,Код_КВР,0)+1,2,,,"КВР")))</f>
        <v>Субсидии автономным учреждениям</v>
      </c>
      <c r="B239" s="79" t="s">
        <v>322</v>
      </c>
      <c r="C239" s="77" t="s">
        <v>99</v>
      </c>
      <c r="D239" s="69" t="s">
        <v>90</v>
      </c>
      <c r="E239" s="26">
        <v>620</v>
      </c>
      <c r="F239" s="78">
        <f>'прил. 5'!G713</f>
        <v>12250.3</v>
      </c>
      <c r="G239" s="78">
        <f>'прил. 5'!H713</f>
        <v>0</v>
      </c>
      <c r="H239" s="78">
        <f t="shared" si="35"/>
        <v>12250.3</v>
      </c>
    </row>
    <row r="240" spans="1:8" ht="49.5" x14ac:dyDescent="0.2">
      <c r="A240" s="73" t="str">
        <f ca="1">IF(ISERROR(MATCH(B240,Код_КЦСР,0)),"",INDIRECT(ADDRESS(MATCH(B240,Код_КЦСР,0)+1,2,,,"КЦСР")))</f>
        <v>Оказание муниципальной услуги в области предоставления общеразвивающих программ и обеспечение деятельности МБОУДОД «ДДиЮ «Дом Знаний»</v>
      </c>
      <c r="B240" s="79" t="s">
        <v>324</v>
      </c>
      <c r="C240" s="77"/>
      <c r="D240" s="69"/>
      <c r="E240" s="26"/>
      <c r="F240" s="78">
        <f t="shared" ref="F240:G243" si="41">F241</f>
        <v>13572.2</v>
      </c>
      <c r="G240" s="78">
        <f t="shared" si="41"/>
        <v>0</v>
      </c>
      <c r="H240" s="78">
        <f t="shared" si="35"/>
        <v>13572.2</v>
      </c>
    </row>
    <row r="241" spans="1:8" x14ac:dyDescent="0.2">
      <c r="A241" s="73" t="str">
        <f ca="1">IF(ISERROR(MATCH(C241,Код_Раздел,0)),"",INDIRECT(ADDRESS(MATCH(C241,Код_Раздел,0)+1,2,,,"Раздел")))</f>
        <v>Образование</v>
      </c>
      <c r="B241" s="79" t="s">
        <v>324</v>
      </c>
      <c r="C241" s="77" t="s">
        <v>74</v>
      </c>
      <c r="D241" s="69"/>
      <c r="E241" s="26"/>
      <c r="F241" s="78">
        <f t="shared" si="41"/>
        <v>13572.2</v>
      </c>
      <c r="G241" s="78">
        <f t="shared" si="41"/>
        <v>0</v>
      </c>
      <c r="H241" s="78">
        <f t="shared" si="35"/>
        <v>13572.2</v>
      </c>
    </row>
    <row r="242" spans="1:8" x14ac:dyDescent="0.2">
      <c r="A242" s="68" t="s">
        <v>122</v>
      </c>
      <c r="B242" s="79" t="s">
        <v>324</v>
      </c>
      <c r="C242" s="77" t="s">
        <v>74</v>
      </c>
      <c r="D242" s="69" t="s">
        <v>91</v>
      </c>
      <c r="E242" s="26"/>
      <c r="F242" s="78">
        <f t="shared" si="41"/>
        <v>13572.2</v>
      </c>
      <c r="G242" s="78">
        <f t="shared" si="41"/>
        <v>0</v>
      </c>
      <c r="H242" s="78">
        <f t="shared" si="35"/>
        <v>13572.2</v>
      </c>
    </row>
    <row r="243" spans="1:8" ht="33" x14ac:dyDescent="0.2">
      <c r="A243" s="73" t="str">
        <f ca="1">IF(ISERROR(MATCH(E243,Код_КВР,0)),"",INDIRECT(ADDRESS(MATCH(E243,Код_КВР,0)+1,2,,,"КВР")))</f>
        <v>Предоставление субсидий бюджетным, автономным учреждениям и иным некоммерческим организациям</v>
      </c>
      <c r="B243" s="79" t="s">
        <v>324</v>
      </c>
      <c r="C243" s="77" t="s">
        <v>74</v>
      </c>
      <c r="D243" s="69" t="s">
        <v>91</v>
      </c>
      <c r="E243" s="26">
        <v>600</v>
      </c>
      <c r="F243" s="78">
        <f t="shared" si="41"/>
        <v>13572.2</v>
      </c>
      <c r="G243" s="78">
        <f t="shared" si="41"/>
        <v>0</v>
      </c>
      <c r="H243" s="78">
        <f t="shared" si="35"/>
        <v>13572.2</v>
      </c>
    </row>
    <row r="244" spans="1:8" x14ac:dyDescent="0.2">
      <c r="A244" s="73" t="str">
        <f ca="1">IF(ISERROR(MATCH(E244,Код_КВР,0)),"",INDIRECT(ADDRESS(MATCH(E244,Код_КВР,0)+1,2,,,"КВР")))</f>
        <v>Субсидии бюджетным учреждениям</v>
      </c>
      <c r="B244" s="79" t="s">
        <v>324</v>
      </c>
      <c r="C244" s="77" t="s">
        <v>74</v>
      </c>
      <c r="D244" s="69" t="s">
        <v>91</v>
      </c>
      <c r="E244" s="26">
        <v>610</v>
      </c>
      <c r="F244" s="78">
        <f>'прил. 5'!G674</f>
        <v>13572.2</v>
      </c>
      <c r="G244" s="78">
        <f>'прил. 5'!H674</f>
        <v>0</v>
      </c>
      <c r="H244" s="78">
        <f t="shared" si="35"/>
        <v>13572.2</v>
      </c>
    </row>
    <row r="245" spans="1:8" ht="49.5" x14ac:dyDescent="0.2">
      <c r="A245" s="73" t="str">
        <f ca="1">IF(ISERROR(MATCH(B245,Код_КЦСР,0)),"",INDIRECT(ADDRESS(MATCH(B245,Код_КЦСР,0)+1,2,,,"КЦСР")))</f>
        <v>Оказание муниципальной услуги в области предоставления предпрофессиональных программ и обеспечение деятельности школ искусств</v>
      </c>
      <c r="B245" s="79" t="s">
        <v>326</v>
      </c>
      <c r="C245" s="77"/>
      <c r="D245" s="69"/>
      <c r="E245" s="26"/>
      <c r="F245" s="78">
        <f t="shared" ref="F245:G248" si="42">F246</f>
        <v>53263.5</v>
      </c>
      <c r="G245" s="78">
        <f t="shared" si="42"/>
        <v>0</v>
      </c>
      <c r="H245" s="78">
        <f t="shared" si="35"/>
        <v>53263.5</v>
      </c>
    </row>
    <row r="246" spans="1:8" x14ac:dyDescent="0.2">
      <c r="A246" s="73" t="str">
        <f ca="1">IF(ISERROR(MATCH(C246,Код_Раздел,0)),"",INDIRECT(ADDRESS(MATCH(C246,Код_Раздел,0)+1,2,,,"Раздел")))</f>
        <v>Образование</v>
      </c>
      <c r="B246" s="79" t="s">
        <v>326</v>
      </c>
      <c r="C246" s="77" t="s">
        <v>74</v>
      </c>
      <c r="D246" s="69"/>
      <c r="E246" s="26"/>
      <c r="F246" s="78">
        <f t="shared" si="42"/>
        <v>53263.5</v>
      </c>
      <c r="G246" s="78">
        <f t="shared" si="42"/>
        <v>0</v>
      </c>
      <c r="H246" s="78">
        <f t="shared" si="35"/>
        <v>53263.5</v>
      </c>
    </row>
    <row r="247" spans="1:8" x14ac:dyDescent="0.2">
      <c r="A247" s="68" t="s">
        <v>122</v>
      </c>
      <c r="B247" s="79" t="s">
        <v>326</v>
      </c>
      <c r="C247" s="77" t="s">
        <v>74</v>
      </c>
      <c r="D247" s="69" t="s">
        <v>91</v>
      </c>
      <c r="E247" s="26"/>
      <c r="F247" s="78">
        <f t="shared" si="42"/>
        <v>53263.5</v>
      </c>
      <c r="G247" s="78">
        <f t="shared" si="42"/>
        <v>0</v>
      </c>
      <c r="H247" s="78">
        <f t="shared" si="35"/>
        <v>53263.5</v>
      </c>
    </row>
    <row r="248" spans="1:8" ht="33" x14ac:dyDescent="0.2">
      <c r="A248" s="73" t="str">
        <f ca="1">IF(ISERROR(MATCH(E248,Код_КВР,0)),"",INDIRECT(ADDRESS(MATCH(E248,Код_КВР,0)+1,2,,,"КВР")))</f>
        <v>Предоставление субсидий бюджетным, автономным учреждениям и иным некоммерческим организациям</v>
      </c>
      <c r="B248" s="79" t="s">
        <v>326</v>
      </c>
      <c r="C248" s="77" t="s">
        <v>74</v>
      </c>
      <c r="D248" s="69" t="s">
        <v>91</v>
      </c>
      <c r="E248" s="26">
        <v>600</v>
      </c>
      <c r="F248" s="78">
        <f t="shared" si="42"/>
        <v>53263.5</v>
      </c>
      <c r="G248" s="78">
        <f t="shared" si="42"/>
        <v>0</v>
      </c>
      <c r="H248" s="78">
        <f t="shared" si="35"/>
        <v>53263.5</v>
      </c>
    </row>
    <row r="249" spans="1:8" x14ac:dyDescent="0.2">
      <c r="A249" s="73" t="str">
        <f ca="1">IF(ISERROR(MATCH(E249,Код_КВР,0)),"",INDIRECT(ADDRESS(MATCH(E249,Код_КВР,0)+1,2,,,"КВР")))</f>
        <v>Субсидии бюджетным учреждениям</v>
      </c>
      <c r="B249" s="79" t="s">
        <v>326</v>
      </c>
      <c r="C249" s="77" t="s">
        <v>74</v>
      </c>
      <c r="D249" s="69" t="s">
        <v>91</v>
      </c>
      <c r="E249" s="26">
        <v>610</v>
      </c>
      <c r="F249" s="78">
        <f>'прил. 5'!G677</f>
        <v>53263.5</v>
      </c>
      <c r="G249" s="78">
        <f>'прил. 5'!H677</f>
        <v>0</v>
      </c>
      <c r="H249" s="78">
        <f t="shared" si="35"/>
        <v>53263.5</v>
      </c>
    </row>
    <row r="250" spans="1:8" x14ac:dyDescent="0.2">
      <c r="A250" s="73" t="str">
        <f ca="1">IF(ISERROR(MATCH(B250,Код_КЦСР,0)),"",INDIRECT(ADDRESS(MATCH(B250,Код_КЦСР,0)+1,2,,,"КЦСР")))</f>
        <v>Досуг</v>
      </c>
      <c r="B250" s="79" t="s">
        <v>330</v>
      </c>
      <c r="C250" s="77"/>
      <c r="D250" s="69"/>
      <c r="E250" s="26"/>
      <c r="F250" s="78">
        <f>F251+F256+F261</f>
        <v>100328.4</v>
      </c>
      <c r="G250" s="78">
        <f>G251+G256+G261</f>
        <v>0</v>
      </c>
      <c r="H250" s="78">
        <f t="shared" si="35"/>
        <v>100328.4</v>
      </c>
    </row>
    <row r="251" spans="1:8" ht="33" x14ac:dyDescent="0.2">
      <c r="A251" s="73" t="str">
        <f ca="1">IF(ISERROR(MATCH(B251,Код_КЦСР,0)),"",INDIRECT(ADDRESS(MATCH(B251,Код_КЦСР,0)+1,2,,,"КЦСР")))</f>
        <v>Организация деятельности клубных формирований и формирований самодеятельного народного творчества</v>
      </c>
      <c r="B251" s="79" t="s">
        <v>332</v>
      </c>
      <c r="C251" s="77"/>
      <c r="D251" s="69"/>
      <c r="E251" s="26"/>
      <c r="F251" s="78">
        <f t="shared" ref="F251:G254" si="43">F252</f>
        <v>92348.9</v>
      </c>
      <c r="G251" s="78">
        <f t="shared" si="43"/>
        <v>0</v>
      </c>
      <c r="H251" s="78">
        <f t="shared" si="35"/>
        <v>92348.9</v>
      </c>
    </row>
    <row r="252" spans="1:8" x14ac:dyDescent="0.2">
      <c r="A252" s="73" t="str">
        <f ca="1">IF(ISERROR(MATCH(C252,Код_Раздел,0)),"",INDIRECT(ADDRESS(MATCH(C252,Код_Раздел,0)+1,2,,,"Раздел")))</f>
        <v>Культура, кинематография</v>
      </c>
      <c r="B252" s="79" t="s">
        <v>332</v>
      </c>
      <c r="C252" s="77" t="s">
        <v>99</v>
      </c>
      <c r="D252" s="69"/>
      <c r="E252" s="26"/>
      <c r="F252" s="78">
        <f t="shared" si="43"/>
        <v>92348.9</v>
      </c>
      <c r="G252" s="78">
        <f t="shared" si="43"/>
        <v>0</v>
      </c>
      <c r="H252" s="78">
        <f t="shared" si="35"/>
        <v>92348.9</v>
      </c>
    </row>
    <row r="253" spans="1:8" x14ac:dyDescent="0.2">
      <c r="A253" s="68" t="s">
        <v>63</v>
      </c>
      <c r="B253" s="79" t="s">
        <v>332</v>
      </c>
      <c r="C253" s="77" t="s">
        <v>99</v>
      </c>
      <c r="D253" s="69" t="s">
        <v>90</v>
      </c>
      <c r="E253" s="26"/>
      <c r="F253" s="78">
        <f t="shared" si="43"/>
        <v>92348.9</v>
      </c>
      <c r="G253" s="78">
        <f t="shared" si="43"/>
        <v>0</v>
      </c>
      <c r="H253" s="78">
        <f t="shared" si="35"/>
        <v>92348.9</v>
      </c>
    </row>
    <row r="254" spans="1:8" ht="33" x14ac:dyDescent="0.2">
      <c r="A254" s="73" t="str">
        <f ca="1">IF(ISERROR(MATCH(E254,Код_КВР,0)),"",INDIRECT(ADDRESS(MATCH(E254,Код_КВР,0)+1,2,,,"КВР")))</f>
        <v>Предоставление субсидий бюджетным, автономным учреждениям и иным некоммерческим организациям</v>
      </c>
      <c r="B254" s="79" t="s">
        <v>332</v>
      </c>
      <c r="C254" s="77" t="s">
        <v>99</v>
      </c>
      <c r="D254" s="69" t="s">
        <v>90</v>
      </c>
      <c r="E254" s="26">
        <v>600</v>
      </c>
      <c r="F254" s="78">
        <f t="shared" si="43"/>
        <v>92348.9</v>
      </c>
      <c r="G254" s="78">
        <f t="shared" si="43"/>
        <v>0</v>
      </c>
      <c r="H254" s="78">
        <f t="shared" si="35"/>
        <v>92348.9</v>
      </c>
    </row>
    <row r="255" spans="1:8" x14ac:dyDescent="0.2">
      <c r="A255" s="73" t="str">
        <f ca="1">IF(ISERROR(MATCH(E255,Код_КВР,0)),"",INDIRECT(ADDRESS(MATCH(E255,Код_КВР,0)+1,2,,,"КВР")))</f>
        <v>Субсидии бюджетным учреждениям</v>
      </c>
      <c r="B255" s="79" t="s">
        <v>332</v>
      </c>
      <c r="C255" s="77" t="s">
        <v>99</v>
      </c>
      <c r="D255" s="69" t="s">
        <v>90</v>
      </c>
      <c r="E255" s="26">
        <v>610</v>
      </c>
      <c r="F255" s="78">
        <f>'прил. 5'!G717</f>
        <v>92348.9</v>
      </c>
      <c r="G255" s="78">
        <f>'прил. 5'!H717</f>
        <v>0</v>
      </c>
      <c r="H255" s="78">
        <f t="shared" si="35"/>
        <v>92348.9</v>
      </c>
    </row>
    <row r="256" spans="1:8" ht="33" x14ac:dyDescent="0.2">
      <c r="A256" s="73" t="str">
        <f ca="1">IF(ISERROR(MATCH(B256,Код_КЦСР,0)),"",INDIRECT(ADDRESS(MATCH(B256,Код_КЦСР,0)+1,2,,,"КЦСР")))</f>
        <v>Организация и проведение городских культурно-массовых мероприятий</v>
      </c>
      <c r="B256" s="79" t="s">
        <v>334</v>
      </c>
      <c r="C256" s="77"/>
      <c r="D256" s="69"/>
      <c r="E256" s="26"/>
      <c r="F256" s="78">
        <f t="shared" ref="F256:G259" si="44">F257</f>
        <v>6499</v>
      </c>
      <c r="G256" s="78">
        <f t="shared" si="44"/>
        <v>0</v>
      </c>
      <c r="H256" s="78">
        <f t="shared" si="35"/>
        <v>6499</v>
      </c>
    </row>
    <row r="257" spans="1:11" x14ac:dyDescent="0.2">
      <c r="A257" s="73" t="str">
        <f ca="1">IF(ISERROR(MATCH(C257,Код_Раздел,0)),"",INDIRECT(ADDRESS(MATCH(C257,Код_Раздел,0)+1,2,,,"Раздел")))</f>
        <v>Культура, кинематография</v>
      </c>
      <c r="B257" s="79" t="s">
        <v>334</v>
      </c>
      <c r="C257" s="77" t="s">
        <v>99</v>
      </c>
      <c r="D257" s="69"/>
      <c r="E257" s="26"/>
      <c r="F257" s="78">
        <f t="shared" si="44"/>
        <v>6499</v>
      </c>
      <c r="G257" s="78">
        <f t="shared" si="44"/>
        <v>0</v>
      </c>
      <c r="H257" s="78">
        <f t="shared" si="35"/>
        <v>6499</v>
      </c>
    </row>
    <row r="258" spans="1:11" x14ac:dyDescent="0.2">
      <c r="A258" s="68" t="s">
        <v>63</v>
      </c>
      <c r="B258" s="79" t="s">
        <v>334</v>
      </c>
      <c r="C258" s="77" t="s">
        <v>99</v>
      </c>
      <c r="D258" s="69" t="s">
        <v>90</v>
      </c>
      <c r="E258" s="26"/>
      <c r="F258" s="78">
        <f t="shared" si="44"/>
        <v>6499</v>
      </c>
      <c r="G258" s="78">
        <f t="shared" si="44"/>
        <v>0</v>
      </c>
      <c r="H258" s="78">
        <f t="shared" si="35"/>
        <v>6499</v>
      </c>
    </row>
    <row r="259" spans="1:11" ht="33" x14ac:dyDescent="0.2">
      <c r="A259" s="73" t="str">
        <f ca="1">IF(ISERROR(MATCH(E259,Код_КВР,0)),"",INDIRECT(ADDRESS(MATCH(E259,Код_КВР,0)+1,2,,,"КВР")))</f>
        <v>Предоставление субсидий бюджетным, автономным учреждениям и иным некоммерческим организациям</v>
      </c>
      <c r="B259" s="79" t="s">
        <v>334</v>
      </c>
      <c r="C259" s="77" t="s">
        <v>99</v>
      </c>
      <c r="D259" s="69" t="s">
        <v>90</v>
      </c>
      <c r="E259" s="26">
        <v>600</v>
      </c>
      <c r="F259" s="78">
        <f t="shared" si="44"/>
        <v>6499</v>
      </c>
      <c r="G259" s="78">
        <f t="shared" si="44"/>
        <v>0</v>
      </c>
      <c r="H259" s="78">
        <f t="shared" si="35"/>
        <v>6499</v>
      </c>
    </row>
    <row r="260" spans="1:11" x14ac:dyDescent="0.2">
      <c r="A260" s="73" t="str">
        <f ca="1">IF(ISERROR(MATCH(E260,Код_КВР,0)),"",INDIRECT(ADDRESS(MATCH(E260,Код_КВР,0)+1,2,,,"КВР")))</f>
        <v>Субсидии бюджетным учреждениям</v>
      </c>
      <c r="B260" s="79" t="s">
        <v>334</v>
      </c>
      <c r="C260" s="77" t="s">
        <v>99</v>
      </c>
      <c r="D260" s="69" t="s">
        <v>90</v>
      </c>
      <c r="E260" s="26">
        <v>610</v>
      </c>
      <c r="F260" s="78">
        <f>'прил. 5'!G720</f>
        <v>6499</v>
      </c>
      <c r="G260" s="78">
        <f>'прил. 5'!H720</f>
        <v>0</v>
      </c>
      <c r="H260" s="78">
        <f t="shared" si="35"/>
        <v>6499</v>
      </c>
    </row>
    <row r="261" spans="1:11" x14ac:dyDescent="0.2">
      <c r="A261" s="73" t="str">
        <f ca="1">IF(ISERROR(MATCH(B261,Код_КЦСР,0)),"",INDIRECT(ADDRESS(MATCH(B261,Код_КЦСР,0)+1,2,,,"КЦСР")))</f>
        <v>Укрепление материально-технической базы клубных учреждений</v>
      </c>
      <c r="B261" s="79" t="s">
        <v>336</v>
      </c>
      <c r="C261" s="77"/>
      <c r="D261" s="69"/>
      <c r="E261" s="26"/>
      <c r="F261" s="78">
        <f t="shared" ref="F261:G264" si="45">F262</f>
        <v>1480.5</v>
      </c>
      <c r="G261" s="78">
        <f t="shared" si="45"/>
        <v>0</v>
      </c>
      <c r="H261" s="78">
        <f t="shared" si="35"/>
        <v>1480.5</v>
      </c>
    </row>
    <row r="262" spans="1:11" x14ac:dyDescent="0.2">
      <c r="A262" s="73" t="str">
        <f ca="1">IF(ISERROR(MATCH(C262,Код_Раздел,0)),"",INDIRECT(ADDRESS(MATCH(C262,Код_Раздел,0)+1,2,,,"Раздел")))</f>
        <v>Культура, кинематография</v>
      </c>
      <c r="B262" s="79" t="s">
        <v>336</v>
      </c>
      <c r="C262" s="77" t="s">
        <v>99</v>
      </c>
      <c r="D262" s="69"/>
      <c r="E262" s="26"/>
      <c r="F262" s="78">
        <f t="shared" si="45"/>
        <v>1480.5</v>
      </c>
      <c r="G262" s="78">
        <f t="shared" si="45"/>
        <v>0</v>
      </c>
      <c r="H262" s="78">
        <f t="shared" si="35"/>
        <v>1480.5</v>
      </c>
    </row>
    <row r="263" spans="1:11" x14ac:dyDescent="0.2">
      <c r="A263" s="68" t="s">
        <v>63</v>
      </c>
      <c r="B263" s="79" t="s">
        <v>336</v>
      </c>
      <c r="C263" s="77" t="s">
        <v>99</v>
      </c>
      <c r="D263" s="69" t="s">
        <v>90</v>
      </c>
      <c r="E263" s="26"/>
      <c r="F263" s="78">
        <f t="shared" si="45"/>
        <v>1480.5</v>
      </c>
      <c r="G263" s="78">
        <f t="shared" si="45"/>
        <v>0</v>
      </c>
      <c r="H263" s="78">
        <f t="shared" si="35"/>
        <v>1480.5</v>
      </c>
    </row>
    <row r="264" spans="1:11" ht="33" x14ac:dyDescent="0.2">
      <c r="A264" s="73" t="str">
        <f ca="1">IF(ISERROR(MATCH(E264,Код_КВР,0)),"",INDIRECT(ADDRESS(MATCH(E264,Код_КВР,0)+1,2,,,"КВР")))</f>
        <v>Предоставление субсидий бюджетным, автономным учреждениям и иным некоммерческим организациям</v>
      </c>
      <c r="B264" s="79" t="s">
        <v>336</v>
      </c>
      <c r="C264" s="77" t="s">
        <v>99</v>
      </c>
      <c r="D264" s="69" t="s">
        <v>90</v>
      </c>
      <c r="E264" s="26">
        <v>600</v>
      </c>
      <c r="F264" s="78">
        <f t="shared" si="45"/>
        <v>1480.5</v>
      </c>
      <c r="G264" s="78">
        <f t="shared" si="45"/>
        <v>0</v>
      </c>
      <c r="H264" s="78">
        <f t="shared" si="35"/>
        <v>1480.5</v>
      </c>
    </row>
    <row r="265" spans="1:11" x14ac:dyDescent="0.2">
      <c r="A265" s="73" t="str">
        <f ca="1">IF(ISERROR(MATCH(E265,Код_КВР,0)),"",INDIRECT(ADDRESS(MATCH(E265,Код_КВР,0)+1,2,,,"КВР")))</f>
        <v>Субсидии бюджетным учреждениям</v>
      </c>
      <c r="B265" s="79" t="s">
        <v>336</v>
      </c>
      <c r="C265" s="77" t="s">
        <v>99</v>
      </c>
      <c r="D265" s="69" t="s">
        <v>90</v>
      </c>
      <c r="E265" s="26">
        <v>610</v>
      </c>
      <c r="F265" s="78">
        <f>'прил. 5'!G723</f>
        <v>1480.5</v>
      </c>
      <c r="G265" s="78">
        <f>'прил. 5'!H723</f>
        <v>0</v>
      </c>
      <c r="H265" s="78">
        <f t="shared" si="35"/>
        <v>1480.5</v>
      </c>
    </row>
    <row r="266" spans="1:11" x14ac:dyDescent="0.2">
      <c r="A266" s="73" t="str">
        <f ca="1">IF(ISERROR(MATCH(B266,Код_КЦСР,0)),"",INDIRECT(ADDRESS(MATCH(B266,Код_КЦСР,0)+1,2,,,"КЦСР")))</f>
        <v>Туризм</v>
      </c>
      <c r="B266" s="79" t="s">
        <v>342</v>
      </c>
      <c r="C266" s="77"/>
      <c r="D266" s="69"/>
      <c r="E266" s="26"/>
      <c r="F266" s="78">
        <f t="shared" ref="F266:G270" si="46">F267</f>
        <v>159.1</v>
      </c>
      <c r="G266" s="78">
        <f t="shared" si="46"/>
        <v>0</v>
      </c>
      <c r="H266" s="78">
        <f t="shared" si="35"/>
        <v>159.1</v>
      </c>
    </row>
    <row r="267" spans="1:11" x14ac:dyDescent="0.2">
      <c r="A267" s="73" t="str">
        <f ca="1">IF(ISERROR(MATCH(B267,Код_КЦСР,0)),"",INDIRECT(ADDRESS(MATCH(B267,Код_КЦСР,0)+1,2,,,"КЦСР")))</f>
        <v>Развитие туристской, инженерной и транспортной инфраструктур</v>
      </c>
      <c r="B267" s="79" t="s">
        <v>345</v>
      </c>
      <c r="C267" s="77"/>
      <c r="D267" s="69"/>
      <c r="E267" s="26"/>
      <c r="F267" s="78">
        <f t="shared" si="46"/>
        <v>159.1</v>
      </c>
      <c r="G267" s="78">
        <f t="shared" si="46"/>
        <v>0</v>
      </c>
      <c r="H267" s="78">
        <f t="shared" si="35"/>
        <v>159.1</v>
      </c>
    </row>
    <row r="268" spans="1:11" x14ac:dyDescent="0.2">
      <c r="A268" s="73" t="str">
        <f ca="1">IF(ISERROR(MATCH(C268,Код_Раздел,0)),"",INDIRECT(ADDRESS(MATCH(C268,Код_Раздел,0)+1,2,,,"Раздел")))</f>
        <v>Национальная экономика</v>
      </c>
      <c r="B268" s="79" t="s">
        <v>345</v>
      </c>
      <c r="C268" s="77" t="s">
        <v>93</v>
      </c>
      <c r="D268" s="69"/>
      <c r="E268" s="26"/>
      <c r="F268" s="78">
        <f t="shared" si="46"/>
        <v>159.1</v>
      </c>
      <c r="G268" s="78">
        <f t="shared" si="46"/>
        <v>0</v>
      </c>
      <c r="H268" s="78">
        <f t="shared" si="35"/>
        <v>159.1</v>
      </c>
    </row>
    <row r="269" spans="1:11" x14ac:dyDescent="0.2">
      <c r="A269" s="68" t="s">
        <v>100</v>
      </c>
      <c r="B269" s="79" t="s">
        <v>345</v>
      </c>
      <c r="C269" s="77" t="s">
        <v>93</v>
      </c>
      <c r="D269" s="69" t="s">
        <v>75</v>
      </c>
      <c r="E269" s="26"/>
      <c r="F269" s="78">
        <f t="shared" si="46"/>
        <v>159.1</v>
      </c>
      <c r="G269" s="78">
        <f t="shared" si="46"/>
        <v>0</v>
      </c>
      <c r="H269" s="78">
        <f t="shared" si="35"/>
        <v>159.1</v>
      </c>
    </row>
    <row r="270" spans="1:11" ht="33" x14ac:dyDescent="0.2">
      <c r="A270" s="73" t="str">
        <f ca="1">IF(ISERROR(MATCH(E270,Код_КВР,0)),"",INDIRECT(ADDRESS(MATCH(E270,Код_КВР,0)+1,2,,,"КВР")))</f>
        <v>Предоставление субсидий бюджетным, автономным учреждениям и иным некоммерческим организациям</v>
      </c>
      <c r="B270" s="79" t="s">
        <v>345</v>
      </c>
      <c r="C270" s="77" t="s">
        <v>93</v>
      </c>
      <c r="D270" s="69" t="s">
        <v>75</v>
      </c>
      <c r="E270" s="26">
        <v>600</v>
      </c>
      <c r="F270" s="78">
        <f t="shared" si="46"/>
        <v>159.1</v>
      </c>
      <c r="G270" s="78">
        <f t="shared" si="46"/>
        <v>0</v>
      </c>
      <c r="H270" s="78">
        <f t="shared" si="35"/>
        <v>159.1</v>
      </c>
    </row>
    <row r="271" spans="1:11" x14ac:dyDescent="0.2">
      <c r="A271" s="73" t="str">
        <f ca="1">IF(ISERROR(MATCH(E271,Код_КВР,0)),"",INDIRECT(ADDRESS(MATCH(E271,Код_КВР,0)+1,2,,,"КВР")))</f>
        <v>Субсидии бюджетным учреждениям</v>
      </c>
      <c r="B271" s="79" t="s">
        <v>345</v>
      </c>
      <c r="C271" s="77" t="s">
        <v>93</v>
      </c>
      <c r="D271" s="69" t="s">
        <v>75</v>
      </c>
      <c r="E271" s="26">
        <v>610</v>
      </c>
      <c r="F271" s="78">
        <f>'прил. 5'!G667</f>
        <v>159.1</v>
      </c>
      <c r="G271" s="78">
        <f>'прил. 5'!H667</f>
        <v>0</v>
      </c>
      <c r="H271" s="78">
        <f t="shared" si="35"/>
        <v>159.1</v>
      </c>
    </row>
    <row r="272" spans="1:11" ht="49.5" x14ac:dyDescent="0.2">
      <c r="A272" s="73" t="str">
        <f ca="1">IF(ISERROR(MATCH(B272,Код_КЦСР,0)),"",INDIRECT(ADDRESS(MATCH(B272,Код_КЦСР,0)+1,2,,,"КЦСР")))</f>
        <v>Муниципальная программа «Создание условий для развития физической культуры и спорта в городе Череповце» на 2013 – 2022 годы</v>
      </c>
      <c r="B272" s="79" t="s">
        <v>351</v>
      </c>
      <c r="C272" s="77"/>
      <c r="D272" s="69"/>
      <c r="E272" s="26"/>
      <c r="F272" s="78">
        <f>F273+F278+F284+F290+F299+F305+F313+F318</f>
        <v>331089.8</v>
      </c>
      <c r="G272" s="78">
        <f>G273+G278+G284+G290+G299+G305+G313+G318</f>
        <v>0</v>
      </c>
      <c r="H272" s="78">
        <f t="shared" si="35"/>
        <v>331089.8</v>
      </c>
      <c r="K272" s="40"/>
    </row>
    <row r="273" spans="1:8" x14ac:dyDescent="0.2">
      <c r="A273" s="73" t="str">
        <f ca="1">IF(ISERROR(MATCH(B273,Код_КЦСР,0)),"",INDIRECT(ADDRESS(MATCH(B273,Код_КЦСР,0)+1,2,,,"КЦСР")))</f>
        <v>Обеспечение доступа к спортивным объектам</v>
      </c>
      <c r="B273" s="79" t="s">
        <v>353</v>
      </c>
      <c r="C273" s="77"/>
      <c r="D273" s="69"/>
      <c r="E273" s="26"/>
      <c r="F273" s="78">
        <f t="shared" ref="F273:G276" si="47">F274</f>
        <v>129842.7</v>
      </c>
      <c r="G273" s="78">
        <f t="shared" si="47"/>
        <v>0</v>
      </c>
      <c r="H273" s="78">
        <f t="shared" ref="H273:H336" si="48">F273+G273</f>
        <v>129842.7</v>
      </c>
    </row>
    <row r="274" spans="1:8" x14ac:dyDescent="0.2">
      <c r="A274" s="73" t="str">
        <f ca="1">IF(ISERROR(MATCH(C274,Код_Раздел,0)),"",INDIRECT(ADDRESS(MATCH(C274,Код_Раздел,0)+1,2,,,"Раздел")))</f>
        <v>Физическая культура и спорт</v>
      </c>
      <c r="B274" s="79" t="s">
        <v>353</v>
      </c>
      <c r="C274" s="77" t="s">
        <v>101</v>
      </c>
      <c r="D274" s="69"/>
      <c r="E274" s="26"/>
      <c r="F274" s="78">
        <f t="shared" si="47"/>
        <v>129842.7</v>
      </c>
      <c r="G274" s="78">
        <f t="shared" si="47"/>
        <v>0</v>
      </c>
      <c r="H274" s="78">
        <f t="shared" si="48"/>
        <v>129842.7</v>
      </c>
    </row>
    <row r="275" spans="1:8" x14ac:dyDescent="0.2">
      <c r="A275" s="68" t="s">
        <v>65</v>
      </c>
      <c r="B275" s="79" t="s">
        <v>353</v>
      </c>
      <c r="C275" s="77" t="s">
        <v>101</v>
      </c>
      <c r="D275" s="69" t="s">
        <v>90</v>
      </c>
      <c r="E275" s="26"/>
      <c r="F275" s="78">
        <f t="shared" si="47"/>
        <v>129842.7</v>
      </c>
      <c r="G275" s="78">
        <f t="shared" si="47"/>
        <v>0</v>
      </c>
      <c r="H275" s="78">
        <f t="shared" si="48"/>
        <v>129842.7</v>
      </c>
    </row>
    <row r="276" spans="1:8" ht="33" x14ac:dyDescent="0.2">
      <c r="A276" s="73" t="str">
        <f ca="1">IF(ISERROR(MATCH(E276,Код_КВР,0)),"",INDIRECT(ADDRESS(MATCH(E276,Код_КВР,0)+1,2,,,"КВР")))</f>
        <v>Предоставление субсидий бюджетным, автономным учреждениям и иным некоммерческим организациям</v>
      </c>
      <c r="B276" s="79" t="s">
        <v>353</v>
      </c>
      <c r="C276" s="77" t="s">
        <v>101</v>
      </c>
      <c r="D276" s="69" t="s">
        <v>90</v>
      </c>
      <c r="E276" s="26">
        <v>600</v>
      </c>
      <c r="F276" s="78">
        <f t="shared" si="47"/>
        <v>129842.7</v>
      </c>
      <c r="G276" s="78">
        <f t="shared" si="47"/>
        <v>0</v>
      </c>
      <c r="H276" s="78">
        <f t="shared" si="48"/>
        <v>129842.7</v>
      </c>
    </row>
    <row r="277" spans="1:8" x14ac:dyDescent="0.2">
      <c r="A277" s="73" t="str">
        <f ca="1">IF(ISERROR(MATCH(E277,Код_КВР,0)),"",INDIRECT(ADDRESS(MATCH(E277,Код_КВР,0)+1,2,,,"КВР")))</f>
        <v>Субсидии автономным учреждениям</v>
      </c>
      <c r="B277" s="79" t="s">
        <v>353</v>
      </c>
      <c r="C277" s="77" t="s">
        <v>101</v>
      </c>
      <c r="D277" s="69" t="s">
        <v>90</v>
      </c>
      <c r="E277" s="26">
        <v>620</v>
      </c>
      <c r="F277" s="78">
        <f>'прил. 5'!G781</f>
        <v>129842.7</v>
      </c>
      <c r="G277" s="78">
        <f>'прил. 5'!H781</f>
        <v>0</v>
      </c>
      <c r="H277" s="78">
        <f t="shared" si="48"/>
        <v>129842.7</v>
      </c>
    </row>
    <row r="278" spans="1:8" ht="33" x14ac:dyDescent="0.2">
      <c r="A278" s="73" t="str">
        <f ca="1">IF(ISERROR(MATCH(B278,Код_КЦСР,0)),"",INDIRECT(ADDRESS(MATCH(B278,Код_КЦСР,0)+1,2,,,"КЦСР")))</f>
        <v>Обеспечение участия в физкультурных мероприятиях и спортивных мероприятиях различного уровня</v>
      </c>
      <c r="B278" s="79" t="s">
        <v>354</v>
      </c>
      <c r="C278" s="77"/>
      <c r="D278" s="69"/>
      <c r="E278" s="26"/>
      <c r="F278" s="78">
        <f t="shared" ref="F278:G280" si="49">F279</f>
        <v>19918.800000000003</v>
      </c>
      <c r="G278" s="78">
        <f t="shared" si="49"/>
        <v>0</v>
      </c>
      <c r="H278" s="78">
        <f t="shared" si="48"/>
        <v>19918.800000000003</v>
      </c>
    </row>
    <row r="279" spans="1:8" x14ac:dyDescent="0.2">
      <c r="A279" s="73" t="str">
        <f ca="1">IF(ISERROR(MATCH(C279,Код_Раздел,0)),"",INDIRECT(ADDRESS(MATCH(C279,Код_Раздел,0)+1,2,,,"Раздел")))</f>
        <v>Физическая культура и спорт</v>
      </c>
      <c r="B279" s="79" t="s">
        <v>354</v>
      </c>
      <c r="C279" s="77" t="s">
        <v>101</v>
      </c>
      <c r="D279" s="69"/>
      <c r="E279" s="26"/>
      <c r="F279" s="78">
        <f t="shared" si="49"/>
        <v>19918.800000000003</v>
      </c>
      <c r="G279" s="78">
        <f t="shared" si="49"/>
        <v>0</v>
      </c>
      <c r="H279" s="78">
        <f t="shared" si="48"/>
        <v>19918.800000000003</v>
      </c>
    </row>
    <row r="280" spans="1:8" x14ac:dyDescent="0.2">
      <c r="A280" s="68" t="s">
        <v>65</v>
      </c>
      <c r="B280" s="79" t="s">
        <v>354</v>
      </c>
      <c r="C280" s="77" t="s">
        <v>101</v>
      </c>
      <c r="D280" s="69" t="s">
        <v>90</v>
      </c>
      <c r="E280" s="26"/>
      <c r="F280" s="78">
        <f t="shared" si="49"/>
        <v>19918.800000000003</v>
      </c>
      <c r="G280" s="78">
        <f t="shared" si="49"/>
        <v>0</v>
      </c>
      <c r="H280" s="78">
        <f t="shared" si="48"/>
        <v>19918.800000000003</v>
      </c>
    </row>
    <row r="281" spans="1:8" ht="33" x14ac:dyDescent="0.2">
      <c r="A281" s="73" t="str">
        <f ca="1">IF(ISERROR(MATCH(E281,Код_КВР,0)),"",INDIRECT(ADDRESS(MATCH(E281,Код_КВР,0)+1,2,,,"КВР")))</f>
        <v>Предоставление субсидий бюджетным, автономным учреждениям и иным некоммерческим организациям</v>
      </c>
      <c r="B281" s="79" t="s">
        <v>354</v>
      </c>
      <c r="C281" s="77" t="s">
        <v>101</v>
      </c>
      <c r="D281" s="69" t="s">
        <v>90</v>
      </c>
      <c r="E281" s="26">
        <v>600</v>
      </c>
      <c r="F281" s="78">
        <f>F282+F283</f>
        <v>19918.800000000003</v>
      </c>
      <c r="G281" s="78">
        <f>G282+G283</f>
        <v>0</v>
      </c>
      <c r="H281" s="78">
        <f t="shared" si="48"/>
        <v>19918.800000000003</v>
      </c>
    </row>
    <row r="282" spans="1:8" x14ac:dyDescent="0.2">
      <c r="A282" s="73" t="str">
        <f ca="1">IF(ISERROR(MATCH(E282,Код_КВР,0)),"",INDIRECT(ADDRESS(MATCH(E282,Код_КВР,0)+1,2,,,"КВР")))</f>
        <v>Субсидии бюджетным учреждениям</v>
      </c>
      <c r="B282" s="79" t="s">
        <v>354</v>
      </c>
      <c r="C282" s="77" t="s">
        <v>101</v>
      </c>
      <c r="D282" s="69" t="s">
        <v>90</v>
      </c>
      <c r="E282" s="26">
        <v>610</v>
      </c>
      <c r="F282" s="78">
        <f>'прил. 5'!G784</f>
        <v>18655.400000000001</v>
      </c>
      <c r="G282" s="78">
        <f>'прил. 5'!H784</f>
        <v>0</v>
      </c>
      <c r="H282" s="78">
        <f t="shared" si="48"/>
        <v>18655.400000000001</v>
      </c>
    </row>
    <row r="283" spans="1:8" x14ac:dyDescent="0.2">
      <c r="A283" s="73" t="str">
        <f ca="1">IF(ISERROR(MATCH(E283,Код_КВР,0)),"",INDIRECT(ADDRESS(MATCH(E283,Код_КВР,0)+1,2,,,"КВР")))</f>
        <v>Субсидии автономным учреждениям</v>
      </c>
      <c r="B283" s="79" t="s">
        <v>354</v>
      </c>
      <c r="C283" s="77" t="s">
        <v>101</v>
      </c>
      <c r="D283" s="69" t="s">
        <v>90</v>
      </c>
      <c r="E283" s="26">
        <v>620</v>
      </c>
      <c r="F283" s="78">
        <f>'прил. 5'!G785</f>
        <v>1263.4000000000001</v>
      </c>
      <c r="G283" s="78">
        <f>'прил. 5'!H785</f>
        <v>0</v>
      </c>
      <c r="H283" s="78">
        <f t="shared" si="48"/>
        <v>1263.4000000000001</v>
      </c>
    </row>
    <row r="284" spans="1:8" x14ac:dyDescent="0.2">
      <c r="A284" s="73" t="str">
        <f ca="1">IF(ISERROR(MATCH(B284,Код_КЦСР,0)),"",INDIRECT(ADDRESS(MATCH(B284,Код_КЦСР,0)+1,2,,,"КЦСР")))</f>
        <v>Развитие детско-юношеского и массового спорта</v>
      </c>
      <c r="B284" s="79" t="s">
        <v>356</v>
      </c>
      <c r="C284" s="77"/>
      <c r="D284" s="69"/>
      <c r="E284" s="26"/>
      <c r="F284" s="78">
        <f t="shared" ref="F284:G286" si="50">F285</f>
        <v>126537</v>
      </c>
      <c r="G284" s="78">
        <f t="shared" si="50"/>
        <v>0</v>
      </c>
      <c r="H284" s="78">
        <f t="shared" si="48"/>
        <v>126537</v>
      </c>
    </row>
    <row r="285" spans="1:8" x14ac:dyDescent="0.2">
      <c r="A285" s="73" t="str">
        <f ca="1">IF(ISERROR(MATCH(C285,Код_Раздел,0)),"",INDIRECT(ADDRESS(MATCH(C285,Код_Раздел,0)+1,2,,,"Раздел")))</f>
        <v>Образование</v>
      </c>
      <c r="B285" s="79" t="s">
        <v>356</v>
      </c>
      <c r="C285" s="77" t="s">
        <v>74</v>
      </c>
      <c r="D285" s="69"/>
      <c r="E285" s="26"/>
      <c r="F285" s="78">
        <f t="shared" si="50"/>
        <v>126537</v>
      </c>
      <c r="G285" s="78">
        <f t="shared" si="50"/>
        <v>0</v>
      </c>
      <c r="H285" s="78">
        <f t="shared" si="48"/>
        <v>126537</v>
      </c>
    </row>
    <row r="286" spans="1:8" x14ac:dyDescent="0.2">
      <c r="A286" s="68" t="s">
        <v>122</v>
      </c>
      <c r="B286" s="79" t="s">
        <v>356</v>
      </c>
      <c r="C286" s="77" t="s">
        <v>74</v>
      </c>
      <c r="D286" s="69" t="s">
        <v>91</v>
      </c>
      <c r="E286" s="26"/>
      <c r="F286" s="78">
        <f t="shared" si="50"/>
        <v>126537</v>
      </c>
      <c r="G286" s="78">
        <f t="shared" si="50"/>
        <v>0</v>
      </c>
      <c r="H286" s="78">
        <f t="shared" si="48"/>
        <v>126537</v>
      </c>
    </row>
    <row r="287" spans="1:8" ht="33" x14ac:dyDescent="0.2">
      <c r="A287" s="73" t="str">
        <f ca="1">IF(ISERROR(MATCH(E287,Код_КВР,0)),"",INDIRECT(ADDRESS(MATCH(E287,Код_КВР,0)+1,2,,,"КВР")))</f>
        <v>Предоставление субсидий бюджетным, автономным учреждениям и иным некоммерческим организациям</v>
      </c>
      <c r="B287" s="79" t="s">
        <v>356</v>
      </c>
      <c r="C287" s="77" t="s">
        <v>74</v>
      </c>
      <c r="D287" s="69" t="s">
        <v>91</v>
      </c>
      <c r="E287" s="26">
        <v>600</v>
      </c>
      <c r="F287" s="78">
        <f>F288+F289</f>
        <v>126537</v>
      </c>
      <c r="G287" s="78">
        <f>G288+G289</f>
        <v>0</v>
      </c>
      <c r="H287" s="78">
        <f t="shared" si="48"/>
        <v>126537</v>
      </c>
    </row>
    <row r="288" spans="1:8" x14ac:dyDescent="0.2">
      <c r="A288" s="73" t="str">
        <f ca="1">IF(ISERROR(MATCH(E288,Код_КВР,0)),"",INDIRECT(ADDRESS(MATCH(E288,Код_КВР,0)+1,2,,,"КВР")))</f>
        <v>Субсидии бюджетным учреждениям</v>
      </c>
      <c r="B288" s="79" t="s">
        <v>356</v>
      </c>
      <c r="C288" s="77" t="s">
        <v>74</v>
      </c>
      <c r="D288" s="69" t="s">
        <v>91</v>
      </c>
      <c r="E288" s="26">
        <v>610</v>
      </c>
      <c r="F288" s="78">
        <f>'прил. 5'!G765</f>
        <v>103659</v>
      </c>
      <c r="G288" s="78">
        <f>'прил. 5'!H765</f>
        <v>0</v>
      </c>
      <c r="H288" s="78">
        <f t="shared" si="48"/>
        <v>103659</v>
      </c>
    </row>
    <row r="289" spans="1:8" x14ac:dyDescent="0.2">
      <c r="A289" s="73" t="str">
        <f ca="1">IF(ISERROR(MATCH(E289,Код_КВР,0)),"",INDIRECT(ADDRESS(MATCH(E289,Код_КВР,0)+1,2,,,"КВР")))</f>
        <v>Субсидии автономным учреждениям</v>
      </c>
      <c r="B289" s="79" t="s">
        <v>356</v>
      </c>
      <c r="C289" s="77" t="s">
        <v>74</v>
      </c>
      <c r="D289" s="69" t="s">
        <v>91</v>
      </c>
      <c r="E289" s="26">
        <v>620</v>
      </c>
      <c r="F289" s="78">
        <f>'прил. 5'!G766</f>
        <v>22878</v>
      </c>
      <c r="G289" s="78">
        <f>'прил. 5'!H766</f>
        <v>0</v>
      </c>
      <c r="H289" s="78">
        <f t="shared" si="48"/>
        <v>22878</v>
      </c>
    </row>
    <row r="290" spans="1:8" ht="33" x14ac:dyDescent="0.2">
      <c r="A290" s="73" t="str">
        <f ca="1">IF(ISERROR(MATCH(B290,Код_КЦСР,0)),"",INDIRECT(ADDRESS(MATCH(B290,Код_КЦСР,0)+1,2,,,"КЦСР")))</f>
        <v>Организация и ведение бухгалтерского (бюджетного) учета и отчетности</v>
      </c>
      <c r="B290" s="79" t="s">
        <v>358</v>
      </c>
      <c r="C290" s="77"/>
      <c r="D290" s="69"/>
      <c r="E290" s="26"/>
      <c r="F290" s="78">
        <f t="shared" ref="F290:G293" si="51">F291</f>
        <v>4536.8</v>
      </c>
      <c r="G290" s="78">
        <f t="shared" si="51"/>
        <v>0</v>
      </c>
      <c r="H290" s="78">
        <f t="shared" si="48"/>
        <v>4536.8</v>
      </c>
    </row>
    <row r="291" spans="1:8" x14ac:dyDescent="0.2">
      <c r="A291" s="73" t="str">
        <f ca="1">IF(ISERROR(MATCH(C291,Код_Раздел,0)),"",INDIRECT(ADDRESS(MATCH(C291,Код_Раздел,0)+1,2,,,"Раздел")))</f>
        <v>Физическая культура и спорт</v>
      </c>
      <c r="B291" s="79" t="s">
        <v>358</v>
      </c>
      <c r="C291" s="77" t="s">
        <v>101</v>
      </c>
      <c r="D291" s="69"/>
      <c r="E291" s="26"/>
      <c r="F291" s="78">
        <f t="shared" si="51"/>
        <v>4536.8</v>
      </c>
      <c r="G291" s="78">
        <f t="shared" si="51"/>
        <v>0</v>
      </c>
      <c r="H291" s="78">
        <f t="shared" si="48"/>
        <v>4536.8</v>
      </c>
    </row>
    <row r="292" spans="1:8" x14ac:dyDescent="0.2">
      <c r="A292" s="68" t="s">
        <v>71</v>
      </c>
      <c r="B292" s="79" t="s">
        <v>358</v>
      </c>
      <c r="C292" s="77" t="s">
        <v>101</v>
      </c>
      <c r="D292" s="69" t="s">
        <v>98</v>
      </c>
      <c r="E292" s="26"/>
      <c r="F292" s="78">
        <f>F293+F295+F297</f>
        <v>4536.8</v>
      </c>
      <c r="G292" s="78">
        <f>G293+G295+G297</f>
        <v>0</v>
      </c>
      <c r="H292" s="78">
        <f t="shared" si="48"/>
        <v>4536.8</v>
      </c>
    </row>
    <row r="293" spans="1:8" ht="66" x14ac:dyDescent="0.2">
      <c r="A293" s="73" t="str">
        <f t="shared" ref="A293:A298" ca="1" si="52">IF(ISERROR(MATCH(E293,Код_КВР,0)),"",INDIRECT(ADDRESS(MATCH(E293,Код_КВР,0)+1,2,,,"КВР")))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93" s="79" t="s">
        <v>358</v>
      </c>
      <c r="C293" s="77" t="s">
        <v>101</v>
      </c>
      <c r="D293" s="69" t="s">
        <v>98</v>
      </c>
      <c r="E293" s="26">
        <v>100</v>
      </c>
      <c r="F293" s="78">
        <f t="shared" si="51"/>
        <v>4082</v>
      </c>
      <c r="G293" s="78">
        <f t="shared" si="51"/>
        <v>0</v>
      </c>
      <c r="H293" s="78">
        <f t="shared" si="48"/>
        <v>4082</v>
      </c>
    </row>
    <row r="294" spans="1:8" x14ac:dyDescent="0.2">
      <c r="A294" s="73" t="str">
        <f t="shared" ca="1" si="52"/>
        <v>Расходы на выплаты персоналу казенных учреждений</v>
      </c>
      <c r="B294" s="79" t="s">
        <v>358</v>
      </c>
      <c r="C294" s="77" t="s">
        <v>101</v>
      </c>
      <c r="D294" s="69" t="s">
        <v>98</v>
      </c>
      <c r="E294" s="26">
        <v>110</v>
      </c>
      <c r="F294" s="78">
        <f>'прил. 5'!G802</f>
        <v>4082</v>
      </c>
      <c r="G294" s="78">
        <f>'прил. 5'!H802</f>
        <v>0</v>
      </c>
      <c r="H294" s="78">
        <f t="shared" si="48"/>
        <v>4082</v>
      </c>
    </row>
    <row r="295" spans="1:8" ht="33" x14ac:dyDescent="0.2">
      <c r="A295" s="73" t="str">
        <f t="shared" ca="1" si="52"/>
        <v>Закупка товаров, работ и услуг для государственных (муниципальных) нужд</v>
      </c>
      <c r="B295" s="79" t="s">
        <v>358</v>
      </c>
      <c r="C295" s="77" t="s">
        <v>101</v>
      </c>
      <c r="D295" s="69" t="s">
        <v>98</v>
      </c>
      <c r="E295" s="26">
        <v>200</v>
      </c>
      <c r="F295" s="78">
        <f>F296</f>
        <v>454.2</v>
      </c>
      <c r="G295" s="78">
        <f>G296</f>
        <v>0</v>
      </c>
      <c r="H295" s="78">
        <f t="shared" si="48"/>
        <v>454.2</v>
      </c>
    </row>
    <row r="296" spans="1:8" ht="33" x14ac:dyDescent="0.2">
      <c r="A296" s="73" t="str">
        <f t="shared" ca="1" si="52"/>
        <v>Иные закупки товаров, работ и услуг для обеспечения государственных (муниципальных) нужд</v>
      </c>
      <c r="B296" s="79" t="s">
        <v>358</v>
      </c>
      <c r="C296" s="77" t="s">
        <v>101</v>
      </c>
      <c r="D296" s="69" t="s">
        <v>98</v>
      </c>
      <c r="E296" s="26">
        <v>240</v>
      </c>
      <c r="F296" s="78">
        <f>'прил. 5'!G804</f>
        <v>454.2</v>
      </c>
      <c r="G296" s="78">
        <f>'прил. 5'!H804</f>
        <v>0</v>
      </c>
      <c r="H296" s="78">
        <f t="shared" si="48"/>
        <v>454.2</v>
      </c>
    </row>
    <row r="297" spans="1:8" x14ac:dyDescent="0.2">
      <c r="A297" s="73" t="str">
        <f t="shared" ca="1" si="52"/>
        <v>Иные бюджетные ассигнования</v>
      </c>
      <c r="B297" s="79" t="s">
        <v>358</v>
      </c>
      <c r="C297" s="77" t="s">
        <v>101</v>
      </c>
      <c r="D297" s="69" t="s">
        <v>98</v>
      </c>
      <c r="E297" s="26">
        <v>800</v>
      </c>
      <c r="F297" s="78">
        <f>F298</f>
        <v>0.6</v>
      </c>
      <c r="G297" s="78">
        <f>G298</f>
        <v>0</v>
      </c>
      <c r="H297" s="78">
        <f t="shared" si="48"/>
        <v>0.6</v>
      </c>
    </row>
    <row r="298" spans="1:8" x14ac:dyDescent="0.2">
      <c r="A298" s="73" t="str">
        <f t="shared" ca="1" si="52"/>
        <v>Уплата налогов, сборов и иных платежей</v>
      </c>
      <c r="B298" s="79" t="s">
        <v>358</v>
      </c>
      <c r="C298" s="77" t="s">
        <v>101</v>
      </c>
      <c r="D298" s="69" t="s">
        <v>98</v>
      </c>
      <c r="E298" s="26">
        <v>850</v>
      </c>
      <c r="F298" s="78">
        <f>'прил. 5'!G806</f>
        <v>0.6</v>
      </c>
      <c r="G298" s="78">
        <f>'прил. 5'!H806</f>
        <v>0</v>
      </c>
      <c r="H298" s="78">
        <f t="shared" si="48"/>
        <v>0.6</v>
      </c>
    </row>
    <row r="299" spans="1:8" ht="33" x14ac:dyDescent="0.2">
      <c r="A299" s="73" t="str">
        <f ca="1">IF(ISERROR(MATCH(B299,Код_КЦСР,0)),"",INDIRECT(ADDRESS(MATCH(B299,Код_КЦСР,0)+1,2,,,"КЦСР")))</f>
        <v>Популяризация физической культуры и спорта и здорового образа жизни</v>
      </c>
      <c r="B299" s="79" t="s">
        <v>359</v>
      </c>
      <c r="C299" s="77"/>
      <c r="D299" s="69"/>
      <c r="E299" s="26"/>
      <c r="F299" s="78">
        <f t="shared" ref="F299:G300" si="53">F300</f>
        <v>11080.8</v>
      </c>
      <c r="G299" s="78">
        <f t="shared" si="53"/>
        <v>0</v>
      </c>
      <c r="H299" s="78">
        <f t="shared" si="48"/>
        <v>11080.8</v>
      </c>
    </row>
    <row r="300" spans="1:8" x14ac:dyDescent="0.2">
      <c r="A300" s="73" t="str">
        <f ca="1">IF(ISERROR(MATCH(C300,Код_Раздел,0)),"",INDIRECT(ADDRESS(MATCH(C300,Код_Раздел,0)+1,2,,,"Раздел")))</f>
        <v>Физическая культура и спорт</v>
      </c>
      <c r="B300" s="79" t="s">
        <v>359</v>
      </c>
      <c r="C300" s="77" t="s">
        <v>101</v>
      </c>
      <c r="D300" s="69"/>
      <c r="E300" s="26"/>
      <c r="F300" s="78">
        <f t="shared" si="53"/>
        <v>11080.8</v>
      </c>
      <c r="G300" s="78">
        <f t="shared" si="53"/>
        <v>0</v>
      </c>
      <c r="H300" s="78">
        <f t="shared" si="48"/>
        <v>11080.8</v>
      </c>
    </row>
    <row r="301" spans="1:8" x14ac:dyDescent="0.2">
      <c r="A301" s="68" t="s">
        <v>65</v>
      </c>
      <c r="B301" s="79" t="s">
        <v>359</v>
      </c>
      <c r="C301" s="77" t="s">
        <v>101</v>
      </c>
      <c r="D301" s="69" t="s">
        <v>90</v>
      </c>
      <c r="E301" s="26"/>
      <c r="F301" s="78">
        <f>F302</f>
        <v>11080.8</v>
      </c>
      <c r="G301" s="78">
        <f>G302</f>
        <v>0</v>
      </c>
      <c r="H301" s="78">
        <f t="shared" si="48"/>
        <v>11080.8</v>
      </c>
    </row>
    <row r="302" spans="1:8" ht="33" x14ac:dyDescent="0.2">
      <c r="A302" s="73" t="str">
        <f ca="1">IF(ISERROR(MATCH(E302,Код_КВР,0)),"",INDIRECT(ADDRESS(MATCH(E302,Код_КВР,0)+1,2,,,"КВР")))</f>
        <v>Предоставление субсидий бюджетным, автономным учреждениям и иным некоммерческим организациям</v>
      </c>
      <c r="B302" s="79" t="s">
        <v>359</v>
      </c>
      <c r="C302" s="77" t="s">
        <v>101</v>
      </c>
      <c r="D302" s="69" t="s">
        <v>90</v>
      </c>
      <c r="E302" s="26">
        <v>600</v>
      </c>
      <c r="F302" s="78">
        <f>F303+F304</f>
        <v>11080.8</v>
      </c>
      <c r="G302" s="78">
        <f>G303+G304</f>
        <v>0</v>
      </c>
      <c r="H302" s="78">
        <f t="shared" si="48"/>
        <v>11080.8</v>
      </c>
    </row>
    <row r="303" spans="1:8" x14ac:dyDescent="0.2">
      <c r="A303" s="73" t="str">
        <f ca="1">IF(ISERROR(MATCH(E303,Код_КВР,0)),"",INDIRECT(ADDRESS(MATCH(E303,Код_КВР,0)+1,2,,,"КВР")))</f>
        <v>Субсидии бюджетным учреждениям</v>
      </c>
      <c r="B303" s="79" t="s">
        <v>359</v>
      </c>
      <c r="C303" s="77" t="s">
        <v>101</v>
      </c>
      <c r="D303" s="69" t="s">
        <v>90</v>
      </c>
      <c r="E303" s="26">
        <v>610</v>
      </c>
      <c r="F303" s="78">
        <f>'прил. 5'!G788</f>
        <v>5893.4</v>
      </c>
      <c r="G303" s="78">
        <f>'прил. 5'!H788</f>
        <v>0</v>
      </c>
      <c r="H303" s="78">
        <f t="shared" si="48"/>
        <v>5893.4</v>
      </c>
    </row>
    <row r="304" spans="1:8" x14ac:dyDescent="0.2">
      <c r="A304" s="73" t="str">
        <f ca="1">IF(ISERROR(MATCH(E304,Код_КВР,0)),"",INDIRECT(ADDRESS(MATCH(E304,Код_КВР,0)+1,2,,,"КВР")))</f>
        <v>Субсидии автономным учреждениям</v>
      </c>
      <c r="B304" s="79" t="s">
        <v>359</v>
      </c>
      <c r="C304" s="77" t="s">
        <v>101</v>
      </c>
      <c r="D304" s="69" t="s">
        <v>90</v>
      </c>
      <c r="E304" s="26">
        <v>620</v>
      </c>
      <c r="F304" s="78">
        <f>'прил. 5'!G789</f>
        <v>5187.3999999999996</v>
      </c>
      <c r="G304" s="78">
        <f>'прил. 5'!H789</f>
        <v>0</v>
      </c>
      <c r="H304" s="78">
        <f t="shared" si="48"/>
        <v>5187.3999999999996</v>
      </c>
    </row>
    <row r="305" spans="1:8" ht="49.5" x14ac:dyDescent="0.2">
      <c r="A305" s="73" t="str">
        <f ca="1">IF(ISERROR(MATCH(B305,Код_КЦСР,0)),"",INDIRECT(ADDRESS(MATCH(B305,Код_КЦСР,0)+1,2,,,"КЦСР")))</f>
        <v>Организация работ по реализации целей, задач комитета, выполнения его функциональных обязанностей и реализации муниципальной программы</v>
      </c>
      <c r="B305" s="79" t="s">
        <v>361</v>
      </c>
      <c r="C305" s="77"/>
      <c r="D305" s="69"/>
      <c r="E305" s="26"/>
      <c r="F305" s="78">
        <f t="shared" ref="F305:G307" si="54">F306</f>
        <v>6084.2</v>
      </c>
      <c r="G305" s="78">
        <f t="shared" si="54"/>
        <v>0</v>
      </c>
      <c r="H305" s="78">
        <f t="shared" si="48"/>
        <v>6084.2</v>
      </c>
    </row>
    <row r="306" spans="1:8" ht="33" customHeight="1" x14ac:dyDescent="0.2">
      <c r="A306" s="73" t="str">
        <f ca="1">IF(ISERROR(MATCH(B306,Код_КЦСР,0)),"",INDIRECT(ADDRESS(MATCH(B306,Код_КЦСР,0)+1,2,,,"КЦСР")))</f>
        <v>Расходы на обеспечение функций органов местного самоуправления</v>
      </c>
      <c r="B306" s="79" t="s">
        <v>362</v>
      </c>
      <c r="C306" s="77"/>
      <c r="D306" s="69"/>
      <c r="E306" s="26"/>
      <c r="F306" s="78">
        <f t="shared" si="54"/>
        <v>6084.2</v>
      </c>
      <c r="G306" s="78">
        <f t="shared" si="54"/>
        <v>0</v>
      </c>
      <c r="H306" s="78">
        <f t="shared" si="48"/>
        <v>6084.2</v>
      </c>
    </row>
    <row r="307" spans="1:8" x14ac:dyDescent="0.2">
      <c r="A307" s="73" t="str">
        <f ca="1">IF(ISERROR(MATCH(C307,Код_Раздел,0)),"",INDIRECT(ADDRESS(MATCH(C307,Код_Раздел,0)+1,2,,,"Раздел")))</f>
        <v>Физическая культура и спорт</v>
      </c>
      <c r="B307" s="79" t="s">
        <v>362</v>
      </c>
      <c r="C307" s="77" t="s">
        <v>101</v>
      </c>
      <c r="D307" s="69"/>
      <c r="E307" s="26"/>
      <c r="F307" s="78">
        <f t="shared" si="54"/>
        <v>6084.2</v>
      </c>
      <c r="G307" s="78">
        <f t="shared" si="54"/>
        <v>0</v>
      </c>
      <c r="H307" s="78">
        <f t="shared" si="48"/>
        <v>6084.2</v>
      </c>
    </row>
    <row r="308" spans="1:8" x14ac:dyDescent="0.2">
      <c r="A308" s="68" t="s">
        <v>71</v>
      </c>
      <c r="B308" s="79" t="s">
        <v>362</v>
      </c>
      <c r="C308" s="77" t="s">
        <v>101</v>
      </c>
      <c r="D308" s="69" t="s">
        <v>98</v>
      </c>
      <c r="E308" s="26"/>
      <c r="F308" s="78">
        <f>F309+F311</f>
        <v>6084.2</v>
      </c>
      <c r="G308" s="78">
        <f>G309+G311</f>
        <v>0</v>
      </c>
      <c r="H308" s="78">
        <f t="shared" si="48"/>
        <v>6084.2</v>
      </c>
    </row>
    <row r="309" spans="1:8" ht="66" x14ac:dyDescent="0.2">
      <c r="A309" s="73" t="str">
        <f ca="1">IF(ISERROR(MATCH(E309,Код_КВР,0)),"",INDIRECT(ADDRESS(MATCH(E309,Код_КВР,0)+1,2,,,"КВР")))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09" s="79" t="s">
        <v>362</v>
      </c>
      <c r="C309" s="77" t="s">
        <v>101</v>
      </c>
      <c r="D309" s="69" t="s">
        <v>98</v>
      </c>
      <c r="E309" s="26">
        <v>100</v>
      </c>
      <c r="F309" s="78">
        <f>F310</f>
        <v>6067.4</v>
      </c>
      <c r="G309" s="78">
        <f>G310</f>
        <v>0</v>
      </c>
      <c r="H309" s="78">
        <f t="shared" si="48"/>
        <v>6067.4</v>
      </c>
    </row>
    <row r="310" spans="1:8" ht="33" x14ac:dyDescent="0.2">
      <c r="A310" s="73" t="str">
        <f ca="1">IF(ISERROR(MATCH(E310,Код_КВР,0)),"",INDIRECT(ADDRESS(MATCH(E310,Код_КВР,0)+1,2,,,"КВР")))</f>
        <v>Расходы на выплаты персоналу государственных (муниципальных) органов</v>
      </c>
      <c r="B310" s="79" t="s">
        <v>362</v>
      </c>
      <c r="C310" s="77" t="s">
        <v>101</v>
      </c>
      <c r="D310" s="69" t="s">
        <v>98</v>
      </c>
      <c r="E310" s="26">
        <v>120</v>
      </c>
      <c r="F310" s="78">
        <f>'прил. 5'!G810</f>
        <v>6067.4</v>
      </c>
      <c r="G310" s="78">
        <f>'прил. 5'!H810</f>
        <v>0</v>
      </c>
      <c r="H310" s="78">
        <f t="shared" si="48"/>
        <v>6067.4</v>
      </c>
    </row>
    <row r="311" spans="1:8" ht="33" x14ac:dyDescent="0.2">
      <c r="A311" s="73" t="str">
        <f ca="1">IF(ISERROR(MATCH(E311,Код_КВР,0)),"",INDIRECT(ADDRESS(MATCH(E311,Код_КВР,0)+1,2,,,"КВР")))</f>
        <v>Закупка товаров, работ и услуг для государственных (муниципальных) нужд</v>
      </c>
      <c r="B311" s="79" t="s">
        <v>362</v>
      </c>
      <c r="C311" s="77" t="s">
        <v>101</v>
      </c>
      <c r="D311" s="69" t="s">
        <v>98</v>
      </c>
      <c r="E311" s="26">
        <v>200</v>
      </c>
      <c r="F311" s="78">
        <f>F312</f>
        <v>16.8</v>
      </c>
      <c r="G311" s="78">
        <f>G312</f>
        <v>0</v>
      </c>
      <c r="H311" s="78">
        <f t="shared" si="48"/>
        <v>16.8</v>
      </c>
    </row>
    <row r="312" spans="1:8" ht="33" x14ac:dyDescent="0.2">
      <c r="A312" s="73" t="str">
        <f ca="1">IF(ISERROR(MATCH(E312,Код_КВР,0)),"",INDIRECT(ADDRESS(MATCH(E312,Код_КВР,0)+1,2,,,"КВР")))</f>
        <v>Иные закупки товаров, работ и услуг для обеспечения государственных (муниципальных) нужд</v>
      </c>
      <c r="B312" s="79" t="s">
        <v>362</v>
      </c>
      <c r="C312" s="77" t="s">
        <v>101</v>
      </c>
      <c r="D312" s="69" t="s">
        <v>98</v>
      </c>
      <c r="E312" s="26">
        <v>240</v>
      </c>
      <c r="F312" s="78">
        <f>'прил. 5'!G812</f>
        <v>16.8</v>
      </c>
      <c r="G312" s="78">
        <f>'прил. 5'!H812</f>
        <v>0</v>
      </c>
      <c r="H312" s="78">
        <f t="shared" si="48"/>
        <v>16.8</v>
      </c>
    </row>
    <row r="313" spans="1:8" ht="33" x14ac:dyDescent="0.2">
      <c r="A313" s="73" t="str">
        <f ca="1">IF(ISERROR(MATCH(B313,Код_КЦСР,0)),"",INDIRECT(ADDRESS(MATCH(B313,Код_КЦСР,0)+1,2,,,"КЦСР")))</f>
        <v>Развитие объектов массовой доступности для занятий физической культурой и спортом</v>
      </c>
      <c r="B313" s="79" t="s">
        <v>363</v>
      </c>
      <c r="C313" s="77"/>
      <c r="D313" s="69"/>
      <c r="E313" s="26"/>
      <c r="F313" s="78">
        <f>F314</f>
        <v>3089.5</v>
      </c>
      <c r="G313" s="78">
        <f>G314</f>
        <v>0</v>
      </c>
      <c r="H313" s="78">
        <f t="shared" si="48"/>
        <v>3089.5</v>
      </c>
    </row>
    <row r="314" spans="1:8" x14ac:dyDescent="0.2">
      <c r="A314" s="73" t="str">
        <f ca="1">IF(ISERROR(MATCH(C314,Код_Раздел,0)),"",INDIRECT(ADDRESS(MATCH(C314,Код_Раздел,0)+1,2,,,"Раздел")))</f>
        <v>Физическая культура и спорт</v>
      </c>
      <c r="B314" s="79" t="s">
        <v>363</v>
      </c>
      <c r="C314" s="77" t="s">
        <v>101</v>
      </c>
      <c r="D314" s="69"/>
      <c r="E314" s="26"/>
      <c r="F314" s="78">
        <f t="shared" ref="F314:G315" si="55">F315</f>
        <v>3089.5</v>
      </c>
      <c r="G314" s="78">
        <f t="shared" si="55"/>
        <v>0</v>
      </c>
      <c r="H314" s="78">
        <f t="shared" si="48"/>
        <v>3089.5</v>
      </c>
    </row>
    <row r="315" spans="1:8" x14ac:dyDescent="0.2">
      <c r="A315" s="68" t="s">
        <v>137</v>
      </c>
      <c r="B315" s="79" t="s">
        <v>363</v>
      </c>
      <c r="C315" s="77" t="s">
        <v>101</v>
      </c>
      <c r="D315" s="69" t="s">
        <v>91</v>
      </c>
      <c r="E315" s="26"/>
      <c r="F315" s="78">
        <f t="shared" si="55"/>
        <v>3089.5</v>
      </c>
      <c r="G315" s="78">
        <f t="shared" si="55"/>
        <v>0</v>
      </c>
      <c r="H315" s="78">
        <f t="shared" si="48"/>
        <v>3089.5</v>
      </c>
    </row>
    <row r="316" spans="1:8" ht="33" x14ac:dyDescent="0.2">
      <c r="A316" s="73" t="str">
        <f ca="1">IF(ISERROR(MATCH(E316,Код_КВР,0)),"",INDIRECT(ADDRESS(MATCH(E316,Код_КВР,0)+1,2,,,"КВР")))</f>
        <v>Предоставление субсидий бюджетным, автономным учреждениям и иным некоммерческим организациям</v>
      </c>
      <c r="B316" s="79" t="s">
        <v>363</v>
      </c>
      <c r="C316" s="77" t="s">
        <v>101</v>
      </c>
      <c r="D316" s="69" t="s">
        <v>91</v>
      </c>
      <c r="E316" s="26">
        <v>600</v>
      </c>
      <c r="F316" s="78">
        <f>F317</f>
        <v>3089.5</v>
      </c>
      <c r="G316" s="78">
        <f>G317</f>
        <v>0</v>
      </c>
      <c r="H316" s="78">
        <f t="shared" si="48"/>
        <v>3089.5</v>
      </c>
    </row>
    <row r="317" spans="1:8" x14ac:dyDescent="0.2">
      <c r="A317" s="73" t="str">
        <f ca="1">IF(ISERROR(MATCH(E317,Код_КВР,0)),"",INDIRECT(ADDRESS(MATCH(E317,Код_КВР,0)+1,2,,,"КВР")))</f>
        <v>Субсидии автономным учреждениям</v>
      </c>
      <c r="B317" s="79" t="s">
        <v>363</v>
      </c>
      <c r="C317" s="77" t="s">
        <v>101</v>
      </c>
      <c r="D317" s="69" t="s">
        <v>91</v>
      </c>
      <c r="E317" s="26">
        <v>620</v>
      </c>
      <c r="F317" s="78">
        <f>'прил. 5'!G797</f>
        <v>3089.5</v>
      </c>
      <c r="G317" s="78">
        <f>'прил. 5'!H797</f>
        <v>0</v>
      </c>
      <c r="H317" s="78">
        <f t="shared" si="48"/>
        <v>3089.5</v>
      </c>
    </row>
    <row r="318" spans="1:8" x14ac:dyDescent="0.2">
      <c r="A318" s="73" t="str">
        <f ca="1">IF(ISERROR(MATCH(B318,Код_КЦСР,0)),"",INDIRECT(ADDRESS(MATCH(B318,Код_КЦСР,0)+1,2,,,"КЦСР")))</f>
        <v>Развитие волейбола</v>
      </c>
      <c r="B318" s="79" t="s">
        <v>365</v>
      </c>
      <c r="C318" s="77"/>
      <c r="D318" s="69"/>
      <c r="E318" s="26"/>
      <c r="F318" s="78">
        <f t="shared" ref="F318:G321" si="56">F319</f>
        <v>30000</v>
      </c>
      <c r="G318" s="78">
        <f t="shared" si="56"/>
        <v>0</v>
      </c>
      <c r="H318" s="78">
        <f t="shared" si="48"/>
        <v>30000</v>
      </c>
    </row>
    <row r="319" spans="1:8" x14ac:dyDescent="0.2">
      <c r="A319" s="73" t="str">
        <f ca="1">IF(ISERROR(MATCH(C319,Код_Раздел,0)),"",INDIRECT(ADDRESS(MATCH(C319,Код_Раздел,0)+1,2,,,"Раздел")))</f>
        <v>Физическая культура и спорт</v>
      </c>
      <c r="B319" s="79" t="s">
        <v>365</v>
      </c>
      <c r="C319" s="77" t="s">
        <v>101</v>
      </c>
      <c r="D319" s="69"/>
      <c r="E319" s="26"/>
      <c r="F319" s="78">
        <f t="shared" si="56"/>
        <v>30000</v>
      </c>
      <c r="G319" s="78">
        <f t="shared" si="56"/>
        <v>0</v>
      </c>
      <c r="H319" s="78">
        <f t="shared" si="48"/>
        <v>30000</v>
      </c>
    </row>
    <row r="320" spans="1:8" x14ac:dyDescent="0.2">
      <c r="A320" s="68" t="s">
        <v>65</v>
      </c>
      <c r="B320" s="79" t="s">
        <v>365</v>
      </c>
      <c r="C320" s="77" t="s">
        <v>101</v>
      </c>
      <c r="D320" s="69" t="s">
        <v>90</v>
      </c>
      <c r="E320" s="26"/>
      <c r="F320" s="78">
        <f t="shared" si="56"/>
        <v>30000</v>
      </c>
      <c r="G320" s="78">
        <f t="shared" si="56"/>
        <v>0</v>
      </c>
      <c r="H320" s="78">
        <f t="shared" si="48"/>
        <v>30000</v>
      </c>
    </row>
    <row r="321" spans="1:11" ht="33" x14ac:dyDescent="0.2">
      <c r="A321" s="73" t="str">
        <f ca="1">IF(ISERROR(MATCH(E321,Код_КВР,0)),"",INDIRECT(ADDRESS(MATCH(E321,Код_КВР,0)+1,2,,,"КВР")))</f>
        <v>Предоставление субсидий бюджетным, автономным учреждениям и иным некоммерческим организациям</v>
      </c>
      <c r="B321" s="79" t="s">
        <v>365</v>
      </c>
      <c r="C321" s="77" t="s">
        <v>101</v>
      </c>
      <c r="D321" s="69" t="s">
        <v>90</v>
      </c>
      <c r="E321" s="26">
        <v>600</v>
      </c>
      <c r="F321" s="78">
        <f t="shared" si="56"/>
        <v>30000</v>
      </c>
      <c r="G321" s="78">
        <f t="shared" si="56"/>
        <v>0</v>
      </c>
      <c r="H321" s="78">
        <f t="shared" si="48"/>
        <v>30000</v>
      </c>
    </row>
    <row r="322" spans="1:11" ht="33" x14ac:dyDescent="0.2">
      <c r="A322" s="73" t="str">
        <f ca="1">IF(ISERROR(MATCH(E322,Код_КВР,0)),"",INDIRECT(ADDRESS(MATCH(E322,Код_КВР,0)+1,2,,,"КВР")))</f>
        <v>Субсидии некоммерческим организациям (за исключением государственных (муниципальных) учреждений)</v>
      </c>
      <c r="B322" s="79" t="s">
        <v>365</v>
      </c>
      <c r="C322" s="77" t="s">
        <v>101</v>
      </c>
      <c r="D322" s="69" t="s">
        <v>90</v>
      </c>
      <c r="E322" s="26">
        <v>630</v>
      </c>
      <c r="F322" s="78">
        <f>'прил. 5'!G792</f>
        <v>30000</v>
      </c>
      <c r="G322" s="78">
        <f>'прил. 5'!H792</f>
        <v>0</v>
      </c>
      <c r="H322" s="78">
        <f t="shared" si="48"/>
        <v>30000</v>
      </c>
    </row>
    <row r="323" spans="1:11" ht="33" x14ac:dyDescent="0.2">
      <c r="A323" s="73" t="str">
        <f ca="1">IF(ISERROR(MATCH(B323,Код_КЦСР,0)),"",INDIRECT(ADDRESS(MATCH(B323,Код_КЦСР,0)+1,2,,,"КЦСР")))</f>
        <v>Муниципальная программа «Развитие архивного дела» на 2013 – 2018 годы</v>
      </c>
      <c r="B323" s="79" t="s">
        <v>367</v>
      </c>
      <c r="C323" s="77"/>
      <c r="D323" s="69"/>
      <c r="E323" s="26"/>
      <c r="F323" s="78">
        <f>F324</f>
        <v>14194</v>
      </c>
      <c r="G323" s="78">
        <f>G324</f>
        <v>0</v>
      </c>
      <c r="H323" s="78">
        <f t="shared" si="48"/>
        <v>14194</v>
      </c>
      <c r="K323" s="40"/>
    </row>
    <row r="324" spans="1:11" ht="49.5" x14ac:dyDescent="0.2">
      <c r="A324" s="73" t="str">
        <f ca="1">IF(ISERROR(MATCH(B324,Код_КЦСР,0)),"",INDIRECT(ADDRESS(MATCH(B324,Код_КЦСР,0)+1,2,,,"КЦСР")))</f>
        <v>Обеспечение сохранности документов Архивного фонда и других архивных документов и предоставление потребителям ретроспективной информации</v>
      </c>
      <c r="B324" s="79" t="s">
        <v>369</v>
      </c>
      <c r="C324" s="77"/>
      <c r="D324" s="69"/>
      <c r="E324" s="26"/>
      <c r="F324" s="78">
        <f>F325+F334</f>
        <v>14194</v>
      </c>
      <c r="G324" s="78">
        <f>G325+G334</f>
        <v>0</v>
      </c>
      <c r="H324" s="78">
        <f t="shared" si="48"/>
        <v>14194</v>
      </c>
    </row>
    <row r="325" spans="1:11" ht="49.5" x14ac:dyDescent="0.2">
      <c r="A325" s="73" t="str">
        <f ca="1">IF(ISERROR(MATCH(B325,Код_КЦСР,0)),"",INDIRECT(ADDRESS(MATCH(B325,Код_КЦСР,0)+1,2,,,"КЦСР")))</f>
        <v>Обеспечение сохранности документов Архивного фонда и других архивных документов и предоставление потребителям ретроспективной информации за счет средств городского бюджета</v>
      </c>
      <c r="B325" s="79" t="s">
        <v>370</v>
      </c>
      <c r="C325" s="77"/>
      <c r="D325" s="69"/>
      <c r="E325" s="26"/>
      <c r="F325" s="78">
        <f>F326</f>
        <v>12556.1</v>
      </c>
      <c r="G325" s="78">
        <f>G326</f>
        <v>0</v>
      </c>
      <c r="H325" s="78">
        <f t="shared" si="48"/>
        <v>12556.1</v>
      </c>
    </row>
    <row r="326" spans="1:11" x14ac:dyDescent="0.2">
      <c r="A326" s="73" t="str">
        <f ca="1">IF(ISERROR(MATCH(C326,Код_Раздел,0)),"",INDIRECT(ADDRESS(MATCH(C326,Код_Раздел,0)+1,2,,,"Раздел")))</f>
        <v>Общегосударственные  вопросы</v>
      </c>
      <c r="B326" s="79" t="s">
        <v>370</v>
      </c>
      <c r="C326" s="77" t="s">
        <v>90</v>
      </c>
      <c r="D326" s="69"/>
      <c r="E326" s="26"/>
      <c r="F326" s="78">
        <f>F327</f>
        <v>12556.1</v>
      </c>
      <c r="G326" s="78">
        <f>G327</f>
        <v>0</v>
      </c>
      <c r="H326" s="78">
        <f t="shared" si="48"/>
        <v>12556.1</v>
      </c>
    </row>
    <row r="327" spans="1:11" x14ac:dyDescent="0.2">
      <c r="A327" s="68" t="s">
        <v>111</v>
      </c>
      <c r="B327" s="79" t="s">
        <v>370</v>
      </c>
      <c r="C327" s="77" t="s">
        <v>90</v>
      </c>
      <c r="D327" s="69" t="s">
        <v>69</v>
      </c>
      <c r="E327" s="26"/>
      <c r="F327" s="78">
        <f>F328+F330+F332</f>
        <v>12556.1</v>
      </c>
      <c r="G327" s="78">
        <f>G328+G330+G332</f>
        <v>0</v>
      </c>
      <c r="H327" s="78">
        <f t="shared" si="48"/>
        <v>12556.1</v>
      </c>
    </row>
    <row r="328" spans="1:11" ht="66" x14ac:dyDescent="0.2">
      <c r="A328" s="73" t="str">
        <f t="shared" ref="A328:A333" ca="1" si="57">IF(ISERROR(MATCH(E328,Код_КВР,0)),"",INDIRECT(ADDRESS(MATCH(E328,Код_КВР,0)+1,2,,,"КВР")))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28" s="79" t="s">
        <v>370</v>
      </c>
      <c r="C328" s="77" t="s">
        <v>90</v>
      </c>
      <c r="D328" s="69" t="s">
        <v>69</v>
      </c>
      <c r="E328" s="26">
        <v>100</v>
      </c>
      <c r="F328" s="78">
        <f>F329</f>
        <v>6364.3</v>
      </c>
      <c r="G328" s="78">
        <f>G329</f>
        <v>0</v>
      </c>
      <c r="H328" s="78">
        <f t="shared" si="48"/>
        <v>6364.3</v>
      </c>
    </row>
    <row r="329" spans="1:11" x14ac:dyDescent="0.2">
      <c r="A329" s="73" t="str">
        <f t="shared" ca="1" si="57"/>
        <v>Расходы на выплаты персоналу казенных учреждений</v>
      </c>
      <c r="B329" s="79" t="s">
        <v>370</v>
      </c>
      <c r="C329" s="77" t="s">
        <v>90</v>
      </c>
      <c r="D329" s="69" t="s">
        <v>69</v>
      </c>
      <c r="E329" s="26">
        <v>110</v>
      </c>
      <c r="F329" s="78">
        <f>'прил. 5'!G60</f>
        <v>6364.3</v>
      </c>
      <c r="G329" s="78">
        <f>'прил. 5'!H60</f>
        <v>0</v>
      </c>
      <c r="H329" s="78">
        <f t="shared" si="48"/>
        <v>6364.3</v>
      </c>
    </row>
    <row r="330" spans="1:11" ht="33" x14ac:dyDescent="0.2">
      <c r="A330" s="73" t="str">
        <f t="shared" ca="1" si="57"/>
        <v>Закупка товаров, работ и услуг для государственных (муниципальных) нужд</v>
      </c>
      <c r="B330" s="79" t="s">
        <v>370</v>
      </c>
      <c r="C330" s="77" t="s">
        <v>90</v>
      </c>
      <c r="D330" s="69" t="s">
        <v>69</v>
      </c>
      <c r="E330" s="26">
        <v>200</v>
      </c>
      <c r="F330" s="78">
        <f>F331</f>
        <v>3932.9</v>
      </c>
      <c r="G330" s="78">
        <f>G331</f>
        <v>0</v>
      </c>
      <c r="H330" s="78">
        <f t="shared" si="48"/>
        <v>3932.9</v>
      </c>
    </row>
    <row r="331" spans="1:11" ht="33" x14ac:dyDescent="0.2">
      <c r="A331" s="73" t="str">
        <f t="shared" ca="1" si="57"/>
        <v>Иные закупки товаров, работ и услуг для обеспечения государственных (муниципальных) нужд</v>
      </c>
      <c r="B331" s="79" t="s">
        <v>370</v>
      </c>
      <c r="C331" s="77" t="s">
        <v>90</v>
      </c>
      <c r="D331" s="69" t="s">
        <v>69</v>
      </c>
      <c r="E331" s="26">
        <v>240</v>
      </c>
      <c r="F331" s="78">
        <f>'прил. 5'!G62</f>
        <v>3932.9</v>
      </c>
      <c r="G331" s="78">
        <f>'прил. 5'!H62</f>
        <v>0</v>
      </c>
      <c r="H331" s="78">
        <f t="shared" si="48"/>
        <v>3932.9</v>
      </c>
    </row>
    <row r="332" spans="1:11" x14ac:dyDescent="0.2">
      <c r="A332" s="73" t="str">
        <f t="shared" ca="1" si="57"/>
        <v>Иные бюджетные ассигнования</v>
      </c>
      <c r="B332" s="79" t="s">
        <v>370</v>
      </c>
      <c r="C332" s="77" t="s">
        <v>90</v>
      </c>
      <c r="D332" s="69" t="s">
        <v>69</v>
      </c>
      <c r="E332" s="26">
        <v>800</v>
      </c>
      <c r="F332" s="78">
        <f>F333</f>
        <v>2258.9</v>
      </c>
      <c r="G332" s="78">
        <f>G333</f>
        <v>0</v>
      </c>
      <c r="H332" s="78">
        <f t="shared" si="48"/>
        <v>2258.9</v>
      </c>
    </row>
    <row r="333" spans="1:11" x14ac:dyDescent="0.2">
      <c r="A333" s="73" t="str">
        <f t="shared" ca="1" si="57"/>
        <v>Уплата налогов, сборов и иных платежей</v>
      </c>
      <c r="B333" s="79" t="s">
        <v>370</v>
      </c>
      <c r="C333" s="77" t="s">
        <v>90</v>
      </c>
      <c r="D333" s="69" t="s">
        <v>69</v>
      </c>
      <c r="E333" s="26">
        <v>850</v>
      </c>
      <c r="F333" s="78">
        <f>'прил. 5'!G64</f>
        <v>2258.9</v>
      </c>
      <c r="G333" s="78">
        <f>'прил. 5'!H64</f>
        <v>0</v>
      </c>
      <c r="H333" s="78">
        <f t="shared" si="48"/>
        <v>2258.9</v>
      </c>
    </row>
    <row r="334" spans="1:11" ht="104.25" customHeight="1" x14ac:dyDescent="0.2">
      <c r="A334" s="73" t="str">
        <f ca="1">IF(ISERROR(MATCH(B334,Код_КЦСР,0)),"",INDIRECT(ADDRESS(MATCH(B334,Код_КЦСР,0)+1,2,,,"КЦСР")))</f>
        <v>Осуществление отдельных государственных полномочий в соответствии с законом области от 28 апреля 2006 года № 1443-ОЗ «О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дела» за счет средств областного бюджета</v>
      </c>
      <c r="B334" s="79" t="s">
        <v>372</v>
      </c>
      <c r="C334" s="77"/>
      <c r="D334" s="69"/>
      <c r="E334" s="26"/>
      <c r="F334" s="78">
        <f>F335</f>
        <v>1637.9</v>
      </c>
      <c r="G334" s="78">
        <f>G335</f>
        <v>0</v>
      </c>
      <c r="H334" s="78">
        <f t="shared" si="48"/>
        <v>1637.9</v>
      </c>
    </row>
    <row r="335" spans="1:11" x14ac:dyDescent="0.2">
      <c r="A335" s="73" t="str">
        <f ca="1">IF(ISERROR(MATCH(C335,Код_Раздел,0)),"",INDIRECT(ADDRESS(MATCH(C335,Код_Раздел,0)+1,2,,,"Раздел")))</f>
        <v>Общегосударственные  вопросы</v>
      </c>
      <c r="B335" s="79" t="s">
        <v>372</v>
      </c>
      <c r="C335" s="77" t="s">
        <v>90</v>
      </c>
      <c r="D335" s="69"/>
      <c r="E335" s="26"/>
      <c r="F335" s="78">
        <f>F336</f>
        <v>1637.9</v>
      </c>
      <c r="G335" s="78">
        <f>G336</f>
        <v>0</v>
      </c>
      <c r="H335" s="78">
        <f t="shared" si="48"/>
        <v>1637.9</v>
      </c>
    </row>
    <row r="336" spans="1:11" x14ac:dyDescent="0.2">
      <c r="A336" s="68" t="s">
        <v>111</v>
      </c>
      <c r="B336" s="79" t="s">
        <v>372</v>
      </c>
      <c r="C336" s="77" t="s">
        <v>90</v>
      </c>
      <c r="D336" s="69" t="s">
        <v>69</v>
      </c>
      <c r="E336" s="26"/>
      <c r="F336" s="78">
        <f>F337+F339</f>
        <v>1637.9</v>
      </c>
      <c r="G336" s="78">
        <f>G337+G339</f>
        <v>0</v>
      </c>
      <c r="H336" s="78">
        <f t="shared" si="48"/>
        <v>1637.9</v>
      </c>
    </row>
    <row r="337" spans="1:11" ht="69" customHeight="1" x14ac:dyDescent="0.2">
      <c r="A337" s="73" t="str">
        <f ca="1">IF(ISERROR(MATCH(E337,Код_КВР,0)),"",INDIRECT(ADDRESS(MATCH(E337,Код_КВР,0)+1,2,,,"КВР")))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37" s="79" t="s">
        <v>372</v>
      </c>
      <c r="C337" s="77" t="s">
        <v>90</v>
      </c>
      <c r="D337" s="69" t="s">
        <v>69</v>
      </c>
      <c r="E337" s="26">
        <v>100</v>
      </c>
      <c r="F337" s="78">
        <f>F338</f>
        <v>336</v>
      </c>
      <c r="G337" s="78">
        <f>G338</f>
        <v>0</v>
      </c>
      <c r="H337" s="78">
        <f t="shared" ref="H337:H400" si="58">F337+G337</f>
        <v>336</v>
      </c>
    </row>
    <row r="338" spans="1:11" x14ac:dyDescent="0.2">
      <c r="A338" s="73" t="str">
        <f ca="1">IF(ISERROR(MATCH(E338,Код_КВР,0)),"",INDIRECT(ADDRESS(MATCH(E338,Код_КВР,0)+1,2,,,"КВР")))</f>
        <v>Расходы на выплаты персоналу казенных учреждений</v>
      </c>
      <c r="B338" s="79" t="s">
        <v>372</v>
      </c>
      <c r="C338" s="77" t="s">
        <v>90</v>
      </c>
      <c r="D338" s="69" t="s">
        <v>69</v>
      </c>
      <c r="E338" s="26">
        <v>110</v>
      </c>
      <c r="F338" s="78">
        <f>'прил. 5'!G67</f>
        <v>336</v>
      </c>
      <c r="G338" s="78">
        <f>'прил. 5'!H67</f>
        <v>0</v>
      </c>
      <c r="H338" s="78">
        <f t="shared" si="58"/>
        <v>336</v>
      </c>
    </row>
    <row r="339" spans="1:11" ht="33" x14ac:dyDescent="0.2">
      <c r="A339" s="73" t="str">
        <f ca="1">IF(ISERROR(MATCH(E339,Код_КВР,0)),"",INDIRECT(ADDRESS(MATCH(E339,Код_КВР,0)+1,2,,,"КВР")))</f>
        <v>Закупка товаров, работ и услуг для государственных (муниципальных) нужд</v>
      </c>
      <c r="B339" s="79" t="s">
        <v>372</v>
      </c>
      <c r="C339" s="77" t="s">
        <v>90</v>
      </c>
      <c r="D339" s="69" t="s">
        <v>69</v>
      </c>
      <c r="E339" s="26">
        <v>200</v>
      </c>
      <c r="F339" s="78">
        <f>F340</f>
        <v>1301.9000000000001</v>
      </c>
      <c r="G339" s="78">
        <f>G340</f>
        <v>0</v>
      </c>
      <c r="H339" s="78">
        <f t="shared" si="58"/>
        <v>1301.9000000000001</v>
      </c>
    </row>
    <row r="340" spans="1:11" ht="33" x14ac:dyDescent="0.2">
      <c r="A340" s="73" t="str">
        <f ca="1">IF(ISERROR(MATCH(E340,Код_КВР,0)),"",INDIRECT(ADDRESS(MATCH(E340,Код_КВР,0)+1,2,,,"КВР")))</f>
        <v>Иные закупки товаров, работ и услуг для обеспечения государственных (муниципальных) нужд</v>
      </c>
      <c r="B340" s="79" t="s">
        <v>372</v>
      </c>
      <c r="C340" s="77" t="s">
        <v>90</v>
      </c>
      <c r="D340" s="69" t="s">
        <v>69</v>
      </c>
      <c r="E340" s="26">
        <v>240</v>
      </c>
      <c r="F340" s="78">
        <f>'прил. 5'!G69</f>
        <v>1301.9000000000001</v>
      </c>
      <c r="G340" s="78">
        <f>'прил. 5'!H69</f>
        <v>0</v>
      </c>
      <c r="H340" s="78">
        <f t="shared" si="58"/>
        <v>1301.9000000000001</v>
      </c>
    </row>
    <row r="341" spans="1:11" ht="33" x14ac:dyDescent="0.2">
      <c r="A341" s="73" t="str">
        <f ca="1">IF(ISERROR(MATCH(B341,Код_КЦСР,0)),"",INDIRECT(ADDRESS(MATCH(B341,Код_КЦСР,0)+1,2,,,"КЦСР")))</f>
        <v>Муниципальная программа «Охрана окружающей среды» на 2013 – 2022 годы</v>
      </c>
      <c r="B341" s="79" t="s">
        <v>374</v>
      </c>
      <c r="C341" s="77"/>
      <c r="D341" s="69"/>
      <c r="E341" s="26"/>
      <c r="F341" s="78">
        <f>F342+F351+F356</f>
        <v>14115.900000000001</v>
      </c>
      <c r="G341" s="78">
        <f>G342+G351+G356</f>
        <v>0</v>
      </c>
      <c r="H341" s="78">
        <f t="shared" si="58"/>
        <v>14115.900000000001</v>
      </c>
      <c r="K341" s="40"/>
    </row>
    <row r="342" spans="1:11" ht="33" x14ac:dyDescent="0.2">
      <c r="A342" s="73" t="str">
        <f ca="1">IF(ISERROR(MATCH(B342,Код_КЦСР,0)),"",INDIRECT(ADDRESS(MATCH(B342,Код_КЦСР,0)+1,2,,,"КЦСР")))</f>
        <v>Организация мероприятий по экологическому образованию и воспитанию населения</v>
      </c>
      <c r="B342" s="79" t="s">
        <v>376</v>
      </c>
      <c r="C342" s="77"/>
      <c r="D342" s="69"/>
      <c r="E342" s="26"/>
      <c r="F342" s="78">
        <f>F343+F347</f>
        <v>451.5</v>
      </c>
      <c r="G342" s="78">
        <f>G343+G347</f>
        <v>0</v>
      </c>
      <c r="H342" s="78">
        <f t="shared" si="58"/>
        <v>451.5</v>
      </c>
    </row>
    <row r="343" spans="1:11" x14ac:dyDescent="0.2">
      <c r="A343" s="73" t="str">
        <f ca="1">IF(ISERROR(MATCH(C343,Код_Раздел,0)),"",INDIRECT(ADDRESS(MATCH(C343,Код_Раздел,0)+1,2,,,"Раздел")))</f>
        <v>Образование</v>
      </c>
      <c r="B343" s="79" t="s">
        <v>376</v>
      </c>
      <c r="C343" s="77" t="s">
        <v>74</v>
      </c>
      <c r="D343" s="69"/>
      <c r="E343" s="26"/>
      <c r="F343" s="78">
        <f t="shared" ref="F343:G345" si="59">F344</f>
        <v>435</v>
      </c>
      <c r="G343" s="78">
        <f t="shared" si="59"/>
        <v>0</v>
      </c>
      <c r="H343" s="78">
        <f t="shared" si="58"/>
        <v>435</v>
      </c>
    </row>
    <row r="344" spans="1:11" x14ac:dyDescent="0.2">
      <c r="A344" s="68" t="s">
        <v>123</v>
      </c>
      <c r="B344" s="79" t="s">
        <v>376</v>
      </c>
      <c r="C344" s="77" t="s">
        <v>74</v>
      </c>
      <c r="D344" s="69" t="s">
        <v>96</v>
      </c>
      <c r="E344" s="26"/>
      <c r="F344" s="78">
        <f t="shared" si="59"/>
        <v>435</v>
      </c>
      <c r="G344" s="78">
        <f t="shared" si="59"/>
        <v>0</v>
      </c>
      <c r="H344" s="78">
        <f t="shared" si="58"/>
        <v>435</v>
      </c>
    </row>
    <row r="345" spans="1:11" ht="33" x14ac:dyDescent="0.2">
      <c r="A345" s="73" t="str">
        <f ca="1">IF(ISERROR(MATCH(E345,Код_КВР,0)),"",INDIRECT(ADDRESS(MATCH(E345,Код_КВР,0)+1,2,,,"КВР")))</f>
        <v>Предоставление субсидий бюджетным, автономным учреждениям и иным некоммерческим организациям</v>
      </c>
      <c r="B345" s="79" t="s">
        <v>376</v>
      </c>
      <c r="C345" s="77" t="s">
        <v>74</v>
      </c>
      <c r="D345" s="69" t="s">
        <v>96</v>
      </c>
      <c r="E345" s="26">
        <v>600</v>
      </c>
      <c r="F345" s="78">
        <f t="shared" si="59"/>
        <v>435</v>
      </c>
      <c r="G345" s="78">
        <f t="shared" si="59"/>
        <v>0</v>
      </c>
      <c r="H345" s="78">
        <f t="shared" si="58"/>
        <v>435</v>
      </c>
    </row>
    <row r="346" spans="1:11" x14ac:dyDescent="0.2">
      <c r="A346" s="73" t="str">
        <f ca="1">IF(ISERROR(MATCH(E346,Код_КВР,0)),"",INDIRECT(ADDRESS(MATCH(E346,Код_КВР,0)+1,2,,,"КВР")))</f>
        <v>Субсидии бюджетным учреждениям</v>
      </c>
      <c r="B346" s="79" t="s">
        <v>376</v>
      </c>
      <c r="C346" s="77" t="s">
        <v>74</v>
      </c>
      <c r="D346" s="69" t="s">
        <v>96</v>
      </c>
      <c r="E346" s="26">
        <v>610</v>
      </c>
      <c r="F346" s="78">
        <f>'прил. 5'!G569</f>
        <v>435</v>
      </c>
      <c r="G346" s="78">
        <f>'прил. 5'!H569</f>
        <v>0</v>
      </c>
      <c r="H346" s="78">
        <f t="shared" si="58"/>
        <v>435</v>
      </c>
    </row>
    <row r="347" spans="1:11" x14ac:dyDescent="0.2">
      <c r="A347" s="73" t="str">
        <f ca="1">IF(ISERROR(MATCH(C347,Код_Раздел,0)),"",INDIRECT(ADDRESS(MATCH(C347,Код_Раздел,0)+1,2,,,"Раздел")))</f>
        <v>Культура, кинематография</v>
      </c>
      <c r="B347" s="79" t="s">
        <v>376</v>
      </c>
      <c r="C347" s="77" t="s">
        <v>99</v>
      </c>
      <c r="D347" s="69"/>
      <c r="E347" s="26"/>
      <c r="F347" s="78">
        <f t="shared" ref="F347:G349" si="60">F348</f>
        <v>16.5</v>
      </c>
      <c r="G347" s="78">
        <f t="shared" si="60"/>
        <v>0</v>
      </c>
      <c r="H347" s="78">
        <f t="shared" si="58"/>
        <v>16.5</v>
      </c>
    </row>
    <row r="348" spans="1:11" x14ac:dyDescent="0.2">
      <c r="A348" s="73" t="s">
        <v>230</v>
      </c>
      <c r="B348" s="79" t="s">
        <v>376</v>
      </c>
      <c r="C348" s="77" t="s">
        <v>99</v>
      </c>
      <c r="D348" s="69" t="s">
        <v>90</v>
      </c>
      <c r="E348" s="26"/>
      <c r="F348" s="78">
        <f t="shared" si="60"/>
        <v>16.5</v>
      </c>
      <c r="G348" s="78">
        <f t="shared" si="60"/>
        <v>0</v>
      </c>
      <c r="H348" s="78">
        <f t="shared" si="58"/>
        <v>16.5</v>
      </c>
    </row>
    <row r="349" spans="1:11" ht="33" x14ac:dyDescent="0.2">
      <c r="A349" s="73" t="str">
        <f ca="1">IF(ISERROR(MATCH(E349,Код_КВР,0)),"",INDIRECT(ADDRESS(MATCH(E349,Код_КВР,0)+1,2,,,"КВР")))</f>
        <v>Предоставление субсидий бюджетным, автономным учреждениям и иным некоммерческим организациям</v>
      </c>
      <c r="B349" s="79" t="s">
        <v>376</v>
      </c>
      <c r="C349" s="77" t="s">
        <v>99</v>
      </c>
      <c r="D349" s="69" t="s">
        <v>90</v>
      </c>
      <c r="E349" s="26">
        <v>600</v>
      </c>
      <c r="F349" s="78">
        <f t="shared" si="60"/>
        <v>16.5</v>
      </c>
      <c r="G349" s="78">
        <f t="shared" si="60"/>
        <v>0</v>
      </c>
      <c r="H349" s="78">
        <f t="shared" si="58"/>
        <v>16.5</v>
      </c>
    </row>
    <row r="350" spans="1:11" x14ac:dyDescent="0.2">
      <c r="A350" s="73" t="str">
        <f ca="1">IF(ISERROR(MATCH(E350,Код_КВР,0)),"",INDIRECT(ADDRESS(MATCH(E350,Код_КВР,0)+1,2,,,"КВР")))</f>
        <v>Субсидии бюджетным учреждениям</v>
      </c>
      <c r="B350" s="79" t="s">
        <v>376</v>
      </c>
      <c r="C350" s="77" t="s">
        <v>99</v>
      </c>
      <c r="D350" s="69" t="s">
        <v>90</v>
      </c>
      <c r="E350" s="26">
        <v>610</v>
      </c>
      <c r="F350" s="78">
        <f>'прил. 5'!G727</f>
        <v>16.5</v>
      </c>
      <c r="G350" s="78">
        <f>'прил. 5'!H727</f>
        <v>0</v>
      </c>
      <c r="H350" s="78">
        <f t="shared" si="58"/>
        <v>16.5</v>
      </c>
    </row>
    <row r="351" spans="1:11" ht="132" x14ac:dyDescent="0.2">
      <c r="A351" s="73" t="str">
        <f ca="1">IF(ISERROR(MATCH(B351,Код_КЦСР,0)),"",INDIRECT(ADDRESS(MATCH(B351,Код_КЦСР,0)+1,2,,,"КЦСР")))</f>
        <v>Осуществление сбора, транспортирования и утилизации ртутьсодержащих отходов от физических лиц (кроме потребителей ртутьсодержащих ламп, являющихся собственниками, нанимателями, пользователями помещений в многоквартирных домах и имеющих заключенный собственниками указанных помещений договор управления многоквартирными домами или договор оказания услуг и (или) выполнения работ по содержанию и ремонту общего имущества в таких домах</v>
      </c>
      <c r="B351" s="79" t="s">
        <v>377</v>
      </c>
      <c r="C351" s="77"/>
      <c r="D351" s="69"/>
      <c r="E351" s="26"/>
      <c r="F351" s="78">
        <f t="shared" ref="F351:G354" si="61">F352</f>
        <v>35.700000000000003</v>
      </c>
      <c r="G351" s="78">
        <f t="shared" si="61"/>
        <v>0</v>
      </c>
      <c r="H351" s="78">
        <f t="shared" si="58"/>
        <v>35.700000000000003</v>
      </c>
    </row>
    <row r="352" spans="1:11" x14ac:dyDescent="0.2">
      <c r="A352" s="73" t="str">
        <f ca="1">IF(ISERROR(MATCH(C352,Код_Раздел,0)),"",INDIRECT(ADDRESS(MATCH(C352,Код_Раздел,0)+1,2,,,"Раздел")))</f>
        <v>Охрана окружающей среды</v>
      </c>
      <c r="B352" s="79" t="s">
        <v>377</v>
      </c>
      <c r="C352" s="77" t="s">
        <v>94</v>
      </c>
      <c r="D352" s="69"/>
      <c r="E352" s="26"/>
      <c r="F352" s="78">
        <f t="shared" si="61"/>
        <v>35.700000000000003</v>
      </c>
      <c r="G352" s="78">
        <f t="shared" si="61"/>
        <v>0</v>
      </c>
      <c r="H352" s="78">
        <f t="shared" si="58"/>
        <v>35.700000000000003</v>
      </c>
    </row>
    <row r="353" spans="1:8" x14ac:dyDescent="0.2">
      <c r="A353" s="68" t="s">
        <v>127</v>
      </c>
      <c r="B353" s="79" t="s">
        <v>377</v>
      </c>
      <c r="C353" s="77" t="s">
        <v>94</v>
      </c>
      <c r="D353" s="69" t="s">
        <v>98</v>
      </c>
      <c r="E353" s="26"/>
      <c r="F353" s="78">
        <f t="shared" si="61"/>
        <v>35.700000000000003</v>
      </c>
      <c r="G353" s="78">
        <f t="shared" si="61"/>
        <v>0</v>
      </c>
      <c r="H353" s="78">
        <f t="shared" si="58"/>
        <v>35.700000000000003</v>
      </c>
    </row>
    <row r="354" spans="1:8" x14ac:dyDescent="0.2">
      <c r="A354" s="73" t="str">
        <f ca="1">IF(ISERROR(MATCH(E354,Код_КВР,0)),"",INDIRECT(ADDRESS(MATCH(E354,Код_КВР,0)+1,2,,,"КВР")))</f>
        <v>Иные бюджетные ассигнования</v>
      </c>
      <c r="B354" s="79" t="s">
        <v>377</v>
      </c>
      <c r="C354" s="77" t="s">
        <v>94</v>
      </c>
      <c r="D354" s="69" t="s">
        <v>98</v>
      </c>
      <c r="E354" s="26">
        <v>800</v>
      </c>
      <c r="F354" s="78">
        <f t="shared" si="61"/>
        <v>35.700000000000003</v>
      </c>
      <c r="G354" s="78">
        <f t="shared" si="61"/>
        <v>0</v>
      </c>
      <c r="H354" s="78">
        <f t="shared" si="58"/>
        <v>35.700000000000003</v>
      </c>
    </row>
    <row r="355" spans="1:8" ht="49.5" x14ac:dyDescent="0.2">
      <c r="A355" s="73" t="str">
        <f ca="1">IF(ISERROR(MATCH(E355,Код_КВР,0)),"",INDIRECT(ADDRESS(MATCH(E355,Код_КВР,0)+1,2,,,"КВР")))</f>
        <v>Субсидии юридическим лицам (кроме некоммерческих организаций), индивидуальным предпринимателям, физическим лицам</v>
      </c>
      <c r="B355" s="79" t="s">
        <v>377</v>
      </c>
      <c r="C355" s="77" t="s">
        <v>94</v>
      </c>
      <c r="D355" s="69" t="s">
        <v>98</v>
      </c>
      <c r="E355" s="26">
        <v>810</v>
      </c>
      <c r="F355" s="78">
        <f>'прил. 5'!G428</f>
        <v>35.700000000000003</v>
      </c>
      <c r="G355" s="78">
        <f>'прил. 5'!H428</f>
        <v>0</v>
      </c>
      <c r="H355" s="78">
        <f t="shared" si="58"/>
        <v>35.700000000000003</v>
      </c>
    </row>
    <row r="356" spans="1:8" ht="66" x14ac:dyDescent="0.2">
      <c r="A356" s="73" t="str">
        <f ca="1">IF(ISERROR(MATCH(B356,Код_КЦСР,0)),"",INDIRECT(ADDRESS(MATCH(B356,Код_КЦСР,0)+1,2,,,"КЦСР")))</f>
        <v>Организация работ по реализации целей, задач комитета по контролю в сфере благоустройства и охраны окружающей среды города, выполнение его функциональных обязанностей и реализации муниципальной программы</v>
      </c>
      <c r="B356" s="79" t="s">
        <v>378</v>
      </c>
      <c r="C356" s="77"/>
      <c r="D356" s="69"/>
      <c r="E356" s="26"/>
      <c r="F356" s="78">
        <f>F357+F366</f>
        <v>13628.7</v>
      </c>
      <c r="G356" s="78">
        <f>G357+G366</f>
        <v>0</v>
      </c>
      <c r="H356" s="78">
        <f t="shared" si="58"/>
        <v>13628.7</v>
      </c>
    </row>
    <row r="357" spans="1:8" ht="33" customHeight="1" x14ac:dyDescent="0.2">
      <c r="A357" s="73" t="str">
        <f ca="1">IF(ISERROR(MATCH(B357,Код_КЦСР,0)),"",INDIRECT(ADDRESS(MATCH(B357,Код_КЦСР,0)+1,2,,,"КЦСР")))</f>
        <v>Расходы на обеспечение функций органов местного самоуправления</v>
      </c>
      <c r="B357" s="79" t="s">
        <v>379</v>
      </c>
      <c r="C357" s="77"/>
      <c r="D357" s="69"/>
      <c r="E357" s="26"/>
      <c r="F357" s="78">
        <f>F358</f>
        <v>11925.2</v>
      </c>
      <c r="G357" s="78">
        <f>G358</f>
        <v>0</v>
      </c>
      <c r="H357" s="78">
        <f t="shared" si="58"/>
        <v>11925.2</v>
      </c>
    </row>
    <row r="358" spans="1:8" x14ac:dyDescent="0.2">
      <c r="A358" s="73" t="str">
        <f ca="1">IF(ISERROR(MATCH(C358,Код_Раздел,0)),"",INDIRECT(ADDRESS(MATCH(C358,Код_Раздел,0)+1,2,,,"Раздел")))</f>
        <v>Охрана окружающей среды</v>
      </c>
      <c r="B358" s="79" t="s">
        <v>379</v>
      </c>
      <c r="C358" s="77" t="s">
        <v>94</v>
      </c>
      <c r="D358" s="69"/>
      <c r="E358" s="26"/>
      <c r="F358" s="78">
        <f>F359</f>
        <v>11925.2</v>
      </c>
      <c r="G358" s="78">
        <f>G359</f>
        <v>0</v>
      </c>
      <c r="H358" s="78">
        <f t="shared" si="58"/>
        <v>11925.2</v>
      </c>
    </row>
    <row r="359" spans="1:8" x14ac:dyDescent="0.2">
      <c r="A359" s="68" t="s">
        <v>127</v>
      </c>
      <c r="B359" s="79" t="s">
        <v>379</v>
      </c>
      <c r="C359" s="77" t="s">
        <v>94</v>
      </c>
      <c r="D359" s="69" t="s">
        <v>98</v>
      </c>
      <c r="E359" s="26"/>
      <c r="F359" s="78">
        <f>F360+F362+F364</f>
        <v>11925.2</v>
      </c>
      <c r="G359" s="78">
        <f>G360+G362+G364</f>
        <v>0</v>
      </c>
      <c r="H359" s="78">
        <f t="shared" si="58"/>
        <v>11925.2</v>
      </c>
    </row>
    <row r="360" spans="1:8" ht="66" x14ac:dyDescent="0.2">
      <c r="A360" s="73" t="str">
        <f t="shared" ref="A360:A365" ca="1" si="62">IF(ISERROR(MATCH(E360,Код_КВР,0)),"",INDIRECT(ADDRESS(MATCH(E360,Код_КВР,0)+1,2,,,"КВР")))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60" s="79" t="s">
        <v>379</v>
      </c>
      <c r="C360" s="77" t="s">
        <v>94</v>
      </c>
      <c r="D360" s="69" t="s">
        <v>98</v>
      </c>
      <c r="E360" s="26">
        <v>100</v>
      </c>
      <c r="F360" s="78">
        <f>F361</f>
        <v>11883.6</v>
      </c>
      <c r="G360" s="78">
        <f>G361</f>
        <v>0</v>
      </c>
      <c r="H360" s="78">
        <f t="shared" si="58"/>
        <v>11883.6</v>
      </c>
    </row>
    <row r="361" spans="1:8" ht="33" x14ac:dyDescent="0.2">
      <c r="A361" s="73" t="str">
        <f t="shared" ca="1" si="62"/>
        <v>Расходы на выплаты персоналу государственных (муниципальных) органов</v>
      </c>
      <c r="B361" s="79" t="s">
        <v>379</v>
      </c>
      <c r="C361" s="77" t="s">
        <v>94</v>
      </c>
      <c r="D361" s="69" t="s">
        <v>98</v>
      </c>
      <c r="E361" s="26">
        <v>120</v>
      </c>
      <c r="F361" s="78">
        <f>'прил. 5'!G1013</f>
        <v>11883.6</v>
      </c>
      <c r="G361" s="78">
        <f>'прил. 5'!H1013</f>
        <v>0</v>
      </c>
      <c r="H361" s="78">
        <f t="shared" si="58"/>
        <v>11883.6</v>
      </c>
    </row>
    <row r="362" spans="1:8" ht="33" x14ac:dyDescent="0.2">
      <c r="A362" s="73" t="str">
        <f t="shared" ca="1" si="62"/>
        <v>Закупка товаров, работ и услуг для государственных (муниципальных) нужд</v>
      </c>
      <c r="B362" s="79" t="s">
        <v>379</v>
      </c>
      <c r="C362" s="77" t="s">
        <v>94</v>
      </c>
      <c r="D362" s="69" t="s">
        <v>98</v>
      </c>
      <c r="E362" s="26">
        <v>200</v>
      </c>
      <c r="F362" s="78">
        <f>F363</f>
        <v>39.6</v>
      </c>
      <c r="G362" s="78">
        <f>G363</f>
        <v>0</v>
      </c>
      <c r="H362" s="78">
        <f t="shared" si="58"/>
        <v>39.6</v>
      </c>
    </row>
    <row r="363" spans="1:8" ht="33" x14ac:dyDescent="0.2">
      <c r="A363" s="73" t="str">
        <f t="shared" ca="1" si="62"/>
        <v>Иные закупки товаров, работ и услуг для обеспечения государственных (муниципальных) нужд</v>
      </c>
      <c r="B363" s="79" t="s">
        <v>379</v>
      </c>
      <c r="C363" s="77" t="s">
        <v>94</v>
      </c>
      <c r="D363" s="69" t="s">
        <v>98</v>
      </c>
      <c r="E363" s="26">
        <v>240</v>
      </c>
      <c r="F363" s="78">
        <f>'прил. 5'!G1015</f>
        <v>39.6</v>
      </c>
      <c r="G363" s="78">
        <f>'прил. 5'!H1015</f>
        <v>0</v>
      </c>
      <c r="H363" s="78">
        <f t="shared" si="58"/>
        <v>39.6</v>
      </c>
    </row>
    <row r="364" spans="1:8" x14ac:dyDescent="0.2">
      <c r="A364" s="73" t="str">
        <f t="shared" ca="1" si="62"/>
        <v>Иные бюджетные ассигнования</v>
      </c>
      <c r="B364" s="79" t="s">
        <v>379</v>
      </c>
      <c r="C364" s="77" t="s">
        <v>94</v>
      </c>
      <c r="D364" s="69" t="s">
        <v>98</v>
      </c>
      <c r="E364" s="26">
        <v>800</v>
      </c>
      <c r="F364" s="78">
        <f>F365</f>
        <v>2</v>
      </c>
      <c r="G364" s="78">
        <f>G365</f>
        <v>0</v>
      </c>
      <c r="H364" s="78">
        <f t="shared" si="58"/>
        <v>2</v>
      </c>
    </row>
    <row r="365" spans="1:8" x14ac:dyDescent="0.2">
      <c r="A365" s="73" t="str">
        <f t="shared" ca="1" si="62"/>
        <v>Уплата налогов, сборов и иных платежей</v>
      </c>
      <c r="B365" s="79" t="s">
        <v>379</v>
      </c>
      <c r="C365" s="77" t="s">
        <v>94</v>
      </c>
      <c r="D365" s="69" t="s">
        <v>98</v>
      </c>
      <c r="E365" s="26">
        <v>850</v>
      </c>
      <c r="F365" s="78">
        <f>'прил. 5'!G1017</f>
        <v>2</v>
      </c>
      <c r="G365" s="78">
        <f>'прил. 5'!H1017</f>
        <v>0</v>
      </c>
      <c r="H365" s="78">
        <f t="shared" si="58"/>
        <v>2</v>
      </c>
    </row>
    <row r="366" spans="1:8" ht="82.5" x14ac:dyDescent="0.2">
      <c r="A366" s="73" t="str">
        <f ca="1">IF(ISERROR(MATCH(B366,Код_КЦСР,0)),"",INDIRECT(ADDRESS(MATCH(B366,Код_КЦСР,0)+1,2,,,"КЦСР")))</f>
        <v>Осуществление отдельных государственных полномочий в соответствии с законом области от 28 июня 2006 года № 1465-ОЗ «О наделении органов местного самоуправления отдельными государственными полномочиями в сфере охраны окружающей среды» за счет средств областного бюджета</v>
      </c>
      <c r="B366" s="79" t="s">
        <v>380</v>
      </c>
      <c r="C366" s="77"/>
      <c r="D366" s="69"/>
      <c r="E366" s="26"/>
      <c r="F366" s="78">
        <f>F367</f>
        <v>1703.5</v>
      </c>
      <c r="G366" s="78">
        <f>G367</f>
        <v>0</v>
      </c>
      <c r="H366" s="78">
        <f t="shared" si="58"/>
        <v>1703.5</v>
      </c>
    </row>
    <row r="367" spans="1:8" x14ac:dyDescent="0.2">
      <c r="A367" s="73" t="str">
        <f ca="1">IF(ISERROR(MATCH(C367,Код_Раздел,0)),"",INDIRECT(ADDRESS(MATCH(C367,Код_Раздел,0)+1,2,,,"Раздел")))</f>
        <v>Охрана окружающей среды</v>
      </c>
      <c r="B367" s="79" t="s">
        <v>380</v>
      </c>
      <c r="C367" s="77" t="s">
        <v>94</v>
      </c>
      <c r="D367" s="69"/>
      <c r="E367" s="26"/>
      <c r="F367" s="78">
        <f>F368</f>
        <v>1703.5</v>
      </c>
      <c r="G367" s="78">
        <f>G368</f>
        <v>0</v>
      </c>
      <c r="H367" s="78">
        <f t="shared" si="58"/>
        <v>1703.5</v>
      </c>
    </row>
    <row r="368" spans="1:8" ht="33" x14ac:dyDescent="0.2">
      <c r="A368" s="75" t="s">
        <v>41</v>
      </c>
      <c r="B368" s="79" t="s">
        <v>380</v>
      </c>
      <c r="C368" s="77" t="s">
        <v>94</v>
      </c>
      <c r="D368" s="69" t="s">
        <v>92</v>
      </c>
      <c r="E368" s="26"/>
      <c r="F368" s="78">
        <f>F369+F371</f>
        <v>1703.5</v>
      </c>
      <c r="G368" s="78">
        <f>G369+G371</f>
        <v>0</v>
      </c>
      <c r="H368" s="78">
        <f t="shared" si="58"/>
        <v>1703.5</v>
      </c>
    </row>
    <row r="369" spans="1:11" ht="66" x14ac:dyDescent="0.2">
      <c r="A369" s="73" t="str">
        <f ca="1">IF(ISERROR(MATCH(E369,Код_КВР,0)),"",INDIRECT(ADDRESS(MATCH(E369,Код_КВР,0)+1,2,,,"КВР")))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69" s="79" t="s">
        <v>380</v>
      </c>
      <c r="C369" s="77" t="s">
        <v>94</v>
      </c>
      <c r="D369" s="69" t="s">
        <v>92</v>
      </c>
      <c r="E369" s="26">
        <v>100</v>
      </c>
      <c r="F369" s="78">
        <f>F370</f>
        <v>1653.5</v>
      </c>
      <c r="G369" s="78">
        <f>G370</f>
        <v>0</v>
      </c>
      <c r="H369" s="78">
        <f t="shared" si="58"/>
        <v>1653.5</v>
      </c>
    </row>
    <row r="370" spans="1:11" ht="33" x14ac:dyDescent="0.2">
      <c r="A370" s="73" t="str">
        <f ca="1">IF(ISERROR(MATCH(E370,Код_КВР,0)),"",INDIRECT(ADDRESS(MATCH(E370,Код_КВР,0)+1,2,,,"КВР")))</f>
        <v>Расходы на выплаты персоналу государственных (муниципальных) органов</v>
      </c>
      <c r="B370" s="79" t="s">
        <v>380</v>
      </c>
      <c r="C370" s="77" t="s">
        <v>94</v>
      </c>
      <c r="D370" s="69" t="s">
        <v>92</v>
      </c>
      <c r="E370" s="26">
        <v>120</v>
      </c>
      <c r="F370" s="78">
        <f>'прил. 5'!G1005</f>
        <v>1653.5</v>
      </c>
      <c r="G370" s="78">
        <f>'прил. 5'!H1005</f>
        <v>0</v>
      </c>
      <c r="H370" s="78">
        <f t="shared" si="58"/>
        <v>1653.5</v>
      </c>
    </row>
    <row r="371" spans="1:11" ht="33" x14ac:dyDescent="0.2">
      <c r="A371" s="73" t="str">
        <f ca="1">IF(ISERROR(MATCH(E371,Код_КВР,0)),"",INDIRECT(ADDRESS(MATCH(E371,Код_КВР,0)+1,2,,,"КВР")))</f>
        <v>Закупка товаров, работ и услуг для государственных (муниципальных) нужд</v>
      </c>
      <c r="B371" s="79" t="s">
        <v>380</v>
      </c>
      <c r="C371" s="77" t="s">
        <v>94</v>
      </c>
      <c r="D371" s="69" t="s">
        <v>92</v>
      </c>
      <c r="E371" s="26">
        <v>200</v>
      </c>
      <c r="F371" s="78">
        <f>F372</f>
        <v>50</v>
      </c>
      <c r="G371" s="78">
        <f>G372</f>
        <v>0</v>
      </c>
      <c r="H371" s="78">
        <f t="shared" si="58"/>
        <v>50</v>
      </c>
    </row>
    <row r="372" spans="1:11" ht="33" x14ac:dyDescent="0.2">
      <c r="A372" s="73" t="str">
        <f ca="1">IF(ISERROR(MATCH(E372,Код_КВР,0)),"",INDIRECT(ADDRESS(MATCH(E372,Код_КВР,0)+1,2,,,"КВР")))</f>
        <v>Иные закупки товаров, работ и услуг для обеспечения государственных (муниципальных) нужд</v>
      </c>
      <c r="B372" s="79" t="s">
        <v>380</v>
      </c>
      <c r="C372" s="77" t="s">
        <v>94</v>
      </c>
      <c r="D372" s="69" t="s">
        <v>92</v>
      </c>
      <c r="E372" s="26">
        <v>240</v>
      </c>
      <c r="F372" s="78">
        <f>'прил. 5'!G1007</f>
        <v>50</v>
      </c>
      <c r="G372" s="78">
        <f>'прил. 5'!H1007</f>
        <v>0</v>
      </c>
      <c r="H372" s="78">
        <f t="shared" si="58"/>
        <v>50</v>
      </c>
    </row>
    <row r="373" spans="1:11" ht="33" x14ac:dyDescent="0.2">
      <c r="A373" s="73" t="str">
        <f ca="1">IF(ISERROR(MATCH(B373,Код_КЦСР,0)),"",INDIRECT(ADDRESS(MATCH(B373,Код_КЦСР,0)+1,2,,,"КЦСР")))</f>
        <v>Муниципальная программа «Содействие развитию потребительского рынка в городе Череповце на 2013 – 2017 годы»</v>
      </c>
      <c r="B373" s="79" t="s">
        <v>382</v>
      </c>
      <c r="C373" s="77"/>
      <c r="D373" s="69"/>
      <c r="E373" s="26"/>
      <c r="F373" s="78">
        <f>F374</f>
        <v>135</v>
      </c>
      <c r="G373" s="78">
        <f>G374</f>
        <v>0</v>
      </c>
      <c r="H373" s="78">
        <f t="shared" si="58"/>
        <v>135</v>
      </c>
      <c r="K373" s="40"/>
    </row>
    <row r="374" spans="1:11" ht="49.5" x14ac:dyDescent="0.2">
      <c r="A374" s="73" t="str">
        <f ca="1">IF(ISERROR(MATCH(B374,Код_КЦСР,0)),"",INDIRECT(ADDRESS(MATCH(B374,Код_КЦСР,0)+1,2,,,"КЦСР")))</f>
        <v>Повышение качества и безопасности товаров и услуг на потребительском рынке посредством проведения конкурсов среди предприятий сферы потребительского рынка</v>
      </c>
      <c r="B374" s="79" t="s">
        <v>384</v>
      </c>
      <c r="C374" s="77"/>
      <c r="D374" s="69"/>
      <c r="E374" s="26"/>
      <c r="F374" s="78">
        <f t="shared" ref="F374:G376" si="63">F375</f>
        <v>135</v>
      </c>
      <c r="G374" s="78">
        <f t="shared" si="63"/>
        <v>0</v>
      </c>
      <c r="H374" s="78">
        <f t="shared" si="58"/>
        <v>135</v>
      </c>
    </row>
    <row r="375" spans="1:11" x14ac:dyDescent="0.2">
      <c r="A375" s="73" t="str">
        <f ca="1">IF(ISERROR(MATCH(C375,Код_Раздел,0)),"",INDIRECT(ADDRESS(MATCH(C375,Код_Раздел,0)+1,2,,,"Раздел")))</f>
        <v>Общегосударственные  вопросы</v>
      </c>
      <c r="B375" s="79" t="s">
        <v>384</v>
      </c>
      <c r="C375" s="77" t="s">
        <v>90</v>
      </c>
      <c r="D375" s="69"/>
      <c r="E375" s="26"/>
      <c r="F375" s="78">
        <f t="shared" si="63"/>
        <v>135</v>
      </c>
      <c r="G375" s="78">
        <f t="shared" si="63"/>
        <v>0</v>
      </c>
      <c r="H375" s="78">
        <f t="shared" si="58"/>
        <v>135</v>
      </c>
    </row>
    <row r="376" spans="1:11" x14ac:dyDescent="0.2">
      <c r="A376" s="68" t="s">
        <v>111</v>
      </c>
      <c r="B376" s="79" t="s">
        <v>384</v>
      </c>
      <c r="C376" s="77" t="s">
        <v>90</v>
      </c>
      <c r="D376" s="69" t="s">
        <v>69</v>
      </c>
      <c r="E376" s="26"/>
      <c r="F376" s="78">
        <f t="shared" si="63"/>
        <v>135</v>
      </c>
      <c r="G376" s="78">
        <f t="shared" si="63"/>
        <v>0</v>
      </c>
      <c r="H376" s="78">
        <f t="shared" si="58"/>
        <v>135</v>
      </c>
    </row>
    <row r="377" spans="1:11" ht="33" x14ac:dyDescent="0.2">
      <c r="A377" s="73" t="str">
        <f ca="1">IF(ISERROR(MATCH(E377,Код_КВР,0)),"",INDIRECT(ADDRESS(MATCH(E377,Код_КВР,0)+1,2,,,"КВР")))</f>
        <v>Закупка товаров, работ и услуг для государственных (муниципальных) нужд</v>
      </c>
      <c r="B377" s="79" t="s">
        <v>384</v>
      </c>
      <c r="C377" s="77" t="s">
        <v>90</v>
      </c>
      <c r="D377" s="69" t="s">
        <v>69</v>
      </c>
      <c r="E377" s="26">
        <v>200</v>
      </c>
      <c r="F377" s="78">
        <f>F378</f>
        <v>135</v>
      </c>
      <c r="G377" s="78">
        <f>G378</f>
        <v>0</v>
      </c>
      <c r="H377" s="78">
        <f t="shared" si="58"/>
        <v>135</v>
      </c>
    </row>
    <row r="378" spans="1:11" ht="33" x14ac:dyDescent="0.2">
      <c r="A378" s="73" t="str">
        <f ca="1">IF(ISERROR(MATCH(E378,Код_КВР,0)),"",INDIRECT(ADDRESS(MATCH(E378,Код_КВР,0)+1,2,,,"КВР")))</f>
        <v>Иные закупки товаров, работ и услуг для обеспечения государственных (муниципальных) нужд</v>
      </c>
      <c r="B378" s="79" t="s">
        <v>384</v>
      </c>
      <c r="C378" s="77" t="s">
        <v>90</v>
      </c>
      <c r="D378" s="69" t="s">
        <v>69</v>
      </c>
      <c r="E378" s="26">
        <v>240</v>
      </c>
      <c r="F378" s="78">
        <f>'прил. 5'!G73</f>
        <v>135</v>
      </c>
      <c r="G378" s="78">
        <f>'прил. 5'!H73</f>
        <v>0</v>
      </c>
      <c r="H378" s="78">
        <f t="shared" si="58"/>
        <v>135</v>
      </c>
    </row>
    <row r="379" spans="1:11" ht="49.5" x14ac:dyDescent="0.2">
      <c r="A379" s="73" t="str">
        <f ca="1">IF(ISERROR(MATCH(B379,Код_КЦСР,0)),"",INDIRECT(ADDRESS(MATCH(B379,Код_КЦСР,0)+1,2,,,"КЦСР")))</f>
        <v>Муниципальная программа «Поддержка и развитие малого и среднего предпринимательства в городе Череповце на 2013 – 2017 годы»</v>
      </c>
      <c r="B379" s="79" t="s">
        <v>386</v>
      </c>
      <c r="C379" s="77"/>
      <c r="D379" s="69"/>
      <c r="E379" s="26"/>
      <c r="F379" s="78">
        <f>F380</f>
        <v>3115</v>
      </c>
      <c r="G379" s="78">
        <f>G380</f>
        <v>0</v>
      </c>
      <c r="H379" s="78">
        <f t="shared" si="58"/>
        <v>3115</v>
      </c>
      <c r="K379" s="40"/>
    </row>
    <row r="380" spans="1:11" ht="33" x14ac:dyDescent="0.2">
      <c r="A380" s="73" t="str">
        <f ca="1">IF(ISERROR(MATCH(B380,Код_КЦСР,0)),"",INDIRECT(ADDRESS(MATCH(B380,Код_КЦСР,0)+1,2,,,"КЦСР")))</f>
        <v>Формирование инфраструктуры поддержки малого и среднего предпринимательства</v>
      </c>
      <c r="B380" s="79" t="s">
        <v>388</v>
      </c>
      <c r="C380" s="77"/>
      <c r="D380" s="69"/>
      <c r="E380" s="26"/>
      <c r="F380" s="78">
        <f t="shared" ref="F380:G383" si="64">F381</f>
        <v>3115</v>
      </c>
      <c r="G380" s="78">
        <f t="shared" si="64"/>
        <v>0</v>
      </c>
      <c r="H380" s="78">
        <f t="shared" si="58"/>
        <v>3115</v>
      </c>
    </row>
    <row r="381" spans="1:11" x14ac:dyDescent="0.2">
      <c r="A381" s="73" t="str">
        <f ca="1">IF(ISERROR(MATCH(C381,Код_Раздел,0)),"",INDIRECT(ADDRESS(MATCH(C381,Код_Раздел,0)+1,2,,,"Раздел")))</f>
        <v>Национальная экономика</v>
      </c>
      <c r="B381" s="79" t="s">
        <v>388</v>
      </c>
      <c r="C381" s="77" t="s">
        <v>93</v>
      </c>
      <c r="D381" s="69"/>
      <c r="E381" s="26"/>
      <c r="F381" s="78">
        <f t="shared" si="64"/>
        <v>3115</v>
      </c>
      <c r="G381" s="78">
        <f t="shared" si="64"/>
        <v>0</v>
      </c>
      <c r="H381" s="78">
        <f t="shared" si="58"/>
        <v>3115</v>
      </c>
    </row>
    <row r="382" spans="1:11" x14ac:dyDescent="0.2">
      <c r="A382" s="68" t="s">
        <v>100</v>
      </c>
      <c r="B382" s="79" t="s">
        <v>388</v>
      </c>
      <c r="C382" s="77" t="s">
        <v>93</v>
      </c>
      <c r="D382" s="77" t="s">
        <v>75</v>
      </c>
      <c r="E382" s="26"/>
      <c r="F382" s="78">
        <f t="shared" si="64"/>
        <v>3115</v>
      </c>
      <c r="G382" s="78">
        <f t="shared" si="64"/>
        <v>0</v>
      </c>
      <c r="H382" s="78">
        <f t="shared" si="58"/>
        <v>3115</v>
      </c>
    </row>
    <row r="383" spans="1:11" ht="33" x14ac:dyDescent="0.2">
      <c r="A383" s="73" t="str">
        <f ca="1">IF(ISERROR(MATCH(E383,Код_КВР,0)),"",INDIRECT(ADDRESS(MATCH(E383,Код_КВР,0)+1,2,,,"КВР")))</f>
        <v>Предоставление субсидий бюджетным, автономным учреждениям и иным некоммерческим организациям</v>
      </c>
      <c r="B383" s="79" t="s">
        <v>388</v>
      </c>
      <c r="C383" s="77" t="s">
        <v>93</v>
      </c>
      <c r="D383" s="77" t="s">
        <v>75</v>
      </c>
      <c r="E383" s="26">
        <v>600</v>
      </c>
      <c r="F383" s="78">
        <f t="shared" si="64"/>
        <v>3115</v>
      </c>
      <c r="G383" s="78">
        <f t="shared" si="64"/>
        <v>0</v>
      </c>
      <c r="H383" s="78">
        <f t="shared" si="58"/>
        <v>3115</v>
      </c>
    </row>
    <row r="384" spans="1:11" ht="33" x14ac:dyDescent="0.2">
      <c r="A384" s="73" t="str">
        <f ca="1">IF(ISERROR(MATCH(E384,Код_КВР,0)),"",INDIRECT(ADDRESS(MATCH(E384,Код_КВР,0)+1,2,,,"КВР")))</f>
        <v>Субсидии некоммерческим организациям (за исключением государственных (муниципальных) учреждений)</v>
      </c>
      <c r="B384" s="79" t="s">
        <v>388</v>
      </c>
      <c r="C384" s="77" t="s">
        <v>93</v>
      </c>
      <c r="D384" s="77" t="s">
        <v>75</v>
      </c>
      <c r="E384" s="26">
        <v>630</v>
      </c>
      <c r="F384" s="78">
        <f>'прил. 5'!G211</f>
        <v>3115</v>
      </c>
      <c r="G384" s="78">
        <f>'прил. 5'!H211</f>
        <v>0</v>
      </c>
      <c r="H384" s="78">
        <f t="shared" si="58"/>
        <v>3115</v>
      </c>
    </row>
    <row r="385" spans="1:11" ht="33" x14ac:dyDescent="0.2">
      <c r="A385" s="73" t="str">
        <f ca="1">IF(ISERROR(MATCH(B385,Код_КЦСР,0)),"",INDIRECT(ADDRESS(MATCH(B385,Код_КЦСР,0)+1,2,,,"КЦСР")))</f>
        <v>Муниципальная программа «Повышение инвестиционной привлекательности города Череповца» на 2015 – 2018 годы</v>
      </c>
      <c r="B385" s="79" t="s">
        <v>390</v>
      </c>
      <c r="C385" s="77"/>
      <c r="D385" s="69"/>
      <c r="E385" s="26"/>
      <c r="F385" s="78">
        <f>F386+F391+F396</f>
        <v>9433</v>
      </c>
      <c r="G385" s="78">
        <f>G386+G391+G396</f>
        <v>-4099.1000000000004</v>
      </c>
      <c r="H385" s="78">
        <f t="shared" si="58"/>
        <v>5333.9</v>
      </c>
      <c r="K385" s="40"/>
    </row>
    <row r="386" spans="1:11" ht="33" x14ac:dyDescent="0.2">
      <c r="A386" s="73" t="str">
        <f ca="1">IF(ISERROR(MATCH(B386,Код_КЦСР,0)),"",INDIRECT(ADDRESS(MATCH(B386,Код_КЦСР,0)+1,2,,,"КЦСР")))</f>
        <v>Формирование инвестиционной инфраструктуры в муниципальном образовании «Город Череповец»</v>
      </c>
      <c r="B386" s="79" t="s">
        <v>392</v>
      </c>
      <c r="C386" s="77"/>
      <c r="D386" s="69"/>
      <c r="E386" s="26"/>
      <c r="F386" s="78">
        <f t="shared" ref="F386:G389" si="65">F387</f>
        <v>3939</v>
      </c>
      <c r="G386" s="78">
        <f t="shared" si="65"/>
        <v>-1711.4</v>
      </c>
      <c r="H386" s="78">
        <f t="shared" si="58"/>
        <v>2227.6</v>
      </c>
    </row>
    <row r="387" spans="1:11" x14ac:dyDescent="0.2">
      <c r="A387" s="73" t="str">
        <f ca="1">IF(ISERROR(MATCH(C387,Код_Раздел,0)),"",INDIRECT(ADDRESS(MATCH(C387,Код_Раздел,0)+1,2,,,"Раздел")))</f>
        <v>Национальная экономика</v>
      </c>
      <c r="B387" s="79" t="s">
        <v>392</v>
      </c>
      <c r="C387" s="77" t="s">
        <v>93</v>
      </c>
      <c r="D387" s="69"/>
      <c r="E387" s="26"/>
      <c r="F387" s="78">
        <f t="shared" si="65"/>
        <v>3939</v>
      </c>
      <c r="G387" s="78">
        <f t="shared" si="65"/>
        <v>-1711.4</v>
      </c>
      <c r="H387" s="78">
        <f t="shared" si="58"/>
        <v>2227.6</v>
      </c>
    </row>
    <row r="388" spans="1:11" x14ac:dyDescent="0.2">
      <c r="A388" s="68" t="s">
        <v>100</v>
      </c>
      <c r="B388" s="79" t="s">
        <v>392</v>
      </c>
      <c r="C388" s="77" t="s">
        <v>93</v>
      </c>
      <c r="D388" s="77" t="s">
        <v>75</v>
      </c>
      <c r="E388" s="26"/>
      <c r="F388" s="78">
        <f t="shared" si="65"/>
        <v>3939</v>
      </c>
      <c r="G388" s="78">
        <f t="shared" si="65"/>
        <v>-1711.4</v>
      </c>
      <c r="H388" s="78">
        <f t="shared" si="58"/>
        <v>2227.6</v>
      </c>
    </row>
    <row r="389" spans="1:11" ht="33" x14ac:dyDescent="0.2">
      <c r="A389" s="73" t="str">
        <f ca="1">IF(ISERROR(MATCH(E389,Код_КВР,0)),"",INDIRECT(ADDRESS(MATCH(E389,Код_КВР,0)+1,2,,,"КВР")))</f>
        <v>Предоставление субсидий бюджетным, автономным учреждениям и иным некоммерческим организациям</v>
      </c>
      <c r="B389" s="79" t="s">
        <v>392</v>
      </c>
      <c r="C389" s="77" t="s">
        <v>93</v>
      </c>
      <c r="D389" s="77" t="s">
        <v>75</v>
      </c>
      <c r="E389" s="26">
        <v>600</v>
      </c>
      <c r="F389" s="78">
        <f t="shared" si="65"/>
        <v>3939</v>
      </c>
      <c r="G389" s="78">
        <f t="shared" si="65"/>
        <v>-1711.4</v>
      </c>
      <c r="H389" s="78">
        <f t="shared" si="58"/>
        <v>2227.6</v>
      </c>
    </row>
    <row r="390" spans="1:11" ht="33" x14ac:dyDescent="0.2">
      <c r="A390" s="73" t="str">
        <f ca="1">IF(ISERROR(MATCH(E390,Код_КВР,0)),"",INDIRECT(ADDRESS(MATCH(E390,Код_КВР,0)+1,2,,,"КВР")))</f>
        <v>Субсидии некоммерческим организациям (за исключением государственных (муниципальных) учреждений)</v>
      </c>
      <c r="B390" s="79" t="s">
        <v>392</v>
      </c>
      <c r="C390" s="77" t="s">
        <v>93</v>
      </c>
      <c r="D390" s="77" t="s">
        <v>75</v>
      </c>
      <c r="E390" s="26">
        <v>630</v>
      </c>
      <c r="F390" s="78">
        <f>'прил. 5'!G215</f>
        <v>3939</v>
      </c>
      <c r="G390" s="78">
        <f>'прил. 5'!H215</f>
        <v>-1711.4</v>
      </c>
      <c r="H390" s="78">
        <f t="shared" si="58"/>
        <v>2227.6</v>
      </c>
    </row>
    <row r="391" spans="1:11" x14ac:dyDescent="0.2">
      <c r="A391" s="73" t="str">
        <f ca="1">IF(ISERROR(MATCH(B391,Код_КЦСР,0)),"",INDIRECT(ADDRESS(MATCH(B391,Код_КЦСР,0)+1,2,,,"КЦСР")))</f>
        <v>Комплексное сопровождение инвестиционных проектов</v>
      </c>
      <c r="B391" s="79" t="s">
        <v>393</v>
      </c>
      <c r="C391" s="77"/>
      <c r="D391" s="69"/>
      <c r="E391" s="26"/>
      <c r="F391" s="78">
        <f t="shared" ref="F391:G394" si="66">F392</f>
        <v>2036.7</v>
      </c>
      <c r="G391" s="78">
        <f t="shared" si="66"/>
        <v>-885</v>
      </c>
      <c r="H391" s="78">
        <f t="shared" si="58"/>
        <v>1151.7</v>
      </c>
    </row>
    <row r="392" spans="1:11" x14ac:dyDescent="0.2">
      <c r="A392" s="73" t="str">
        <f ca="1">IF(ISERROR(MATCH(C392,Код_Раздел,0)),"",INDIRECT(ADDRESS(MATCH(C392,Код_Раздел,0)+1,2,,,"Раздел")))</f>
        <v>Национальная экономика</v>
      </c>
      <c r="B392" s="79" t="s">
        <v>393</v>
      </c>
      <c r="C392" s="77" t="s">
        <v>93</v>
      </c>
      <c r="D392" s="69"/>
      <c r="E392" s="26"/>
      <c r="F392" s="78">
        <f t="shared" si="66"/>
        <v>2036.7</v>
      </c>
      <c r="G392" s="78">
        <f t="shared" si="66"/>
        <v>-885</v>
      </c>
      <c r="H392" s="78">
        <f t="shared" si="58"/>
        <v>1151.7</v>
      </c>
    </row>
    <row r="393" spans="1:11" x14ac:dyDescent="0.2">
      <c r="A393" s="68" t="s">
        <v>100</v>
      </c>
      <c r="B393" s="79" t="s">
        <v>393</v>
      </c>
      <c r="C393" s="77" t="s">
        <v>93</v>
      </c>
      <c r="D393" s="77" t="s">
        <v>75</v>
      </c>
      <c r="E393" s="26"/>
      <c r="F393" s="78">
        <f t="shared" si="66"/>
        <v>2036.7</v>
      </c>
      <c r="G393" s="78">
        <f t="shared" si="66"/>
        <v>-885</v>
      </c>
      <c r="H393" s="78">
        <f t="shared" si="58"/>
        <v>1151.7</v>
      </c>
    </row>
    <row r="394" spans="1:11" ht="33" x14ac:dyDescent="0.2">
      <c r="A394" s="73" t="str">
        <f ca="1">IF(ISERROR(MATCH(E394,Код_КВР,0)),"",INDIRECT(ADDRESS(MATCH(E394,Код_КВР,0)+1,2,,,"КВР")))</f>
        <v>Предоставление субсидий бюджетным, автономным учреждениям и иным некоммерческим организациям</v>
      </c>
      <c r="B394" s="79" t="s">
        <v>393</v>
      </c>
      <c r="C394" s="77" t="s">
        <v>93</v>
      </c>
      <c r="D394" s="77" t="s">
        <v>75</v>
      </c>
      <c r="E394" s="26">
        <v>600</v>
      </c>
      <c r="F394" s="78">
        <f t="shared" si="66"/>
        <v>2036.7</v>
      </c>
      <c r="G394" s="78">
        <f t="shared" si="66"/>
        <v>-885</v>
      </c>
      <c r="H394" s="78">
        <f t="shared" si="58"/>
        <v>1151.7</v>
      </c>
    </row>
    <row r="395" spans="1:11" ht="33" x14ac:dyDescent="0.2">
      <c r="A395" s="73" t="str">
        <f ca="1">IF(ISERROR(MATCH(E395,Код_КВР,0)),"",INDIRECT(ADDRESS(MATCH(E395,Код_КВР,0)+1,2,,,"КВР")))</f>
        <v>Субсидии некоммерческим организациям (за исключением государственных (муниципальных) учреждений)</v>
      </c>
      <c r="B395" s="79" t="s">
        <v>393</v>
      </c>
      <c r="C395" s="77" t="s">
        <v>93</v>
      </c>
      <c r="D395" s="77" t="s">
        <v>75</v>
      </c>
      <c r="E395" s="26">
        <v>630</v>
      </c>
      <c r="F395" s="78">
        <f>'прил. 5'!G218</f>
        <v>2036.7</v>
      </c>
      <c r="G395" s="78">
        <f>'прил. 5'!H218</f>
        <v>-885</v>
      </c>
      <c r="H395" s="78">
        <f t="shared" si="58"/>
        <v>1151.7</v>
      </c>
    </row>
    <row r="396" spans="1:11" ht="33" x14ac:dyDescent="0.2">
      <c r="A396" s="73" t="str">
        <f ca="1">IF(ISERROR(MATCH(B396,Код_КЦСР,0)),"",INDIRECT(ADDRESS(MATCH(B396,Код_КЦСР,0)+1,2,,,"КЦСР")))</f>
        <v>Продвижение инвестиционных возможностей муниципального образования «Город Череповец»</v>
      </c>
      <c r="B396" s="79" t="s">
        <v>394</v>
      </c>
      <c r="C396" s="77"/>
      <c r="D396" s="69"/>
      <c r="E396" s="26"/>
      <c r="F396" s="78">
        <f t="shared" ref="F396:G399" si="67">F397</f>
        <v>3457.3</v>
      </c>
      <c r="G396" s="78">
        <f t="shared" si="67"/>
        <v>-1502.7</v>
      </c>
      <c r="H396" s="78">
        <f t="shared" si="58"/>
        <v>1954.6000000000001</v>
      </c>
    </row>
    <row r="397" spans="1:11" x14ac:dyDescent="0.2">
      <c r="A397" s="73" t="str">
        <f ca="1">IF(ISERROR(MATCH(C397,Код_Раздел,0)),"",INDIRECT(ADDRESS(MATCH(C397,Код_Раздел,0)+1,2,,,"Раздел")))</f>
        <v>Национальная экономика</v>
      </c>
      <c r="B397" s="79" t="s">
        <v>394</v>
      </c>
      <c r="C397" s="77" t="s">
        <v>93</v>
      </c>
      <c r="D397" s="69"/>
      <c r="E397" s="26"/>
      <c r="F397" s="78">
        <f t="shared" si="67"/>
        <v>3457.3</v>
      </c>
      <c r="G397" s="78">
        <f t="shared" si="67"/>
        <v>-1502.7</v>
      </c>
      <c r="H397" s="78">
        <f t="shared" si="58"/>
        <v>1954.6000000000001</v>
      </c>
    </row>
    <row r="398" spans="1:11" x14ac:dyDescent="0.2">
      <c r="A398" s="68" t="s">
        <v>100</v>
      </c>
      <c r="B398" s="79" t="s">
        <v>394</v>
      </c>
      <c r="C398" s="77" t="s">
        <v>93</v>
      </c>
      <c r="D398" s="77" t="s">
        <v>75</v>
      </c>
      <c r="E398" s="26"/>
      <c r="F398" s="78">
        <f t="shared" si="67"/>
        <v>3457.3</v>
      </c>
      <c r="G398" s="78">
        <f t="shared" si="67"/>
        <v>-1502.7</v>
      </c>
      <c r="H398" s="78">
        <f t="shared" si="58"/>
        <v>1954.6000000000001</v>
      </c>
    </row>
    <row r="399" spans="1:11" ht="33" x14ac:dyDescent="0.2">
      <c r="A399" s="73" t="str">
        <f ca="1">IF(ISERROR(MATCH(E399,Код_КВР,0)),"",INDIRECT(ADDRESS(MATCH(E399,Код_КВР,0)+1,2,,,"КВР")))</f>
        <v>Предоставление субсидий бюджетным, автономным учреждениям и иным некоммерческим организациям</v>
      </c>
      <c r="B399" s="79" t="s">
        <v>394</v>
      </c>
      <c r="C399" s="77" t="s">
        <v>93</v>
      </c>
      <c r="D399" s="77" t="s">
        <v>75</v>
      </c>
      <c r="E399" s="26">
        <v>600</v>
      </c>
      <c r="F399" s="78">
        <f t="shared" si="67"/>
        <v>3457.3</v>
      </c>
      <c r="G399" s="78">
        <f t="shared" si="67"/>
        <v>-1502.7</v>
      </c>
      <c r="H399" s="78">
        <f t="shared" si="58"/>
        <v>1954.6000000000001</v>
      </c>
    </row>
    <row r="400" spans="1:11" ht="33" x14ac:dyDescent="0.2">
      <c r="A400" s="73" t="str">
        <f ca="1">IF(ISERROR(MATCH(E400,Код_КВР,0)),"",INDIRECT(ADDRESS(MATCH(E400,Код_КВР,0)+1,2,,,"КВР")))</f>
        <v>Субсидии некоммерческим организациям (за исключением государственных (муниципальных) учреждений)</v>
      </c>
      <c r="B400" s="79" t="s">
        <v>394</v>
      </c>
      <c r="C400" s="77" t="s">
        <v>93</v>
      </c>
      <c r="D400" s="77" t="s">
        <v>75</v>
      </c>
      <c r="E400" s="26">
        <v>630</v>
      </c>
      <c r="F400" s="78">
        <f>'прил. 5'!G221</f>
        <v>3457.3</v>
      </c>
      <c r="G400" s="78">
        <f>'прил. 5'!H221</f>
        <v>-1502.7</v>
      </c>
      <c r="H400" s="78">
        <f t="shared" si="58"/>
        <v>1954.6000000000001</v>
      </c>
    </row>
    <row r="401" spans="1:11" ht="33" x14ac:dyDescent="0.2">
      <c r="A401" s="73" t="str">
        <f ca="1">IF(ISERROR(MATCH(B401,Код_КЦСР,0)),"",INDIRECT(ADDRESS(MATCH(B401,Код_КЦСР,0)+1,2,,,"КЦСР")))</f>
        <v>Муниципальная программа «Развитие молодежной политики» на 2013 – 2018 годы</v>
      </c>
      <c r="B401" s="79" t="s">
        <v>395</v>
      </c>
      <c r="C401" s="77"/>
      <c r="D401" s="69"/>
      <c r="E401" s="26"/>
      <c r="F401" s="78">
        <f>F402+F407+F412</f>
        <v>8301.7999999999993</v>
      </c>
      <c r="G401" s="78">
        <f>G402+G407+G412</f>
        <v>0</v>
      </c>
      <c r="H401" s="78">
        <f t="shared" ref="H401:H464" si="68">F401+G401</f>
        <v>8301.7999999999993</v>
      </c>
      <c r="K401" s="40"/>
    </row>
    <row r="402" spans="1:11" ht="33" x14ac:dyDescent="0.2">
      <c r="A402" s="73" t="str">
        <f ca="1">IF(ISERROR(MATCH(B402,Код_КЦСР,0)),"",INDIRECT(ADDRESS(MATCH(B402,Код_КЦСР,0)+1,2,,,"КЦСР")))</f>
        <v>Организация временного трудоустройства несовершеннолетних в возрасте от 14 до 18 лет</v>
      </c>
      <c r="B402" s="79" t="s">
        <v>397</v>
      </c>
      <c r="C402" s="77"/>
      <c r="D402" s="69"/>
      <c r="E402" s="26"/>
      <c r="F402" s="78">
        <f t="shared" ref="F402:G405" si="69">F403</f>
        <v>792.8</v>
      </c>
      <c r="G402" s="78">
        <f t="shared" si="69"/>
        <v>0</v>
      </c>
      <c r="H402" s="78">
        <f t="shared" si="68"/>
        <v>792.8</v>
      </c>
    </row>
    <row r="403" spans="1:11" x14ac:dyDescent="0.2">
      <c r="A403" s="73" t="str">
        <f ca="1">IF(ISERROR(MATCH(C403,Код_Раздел,0)),"",INDIRECT(ADDRESS(MATCH(C403,Код_Раздел,0)+1,2,,,"Раздел")))</f>
        <v>Национальная экономика</v>
      </c>
      <c r="B403" s="79" t="s">
        <v>397</v>
      </c>
      <c r="C403" s="77" t="s">
        <v>93</v>
      </c>
      <c r="D403" s="69"/>
      <c r="E403" s="26"/>
      <c r="F403" s="78">
        <f t="shared" si="69"/>
        <v>792.8</v>
      </c>
      <c r="G403" s="78">
        <f t="shared" si="69"/>
        <v>0</v>
      </c>
      <c r="H403" s="78">
        <f t="shared" si="68"/>
        <v>792.8</v>
      </c>
    </row>
    <row r="404" spans="1:11" x14ac:dyDescent="0.2">
      <c r="A404" s="73" t="s">
        <v>81</v>
      </c>
      <c r="B404" s="79" t="s">
        <v>397</v>
      </c>
      <c r="C404" s="77" t="s">
        <v>93</v>
      </c>
      <c r="D404" s="69" t="s">
        <v>90</v>
      </c>
      <c r="E404" s="26"/>
      <c r="F404" s="78">
        <f t="shared" si="69"/>
        <v>792.8</v>
      </c>
      <c r="G404" s="78">
        <f t="shared" si="69"/>
        <v>0</v>
      </c>
      <c r="H404" s="78">
        <f t="shared" si="68"/>
        <v>792.8</v>
      </c>
    </row>
    <row r="405" spans="1:11" ht="66" x14ac:dyDescent="0.2">
      <c r="A405" s="73" t="str">
        <f ca="1">IF(ISERROR(MATCH(E405,Код_КВР,0)),"",INDIRECT(ADDRESS(MATCH(E405,Код_КВР,0)+1,2,,,"КВР")))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405" s="79" t="s">
        <v>397</v>
      </c>
      <c r="C405" s="77" t="s">
        <v>93</v>
      </c>
      <c r="D405" s="69" t="s">
        <v>90</v>
      </c>
      <c r="E405" s="26">
        <v>100</v>
      </c>
      <c r="F405" s="78">
        <f t="shared" si="69"/>
        <v>792.8</v>
      </c>
      <c r="G405" s="78">
        <f t="shared" si="69"/>
        <v>0</v>
      </c>
      <c r="H405" s="78">
        <f t="shared" si="68"/>
        <v>792.8</v>
      </c>
    </row>
    <row r="406" spans="1:11" x14ac:dyDescent="0.2">
      <c r="A406" s="73" t="str">
        <f ca="1">IF(ISERROR(MATCH(E406,Код_КВР,0)),"",INDIRECT(ADDRESS(MATCH(E406,Код_КВР,0)+1,2,,,"КВР")))</f>
        <v>Расходы на выплаты персоналу казенных учреждений</v>
      </c>
      <c r="B406" s="79" t="s">
        <v>397</v>
      </c>
      <c r="C406" s="77" t="s">
        <v>93</v>
      </c>
      <c r="D406" s="69" t="s">
        <v>90</v>
      </c>
      <c r="E406" s="26">
        <v>110</v>
      </c>
      <c r="F406" s="78">
        <f>'прил. 5'!G177</f>
        <v>792.8</v>
      </c>
      <c r="G406" s="78">
        <f>'прил. 5'!H177</f>
        <v>0</v>
      </c>
      <c r="H406" s="78">
        <f t="shared" si="68"/>
        <v>792.8</v>
      </c>
    </row>
    <row r="407" spans="1:11" ht="66" customHeight="1" x14ac:dyDescent="0.2">
      <c r="A407" s="73" t="str">
        <f ca="1">IF(ISERROR(MATCH(B407,Код_КЦСР,0)),"",INDIRECT(ADDRESS(MATCH(B407,Код_КЦСР,0)+1,2,,,"КЦСР")))</f>
        <v>Организация и проведение мероприятий с детьми и молодежью в рамках плана мероприятий с детьми и молодежью за счет средств городского бюджета, утверждаемого постановлением мэрии города</v>
      </c>
      <c r="B407" s="79" t="s">
        <v>398</v>
      </c>
      <c r="C407" s="77"/>
      <c r="D407" s="69"/>
      <c r="E407" s="26"/>
      <c r="F407" s="78">
        <f>F408</f>
        <v>844.8</v>
      </c>
      <c r="G407" s="78">
        <f>G408</f>
        <v>0</v>
      </c>
      <c r="H407" s="78">
        <f t="shared" si="68"/>
        <v>844.8</v>
      </c>
    </row>
    <row r="408" spans="1:11" x14ac:dyDescent="0.2">
      <c r="A408" s="73" t="str">
        <f ca="1">IF(ISERROR(MATCH(C408,Код_Раздел,0)),"",INDIRECT(ADDRESS(MATCH(C408,Код_Раздел,0)+1,2,,,"Раздел")))</f>
        <v>Образование</v>
      </c>
      <c r="B408" s="79" t="s">
        <v>398</v>
      </c>
      <c r="C408" s="77" t="s">
        <v>74</v>
      </c>
      <c r="D408" s="69"/>
      <c r="E408" s="26"/>
      <c r="F408" s="78">
        <f t="shared" ref="F408:G410" si="70">F409</f>
        <v>844.8</v>
      </c>
      <c r="G408" s="78">
        <f t="shared" si="70"/>
        <v>0</v>
      </c>
      <c r="H408" s="78">
        <f t="shared" si="68"/>
        <v>844.8</v>
      </c>
    </row>
    <row r="409" spans="1:11" x14ac:dyDescent="0.2">
      <c r="A409" s="68" t="s">
        <v>78</v>
      </c>
      <c r="B409" s="79" t="s">
        <v>398</v>
      </c>
      <c r="C409" s="77" t="s">
        <v>74</v>
      </c>
      <c r="D409" s="69" t="s">
        <v>74</v>
      </c>
      <c r="E409" s="26"/>
      <c r="F409" s="78">
        <f t="shared" si="70"/>
        <v>844.8</v>
      </c>
      <c r="G409" s="78">
        <f t="shared" si="70"/>
        <v>0</v>
      </c>
      <c r="H409" s="78">
        <f t="shared" si="68"/>
        <v>844.8</v>
      </c>
    </row>
    <row r="410" spans="1:11" ht="33" x14ac:dyDescent="0.2">
      <c r="A410" s="73" t="str">
        <f ca="1">IF(ISERROR(MATCH(E410,Код_КВР,0)),"",INDIRECT(ADDRESS(MATCH(E410,Код_КВР,0)+1,2,,,"КВР")))</f>
        <v>Закупка товаров, работ и услуг для государственных (муниципальных) нужд</v>
      </c>
      <c r="B410" s="79" t="s">
        <v>398</v>
      </c>
      <c r="C410" s="77" t="s">
        <v>74</v>
      </c>
      <c r="D410" s="69" t="s">
        <v>74</v>
      </c>
      <c r="E410" s="26">
        <v>200</v>
      </c>
      <c r="F410" s="78">
        <f t="shared" si="70"/>
        <v>844.8</v>
      </c>
      <c r="G410" s="78">
        <f t="shared" si="70"/>
        <v>0</v>
      </c>
      <c r="H410" s="78">
        <f t="shared" si="68"/>
        <v>844.8</v>
      </c>
    </row>
    <row r="411" spans="1:11" ht="33" x14ac:dyDescent="0.2">
      <c r="A411" s="73" t="str">
        <f ca="1">IF(ISERROR(MATCH(E411,Код_КВР,0)),"",INDIRECT(ADDRESS(MATCH(E411,Код_КВР,0)+1,2,,,"КВР")))</f>
        <v>Иные закупки товаров, работ и услуг для обеспечения государственных (муниципальных) нужд</v>
      </c>
      <c r="B411" s="79" t="s">
        <v>398</v>
      </c>
      <c r="C411" s="77" t="s">
        <v>74</v>
      </c>
      <c r="D411" s="69" t="s">
        <v>74</v>
      </c>
      <c r="E411" s="26">
        <v>240</v>
      </c>
      <c r="F411" s="78">
        <f>'прил. 5'!G227</f>
        <v>844.8</v>
      </c>
      <c r="G411" s="78">
        <f>'прил. 5'!H227</f>
        <v>0</v>
      </c>
      <c r="H411" s="78">
        <f t="shared" si="68"/>
        <v>844.8</v>
      </c>
    </row>
    <row r="412" spans="1:11" ht="66" x14ac:dyDescent="0.2">
      <c r="A412" s="73" t="str">
        <f ca="1">IF(ISERROR(MATCH(B412,Код_КЦСР,0)),"",INDIRECT(ADDRESS(MATCH(B412,Код_КЦСР,0)+1,2,,,"КЦСР")))</f>
        <v>Организация и проведение мероприятий с детьми и молодежью, организация поддержки детских и молодежных общественных объединений в рамках текущей деятельности муниципального казенного учреждения «Череповецкий молодежный центр»</v>
      </c>
      <c r="B412" s="79" t="s">
        <v>399</v>
      </c>
      <c r="C412" s="77"/>
      <c r="D412" s="69"/>
      <c r="E412" s="26"/>
      <c r="F412" s="78">
        <f t="shared" ref="F412:G415" si="71">F413</f>
        <v>6664.2</v>
      </c>
      <c r="G412" s="78">
        <f t="shared" si="71"/>
        <v>0</v>
      </c>
      <c r="H412" s="78">
        <f t="shared" si="68"/>
        <v>6664.2</v>
      </c>
    </row>
    <row r="413" spans="1:11" x14ac:dyDescent="0.2">
      <c r="A413" s="73" t="str">
        <f ca="1">IF(ISERROR(MATCH(C413,Код_Раздел,0)),"",INDIRECT(ADDRESS(MATCH(C413,Код_Раздел,0)+1,2,,,"Раздел")))</f>
        <v>Образование</v>
      </c>
      <c r="B413" s="79" t="s">
        <v>399</v>
      </c>
      <c r="C413" s="77" t="s">
        <v>74</v>
      </c>
      <c r="D413" s="69"/>
      <c r="E413" s="26"/>
      <c r="F413" s="78">
        <f t="shared" si="71"/>
        <v>6664.2</v>
      </c>
      <c r="G413" s="78">
        <f t="shared" si="71"/>
        <v>0</v>
      </c>
      <c r="H413" s="78">
        <f t="shared" si="68"/>
        <v>6664.2</v>
      </c>
    </row>
    <row r="414" spans="1:11" x14ac:dyDescent="0.2">
      <c r="A414" s="68" t="s">
        <v>78</v>
      </c>
      <c r="B414" s="79" t="s">
        <v>399</v>
      </c>
      <c r="C414" s="77" t="s">
        <v>74</v>
      </c>
      <c r="D414" s="69" t="s">
        <v>74</v>
      </c>
      <c r="E414" s="26"/>
      <c r="F414" s="78">
        <f>F415+F417+F419</f>
        <v>6664.2</v>
      </c>
      <c r="G414" s="78">
        <f>G415+G417+G419</f>
        <v>0</v>
      </c>
      <c r="H414" s="78">
        <f t="shared" si="68"/>
        <v>6664.2</v>
      </c>
    </row>
    <row r="415" spans="1:11" ht="66" x14ac:dyDescent="0.2">
      <c r="A415" s="73" t="str">
        <f t="shared" ref="A415:A420" ca="1" si="72">IF(ISERROR(MATCH(E415,Код_КВР,0)),"",INDIRECT(ADDRESS(MATCH(E415,Код_КВР,0)+1,2,,,"КВР")))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415" s="79" t="s">
        <v>399</v>
      </c>
      <c r="C415" s="77" t="s">
        <v>74</v>
      </c>
      <c r="D415" s="69" t="s">
        <v>74</v>
      </c>
      <c r="E415" s="26">
        <v>100</v>
      </c>
      <c r="F415" s="78">
        <f t="shared" si="71"/>
        <v>5026.8999999999996</v>
      </c>
      <c r="G415" s="78">
        <f t="shared" si="71"/>
        <v>0</v>
      </c>
      <c r="H415" s="78">
        <f t="shared" si="68"/>
        <v>5026.8999999999996</v>
      </c>
    </row>
    <row r="416" spans="1:11" x14ac:dyDescent="0.2">
      <c r="A416" s="73" t="str">
        <f t="shared" ca="1" si="72"/>
        <v>Расходы на выплаты персоналу казенных учреждений</v>
      </c>
      <c r="B416" s="79" t="s">
        <v>399</v>
      </c>
      <c r="C416" s="77" t="s">
        <v>74</v>
      </c>
      <c r="D416" s="69" t="s">
        <v>74</v>
      </c>
      <c r="E416" s="26">
        <v>110</v>
      </c>
      <c r="F416" s="78">
        <f>'прил. 5'!G230</f>
        <v>5026.8999999999996</v>
      </c>
      <c r="G416" s="78">
        <f>'прил. 5'!H230</f>
        <v>0</v>
      </c>
      <c r="H416" s="78">
        <f t="shared" si="68"/>
        <v>5026.8999999999996</v>
      </c>
    </row>
    <row r="417" spans="1:11" ht="33" x14ac:dyDescent="0.2">
      <c r="A417" s="73" t="str">
        <f t="shared" ca="1" si="72"/>
        <v>Закупка товаров, работ и услуг для государственных (муниципальных) нужд</v>
      </c>
      <c r="B417" s="79" t="s">
        <v>399</v>
      </c>
      <c r="C417" s="77" t="s">
        <v>74</v>
      </c>
      <c r="D417" s="69" t="s">
        <v>74</v>
      </c>
      <c r="E417" s="26">
        <v>200</v>
      </c>
      <c r="F417" s="78">
        <f>F418</f>
        <v>1211.2</v>
      </c>
      <c r="G417" s="78">
        <f>G418</f>
        <v>0</v>
      </c>
      <c r="H417" s="78">
        <f t="shared" si="68"/>
        <v>1211.2</v>
      </c>
    </row>
    <row r="418" spans="1:11" ht="33" x14ac:dyDescent="0.2">
      <c r="A418" s="73" t="str">
        <f t="shared" ca="1" si="72"/>
        <v>Иные закупки товаров, работ и услуг для обеспечения государственных (муниципальных) нужд</v>
      </c>
      <c r="B418" s="79" t="s">
        <v>399</v>
      </c>
      <c r="C418" s="77" t="s">
        <v>74</v>
      </c>
      <c r="D418" s="69" t="s">
        <v>74</v>
      </c>
      <c r="E418" s="26">
        <v>240</v>
      </c>
      <c r="F418" s="78">
        <f>'прил. 5'!G232</f>
        <v>1211.2</v>
      </c>
      <c r="G418" s="78">
        <f>'прил. 5'!H232</f>
        <v>0</v>
      </c>
      <c r="H418" s="78">
        <f t="shared" si="68"/>
        <v>1211.2</v>
      </c>
    </row>
    <row r="419" spans="1:11" x14ac:dyDescent="0.2">
      <c r="A419" s="73" t="str">
        <f t="shared" ca="1" si="72"/>
        <v>Иные бюджетные ассигнования</v>
      </c>
      <c r="B419" s="79" t="s">
        <v>399</v>
      </c>
      <c r="C419" s="77" t="s">
        <v>74</v>
      </c>
      <c r="D419" s="69" t="s">
        <v>74</v>
      </c>
      <c r="E419" s="26">
        <v>800</v>
      </c>
      <c r="F419" s="78">
        <f>F420</f>
        <v>426.1</v>
      </c>
      <c r="G419" s="78">
        <f>G420</f>
        <v>0</v>
      </c>
      <c r="H419" s="78">
        <f t="shared" si="68"/>
        <v>426.1</v>
      </c>
    </row>
    <row r="420" spans="1:11" x14ac:dyDescent="0.2">
      <c r="A420" s="73" t="str">
        <f t="shared" ca="1" si="72"/>
        <v>Уплата налогов, сборов и иных платежей</v>
      </c>
      <c r="B420" s="79" t="s">
        <v>399</v>
      </c>
      <c r="C420" s="77" t="s">
        <v>74</v>
      </c>
      <c r="D420" s="69" t="s">
        <v>74</v>
      </c>
      <c r="E420" s="26">
        <v>850</v>
      </c>
      <c r="F420" s="78">
        <f>'прил. 5'!G234</f>
        <v>426.1</v>
      </c>
      <c r="G420" s="78">
        <f>'прил. 5'!H234</f>
        <v>0</v>
      </c>
      <c r="H420" s="78">
        <f t="shared" si="68"/>
        <v>426.1</v>
      </c>
    </row>
    <row r="421" spans="1:11" x14ac:dyDescent="0.2">
      <c r="A421" s="73" t="str">
        <f ca="1">IF(ISERROR(MATCH(B421,Код_КЦСР,0)),"",INDIRECT(ADDRESS(MATCH(B421,Код_КЦСР,0)+1,2,,,"КЦСР")))</f>
        <v>Муниципальная программа «Здоровый город» на 2014 – 2022 годы</v>
      </c>
      <c r="B421" s="79" t="s">
        <v>400</v>
      </c>
      <c r="C421" s="77"/>
      <c r="D421" s="69"/>
      <c r="E421" s="26"/>
      <c r="F421" s="78">
        <f>F422+F429+F434</f>
        <v>462.4</v>
      </c>
      <c r="G421" s="78">
        <f>G422+G429+G434</f>
        <v>0</v>
      </c>
      <c r="H421" s="78">
        <f t="shared" si="68"/>
        <v>462.4</v>
      </c>
      <c r="K421" s="40"/>
    </row>
    <row r="422" spans="1:11" x14ac:dyDescent="0.2">
      <c r="A422" s="73" t="str">
        <f ca="1">IF(ISERROR(MATCH(B422,Код_КЦСР,0)),"",INDIRECT(ADDRESS(MATCH(B422,Код_КЦСР,0)+1,2,,,"КЦСР")))</f>
        <v>Организационно-методическое обеспечение программы</v>
      </c>
      <c r="B422" s="79" t="s">
        <v>402</v>
      </c>
      <c r="C422" s="77"/>
      <c r="D422" s="69"/>
      <c r="E422" s="26"/>
      <c r="F422" s="78">
        <f>F423</f>
        <v>145.39999999999998</v>
      </c>
      <c r="G422" s="78">
        <f>G423</f>
        <v>0</v>
      </c>
      <c r="H422" s="78">
        <f t="shared" si="68"/>
        <v>145.39999999999998</v>
      </c>
    </row>
    <row r="423" spans="1:11" x14ac:dyDescent="0.2">
      <c r="A423" s="73" t="str">
        <f ca="1">IF(ISERROR(MATCH(C423,Код_Раздел,0)),"",INDIRECT(ADDRESS(MATCH(C423,Код_Раздел,0)+1,2,,,"Раздел")))</f>
        <v>Общегосударственные  вопросы</v>
      </c>
      <c r="B423" s="79" t="s">
        <v>402</v>
      </c>
      <c r="C423" s="77" t="s">
        <v>90</v>
      </c>
      <c r="D423" s="69"/>
      <c r="E423" s="26"/>
      <c r="F423" s="78">
        <f>F424</f>
        <v>145.39999999999998</v>
      </c>
      <c r="G423" s="78">
        <f>G424</f>
        <v>0</v>
      </c>
      <c r="H423" s="78">
        <f t="shared" si="68"/>
        <v>145.39999999999998</v>
      </c>
    </row>
    <row r="424" spans="1:11" x14ac:dyDescent="0.2">
      <c r="A424" s="68" t="s">
        <v>111</v>
      </c>
      <c r="B424" s="79" t="s">
        <v>402</v>
      </c>
      <c r="C424" s="77" t="s">
        <v>90</v>
      </c>
      <c r="D424" s="69" t="s">
        <v>69</v>
      </c>
      <c r="E424" s="26"/>
      <c r="F424" s="78">
        <f>F425+F427</f>
        <v>145.39999999999998</v>
      </c>
      <c r="G424" s="78">
        <f>G425+G427</f>
        <v>0</v>
      </c>
      <c r="H424" s="78">
        <f t="shared" si="68"/>
        <v>145.39999999999998</v>
      </c>
    </row>
    <row r="425" spans="1:11" ht="33" x14ac:dyDescent="0.2">
      <c r="A425" s="73" t="str">
        <f ca="1">IF(ISERROR(MATCH(E425,Код_КВР,0)),"",INDIRECT(ADDRESS(MATCH(E425,Код_КВР,0)+1,2,,,"КВР")))</f>
        <v>Закупка товаров, работ и услуг для государственных (муниципальных) нужд</v>
      </c>
      <c r="B425" s="79" t="s">
        <v>402</v>
      </c>
      <c r="C425" s="77" t="s">
        <v>90</v>
      </c>
      <c r="D425" s="69" t="s">
        <v>69</v>
      </c>
      <c r="E425" s="26">
        <v>200</v>
      </c>
      <c r="F425" s="78">
        <f>F426</f>
        <v>3.2</v>
      </c>
      <c r="G425" s="78">
        <f>G426</f>
        <v>0</v>
      </c>
      <c r="H425" s="78">
        <f t="shared" si="68"/>
        <v>3.2</v>
      </c>
    </row>
    <row r="426" spans="1:11" ht="33" x14ac:dyDescent="0.2">
      <c r="A426" s="73" t="str">
        <f ca="1">IF(ISERROR(MATCH(E426,Код_КВР,0)),"",INDIRECT(ADDRESS(MATCH(E426,Код_КВР,0)+1,2,,,"КВР")))</f>
        <v>Иные закупки товаров, работ и услуг для обеспечения государственных (муниципальных) нужд</v>
      </c>
      <c r="B426" s="79" t="s">
        <v>402</v>
      </c>
      <c r="C426" s="77" t="s">
        <v>90</v>
      </c>
      <c r="D426" s="69" t="s">
        <v>69</v>
      </c>
      <c r="E426" s="26">
        <v>240</v>
      </c>
      <c r="F426" s="78">
        <f>'прил. 5'!G77</f>
        <v>3.2</v>
      </c>
      <c r="G426" s="78">
        <f>'прил. 5'!H77</f>
        <v>0</v>
      </c>
      <c r="H426" s="78">
        <f t="shared" si="68"/>
        <v>3.2</v>
      </c>
    </row>
    <row r="427" spans="1:11" x14ac:dyDescent="0.2">
      <c r="A427" s="73" t="str">
        <f ca="1">IF(ISERROR(MATCH(E427,Код_КВР,0)),"",INDIRECT(ADDRESS(MATCH(E427,Код_КВР,0)+1,2,,,"КВР")))</f>
        <v>Иные бюджетные ассигнования</v>
      </c>
      <c r="B427" s="79" t="s">
        <v>402</v>
      </c>
      <c r="C427" s="77" t="s">
        <v>90</v>
      </c>
      <c r="D427" s="69" t="s">
        <v>69</v>
      </c>
      <c r="E427" s="26">
        <v>800</v>
      </c>
      <c r="F427" s="78">
        <f>F428</f>
        <v>142.19999999999999</v>
      </c>
      <c r="G427" s="78">
        <f>G428</f>
        <v>0</v>
      </c>
      <c r="H427" s="78">
        <f t="shared" si="68"/>
        <v>142.19999999999999</v>
      </c>
    </row>
    <row r="428" spans="1:11" ht="33" x14ac:dyDescent="0.2">
      <c r="A428" s="73" t="str">
        <f ca="1">IF(ISERROR(MATCH(E428,Код_КВР,0)),"",INDIRECT(ADDRESS(MATCH(E428,Код_КВР,0)+1,2,,,"КВР")))</f>
        <v>Предоставление платежей, взносов, безвозмездных перечислений субъектам международного права</v>
      </c>
      <c r="B428" s="79" t="s">
        <v>402</v>
      </c>
      <c r="C428" s="77" t="s">
        <v>90</v>
      </c>
      <c r="D428" s="69" t="s">
        <v>69</v>
      </c>
      <c r="E428" s="26">
        <v>860</v>
      </c>
      <c r="F428" s="78">
        <f>'прил. 5'!G79</f>
        <v>142.19999999999999</v>
      </c>
      <c r="G428" s="78">
        <f>'прил. 5'!H79</f>
        <v>0</v>
      </c>
      <c r="H428" s="78">
        <f t="shared" si="68"/>
        <v>142.19999999999999</v>
      </c>
    </row>
    <row r="429" spans="1:11" x14ac:dyDescent="0.2">
      <c r="A429" s="73" t="str">
        <f ca="1">IF(ISERROR(MATCH(B429,Код_КЦСР,0)),"",INDIRECT(ADDRESS(MATCH(B429,Код_КЦСР,0)+1,2,,,"КЦСР")))</f>
        <v>Сохранение и укрепление здоровья детей и подростков</v>
      </c>
      <c r="B429" s="79" t="s">
        <v>403</v>
      </c>
      <c r="C429" s="77"/>
      <c r="D429" s="69"/>
      <c r="E429" s="26"/>
      <c r="F429" s="78">
        <f>F430</f>
        <v>77.900000000000006</v>
      </c>
      <c r="G429" s="78">
        <f>G430</f>
        <v>0</v>
      </c>
      <c r="H429" s="78">
        <f t="shared" si="68"/>
        <v>77.900000000000006</v>
      </c>
    </row>
    <row r="430" spans="1:11" x14ac:dyDescent="0.2">
      <c r="A430" s="73" t="str">
        <f ca="1">IF(ISERROR(MATCH(C430,Код_Раздел,0)),"",INDIRECT(ADDRESS(MATCH(C430,Код_Раздел,0)+1,2,,,"Раздел")))</f>
        <v>Национальная безопасность и правоохранительная  деятельность</v>
      </c>
      <c r="B430" s="79" t="s">
        <v>403</v>
      </c>
      <c r="C430" s="77" t="s">
        <v>92</v>
      </c>
      <c r="D430" s="69"/>
      <c r="E430" s="26"/>
      <c r="F430" s="78">
        <f>F431</f>
        <v>77.900000000000006</v>
      </c>
      <c r="G430" s="78">
        <f>G431</f>
        <v>0</v>
      </c>
      <c r="H430" s="78">
        <f t="shared" si="68"/>
        <v>77.900000000000006</v>
      </c>
    </row>
    <row r="431" spans="1:11" ht="33" x14ac:dyDescent="0.2">
      <c r="A431" s="68" t="s">
        <v>133</v>
      </c>
      <c r="B431" s="79" t="s">
        <v>403</v>
      </c>
      <c r="C431" s="77" t="s">
        <v>92</v>
      </c>
      <c r="D431" s="69" t="s">
        <v>96</v>
      </c>
      <c r="E431" s="26"/>
      <c r="F431" s="78">
        <f t="shared" ref="F431:G432" si="73">F432</f>
        <v>77.900000000000006</v>
      </c>
      <c r="G431" s="78">
        <f t="shared" si="73"/>
        <v>0</v>
      </c>
      <c r="H431" s="78">
        <f t="shared" si="68"/>
        <v>77.900000000000006</v>
      </c>
    </row>
    <row r="432" spans="1:11" ht="33" x14ac:dyDescent="0.2">
      <c r="A432" s="73" t="str">
        <f ca="1">IF(ISERROR(MATCH(E432,Код_КВР,0)),"",INDIRECT(ADDRESS(MATCH(E432,Код_КВР,0)+1,2,,,"КВР")))</f>
        <v>Закупка товаров, работ и услуг для государственных (муниципальных) нужд</v>
      </c>
      <c r="B432" s="79" t="s">
        <v>403</v>
      </c>
      <c r="C432" s="77" t="s">
        <v>92</v>
      </c>
      <c r="D432" s="69" t="s">
        <v>96</v>
      </c>
      <c r="E432" s="26">
        <v>200</v>
      </c>
      <c r="F432" s="78">
        <f t="shared" si="73"/>
        <v>77.900000000000006</v>
      </c>
      <c r="G432" s="78">
        <f t="shared" si="73"/>
        <v>0</v>
      </c>
      <c r="H432" s="78">
        <f t="shared" si="68"/>
        <v>77.900000000000006</v>
      </c>
    </row>
    <row r="433" spans="1:11" ht="33" x14ac:dyDescent="0.2">
      <c r="A433" s="73" t="str">
        <f ca="1">IF(ISERROR(MATCH(E433,Код_КВР,0)),"",INDIRECT(ADDRESS(MATCH(E433,Код_КВР,0)+1,2,,,"КВР")))</f>
        <v>Иные закупки товаров, работ и услуг для обеспечения государственных (муниципальных) нужд</v>
      </c>
      <c r="B433" s="79" t="s">
        <v>403</v>
      </c>
      <c r="C433" s="77" t="s">
        <v>92</v>
      </c>
      <c r="D433" s="69" t="s">
        <v>96</v>
      </c>
      <c r="E433" s="26">
        <v>240</v>
      </c>
      <c r="F433" s="78">
        <f>'прил. 5'!G136</f>
        <v>77.900000000000006</v>
      </c>
      <c r="G433" s="78">
        <f>'прил. 5'!H136</f>
        <v>0</v>
      </c>
      <c r="H433" s="78">
        <f t="shared" si="68"/>
        <v>77.900000000000006</v>
      </c>
    </row>
    <row r="434" spans="1:11" x14ac:dyDescent="0.2">
      <c r="A434" s="73" t="str">
        <f ca="1">IF(ISERROR(MATCH(B434,Код_КЦСР,0)),"",INDIRECT(ADDRESS(MATCH(B434,Код_КЦСР,0)+1,2,,,"КЦСР")))</f>
        <v>Пропаганда здорового образа жизни</v>
      </c>
      <c r="B434" s="79" t="s">
        <v>404</v>
      </c>
      <c r="C434" s="77"/>
      <c r="D434" s="69"/>
      <c r="E434" s="26"/>
      <c r="F434" s="78">
        <f>F435+F439</f>
        <v>239.1</v>
      </c>
      <c r="G434" s="78">
        <f>G435+G439</f>
        <v>0</v>
      </c>
      <c r="H434" s="78">
        <f t="shared" si="68"/>
        <v>239.1</v>
      </c>
    </row>
    <row r="435" spans="1:11" x14ac:dyDescent="0.2">
      <c r="A435" s="73" t="str">
        <f ca="1">IF(ISERROR(MATCH(C435,Код_Раздел,0)),"",INDIRECT(ADDRESS(MATCH(C435,Код_Раздел,0)+1,2,,,"Раздел")))</f>
        <v>Общегосударственные  вопросы</v>
      </c>
      <c r="B435" s="79" t="s">
        <v>404</v>
      </c>
      <c r="C435" s="77" t="s">
        <v>90</v>
      </c>
      <c r="D435" s="69"/>
      <c r="E435" s="26"/>
      <c r="F435" s="78">
        <f t="shared" ref="F435:G437" si="74">F436</f>
        <v>169.1</v>
      </c>
      <c r="G435" s="78">
        <f t="shared" si="74"/>
        <v>0</v>
      </c>
      <c r="H435" s="78">
        <f t="shared" si="68"/>
        <v>169.1</v>
      </c>
    </row>
    <row r="436" spans="1:11" x14ac:dyDescent="0.2">
      <c r="A436" s="68" t="s">
        <v>111</v>
      </c>
      <c r="B436" s="79" t="s">
        <v>404</v>
      </c>
      <c r="C436" s="77" t="s">
        <v>90</v>
      </c>
      <c r="D436" s="69" t="s">
        <v>69</v>
      </c>
      <c r="E436" s="26"/>
      <c r="F436" s="78">
        <f t="shared" si="74"/>
        <v>169.1</v>
      </c>
      <c r="G436" s="78">
        <f t="shared" si="74"/>
        <v>0</v>
      </c>
      <c r="H436" s="78">
        <f t="shared" si="68"/>
        <v>169.1</v>
      </c>
    </row>
    <row r="437" spans="1:11" ht="33" x14ac:dyDescent="0.2">
      <c r="A437" s="73" t="str">
        <f ca="1">IF(ISERROR(MATCH(E437,Код_КВР,0)),"",INDIRECT(ADDRESS(MATCH(E437,Код_КВР,0)+1,2,,,"КВР")))</f>
        <v>Закупка товаров, работ и услуг для государственных (муниципальных) нужд</v>
      </c>
      <c r="B437" s="79" t="s">
        <v>404</v>
      </c>
      <c r="C437" s="77" t="s">
        <v>90</v>
      </c>
      <c r="D437" s="69" t="s">
        <v>69</v>
      </c>
      <c r="E437" s="26">
        <v>200</v>
      </c>
      <c r="F437" s="78">
        <f t="shared" si="74"/>
        <v>169.1</v>
      </c>
      <c r="G437" s="78">
        <f t="shared" si="74"/>
        <v>0</v>
      </c>
      <c r="H437" s="78">
        <f t="shared" si="68"/>
        <v>169.1</v>
      </c>
    </row>
    <row r="438" spans="1:11" ht="33" x14ac:dyDescent="0.2">
      <c r="A438" s="73" t="str">
        <f ca="1">IF(ISERROR(MATCH(E438,Код_КВР,0)),"",INDIRECT(ADDRESS(MATCH(E438,Код_КВР,0)+1,2,,,"КВР")))</f>
        <v>Иные закупки товаров, работ и услуг для обеспечения государственных (муниципальных) нужд</v>
      </c>
      <c r="B438" s="79" t="s">
        <v>404</v>
      </c>
      <c r="C438" s="77" t="s">
        <v>90</v>
      </c>
      <c r="D438" s="69" t="s">
        <v>69</v>
      </c>
      <c r="E438" s="26">
        <v>240</v>
      </c>
      <c r="F438" s="78">
        <f>'прил. 5'!G82</f>
        <v>169.1</v>
      </c>
      <c r="G438" s="78">
        <f>'прил. 5'!H82</f>
        <v>0</v>
      </c>
      <c r="H438" s="78">
        <f t="shared" si="68"/>
        <v>169.1</v>
      </c>
    </row>
    <row r="439" spans="1:11" x14ac:dyDescent="0.2">
      <c r="A439" s="73" t="str">
        <f ca="1">IF(ISERROR(MATCH(C439,Код_Раздел,0)),"",INDIRECT(ADDRESS(MATCH(C439,Код_Раздел,0)+1,2,,,"Раздел")))</f>
        <v>Образование</v>
      </c>
      <c r="B439" s="79" t="s">
        <v>404</v>
      </c>
      <c r="C439" s="77" t="s">
        <v>74</v>
      </c>
      <c r="D439" s="69"/>
      <c r="E439" s="26"/>
      <c r="F439" s="78">
        <f>F440</f>
        <v>70</v>
      </c>
      <c r="G439" s="78">
        <f>G440</f>
        <v>0</v>
      </c>
      <c r="H439" s="78">
        <f t="shared" si="68"/>
        <v>70</v>
      </c>
    </row>
    <row r="440" spans="1:11" x14ac:dyDescent="0.2">
      <c r="A440" s="68" t="s">
        <v>78</v>
      </c>
      <c r="B440" s="79" t="s">
        <v>404</v>
      </c>
      <c r="C440" s="77" t="s">
        <v>74</v>
      </c>
      <c r="D440" s="69" t="s">
        <v>74</v>
      </c>
      <c r="E440" s="26"/>
      <c r="F440" s="78">
        <f t="shared" ref="F440:G441" si="75">F441</f>
        <v>70</v>
      </c>
      <c r="G440" s="78">
        <f t="shared" si="75"/>
        <v>0</v>
      </c>
      <c r="H440" s="78">
        <f t="shared" si="68"/>
        <v>70</v>
      </c>
    </row>
    <row r="441" spans="1:11" ht="33" x14ac:dyDescent="0.2">
      <c r="A441" s="73" t="str">
        <f ca="1">IF(ISERROR(MATCH(E441,Код_КВР,0)),"",INDIRECT(ADDRESS(MATCH(E441,Код_КВР,0)+1,2,,,"КВР")))</f>
        <v>Закупка товаров, работ и услуг для государственных (муниципальных) нужд</v>
      </c>
      <c r="B441" s="79" t="s">
        <v>404</v>
      </c>
      <c r="C441" s="77" t="s">
        <v>74</v>
      </c>
      <c r="D441" s="69" t="s">
        <v>74</v>
      </c>
      <c r="E441" s="26">
        <v>200</v>
      </c>
      <c r="F441" s="78">
        <f t="shared" si="75"/>
        <v>70</v>
      </c>
      <c r="G441" s="78">
        <f t="shared" si="75"/>
        <v>0</v>
      </c>
      <c r="H441" s="78">
        <f t="shared" si="68"/>
        <v>70</v>
      </c>
    </row>
    <row r="442" spans="1:11" ht="33" x14ac:dyDescent="0.2">
      <c r="A442" s="73" t="str">
        <f ca="1">IF(ISERROR(MATCH(E442,Код_КВР,0)),"",INDIRECT(ADDRESS(MATCH(E442,Код_КВР,0)+1,2,,,"КВР")))</f>
        <v>Иные закупки товаров, работ и услуг для обеспечения государственных (муниципальных) нужд</v>
      </c>
      <c r="B442" s="79" t="s">
        <v>404</v>
      </c>
      <c r="C442" s="77" t="s">
        <v>74</v>
      </c>
      <c r="D442" s="69" t="s">
        <v>74</v>
      </c>
      <c r="E442" s="26">
        <v>240</v>
      </c>
      <c r="F442" s="78">
        <f>'прил. 5'!G238</f>
        <v>70</v>
      </c>
      <c r="G442" s="78">
        <f>'прил. 5'!H238</f>
        <v>0</v>
      </c>
      <c r="H442" s="78">
        <f t="shared" si="68"/>
        <v>70</v>
      </c>
    </row>
    <row r="443" spans="1:11" ht="33" x14ac:dyDescent="0.2">
      <c r="A443" s="73" t="str">
        <f ca="1">IF(ISERROR(MATCH(B443,Код_КЦСР,0)),"",INDIRECT(ADDRESS(MATCH(B443,Код_КЦСР,0)+1,2,,,"КЦСР")))</f>
        <v>Муниципальная программа «iCity-Современные информационные технологии г. Череповца» на 2014 – 2020 годы</v>
      </c>
      <c r="B443" s="79" t="s">
        <v>405</v>
      </c>
      <c r="C443" s="77"/>
      <c r="D443" s="69"/>
      <c r="E443" s="26"/>
      <c r="F443" s="78">
        <f>F444+F449</f>
        <v>41843.9</v>
      </c>
      <c r="G443" s="78">
        <f>G444+G449</f>
        <v>0</v>
      </c>
      <c r="H443" s="78">
        <f t="shared" si="68"/>
        <v>41843.9</v>
      </c>
      <c r="K443" s="40"/>
    </row>
    <row r="444" spans="1:11" ht="49.5" x14ac:dyDescent="0.2">
      <c r="A444" s="73" t="str">
        <f ca="1">IF(ISERROR(MATCH(B444,Код_КЦСР,0)),"",INDIRECT(ADDRESS(MATCH(B444,Код_КЦСР,0)+1,2,,,"КЦСР")))</f>
        <v>Обеспечение развития и надежного функционирования городской сетевой инфраструктуры МСПД, базирующейся на современных технических решениях</v>
      </c>
      <c r="B444" s="79" t="s">
        <v>407</v>
      </c>
      <c r="C444" s="77"/>
      <c r="D444" s="69"/>
      <c r="E444" s="26"/>
      <c r="F444" s="78">
        <f t="shared" ref="F444:G447" si="76">F445</f>
        <v>793.1</v>
      </c>
      <c r="G444" s="78">
        <f t="shared" si="76"/>
        <v>0</v>
      </c>
      <c r="H444" s="78">
        <f t="shared" si="68"/>
        <v>793.1</v>
      </c>
    </row>
    <row r="445" spans="1:11" x14ac:dyDescent="0.2">
      <c r="A445" s="73" t="str">
        <f ca="1">IF(ISERROR(MATCH(C445,Код_Раздел,0)),"",INDIRECT(ADDRESS(MATCH(C445,Код_Раздел,0)+1,2,,,"Раздел")))</f>
        <v>Национальная экономика</v>
      </c>
      <c r="B445" s="79" t="s">
        <v>407</v>
      </c>
      <c r="C445" s="77" t="s">
        <v>93</v>
      </c>
      <c r="D445" s="69"/>
      <c r="E445" s="26"/>
      <c r="F445" s="78">
        <f t="shared" si="76"/>
        <v>793.1</v>
      </c>
      <c r="G445" s="78">
        <f t="shared" si="76"/>
        <v>0</v>
      </c>
      <c r="H445" s="78">
        <f t="shared" si="68"/>
        <v>793.1</v>
      </c>
    </row>
    <row r="446" spans="1:11" x14ac:dyDescent="0.2">
      <c r="A446" s="68" t="s">
        <v>107</v>
      </c>
      <c r="B446" s="79" t="s">
        <v>407</v>
      </c>
      <c r="C446" s="77" t="s">
        <v>93</v>
      </c>
      <c r="D446" s="69" t="s">
        <v>67</v>
      </c>
      <c r="E446" s="26"/>
      <c r="F446" s="78">
        <f t="shared" si="76"/>
        <v>793.1</v>
      </c>
      <c r="G446" s="78">
        <f t="shared" si="76"/>
        <v>0</v>
      </c>
      <c r="H446" s="78">
        <f t="shared" si="68"/>
        <v>793.1</v>
      </c>
    </row>
    <row r="447" spans="1:11" ht="33" x14ac:dyDescent="0.2">
      <c r="A447" s="73" t="str">
        <f ca="1">IF(ISERROR(MATCH(E447,Код_КВР,0)),"",INDIRECT(ADDRESS(MATCH(E447,Код_КВР,0)+1,2,,,"КВР")))</f>
        <v>Предоставление субсидий бюджетным, автономным учреждениям и иным некоммерческим организациям</v>
      </c>
      <c r="B447" s="79" t="s">
        <v>407</v>
      </c>
      <c r="C447" s="77" t="s">
        <v>93</v>
      </c>
      <c r="D447" s="69" t="s">
        <v>67</v>
      </c>
      <c r="E447" s="26">
        <v>600</v>
      </c>
      <c r="F447" s="78">
        <f t="shared" si="76"/>
        <v>793.1</v>
      </c>
      <c r="G447" s="78">
        <f t="shared" si="76"/>
        <v>0</v>
      </c>
      <c r="H447" s="78">
        <f t="shared" si="68"/>
        <v>793.1</v>
      </c>
    </row>
    <row r="448" spans="1:11" x14ac:dyDescent="0.2">
      <c r="A448" s="73" t="str">
        <f ca="1">IF(ISERROR(MATCH(E448,Код_КВР,0)),"",INDIRECT(ADDRESS(MATCH(E448,Код_КВР,0)+1,2,,,"КВР")))</f>
        <v>Субсидии бюджетным учреждениям</v>
      </c>
      <c r="B448" s="79" t="s">
        <v>407</v>
      </c>
      <c r="C448" s="77" t="s">
        <v>93</v>
      </c>
      <c r="D448" s="69" t="s">
        <v>67</v>
      </c>
      <c r="E448" s="26">
        <v>610</v>
      </c>
      <c r="F448" s="78">
        <f>'прил. 5'!G182</f>
        <v>793.1</v>
      </c>
      <c r="G448" s="78">
        <f>'прил. 5'!H182</f>
        <v>0</v>
      </c>
      <c r="H448" s="78">
        <f t="shared" si="68"/>
        <v>793.1</v>
      </c>
    </row>
    <row r="449" spans="1:11" ht="82.5" x14ac:dyDescent="0.2">
      <c r="A449" s="73" t="str">
        <f ca="1">IF(ISERROR(MATCH(B449,Код_КЦСР,0)),"",INDIRECT(ADDRESS(MATCH(B449,Код_КЦСР,0)+1,2,,,"КЦСР")))</f>
        <v>Обеспечение выполнения муниципального задания бюджетным учреждением города в сфере информационных технологий по обеспечению надежного функционирования технической и сетевой инфраструктуры, информационных систем, средств связи органов мэрии города</v>
      </c>
      <c r="B449" s="79" t="s">
        <v>408</v>
      </c>
      <c r="C449" s="77"/>
      <c r="D449" s="69"/>
      <c r="E449" s="26"/>
      <c r="F449" s="78">
        <f t="shared" ref="F449:G451" si="77">F450</f>
        <v>41050.800000000003</v>
      </c>
      <c r="G449" s="78">
        <f t="shared" si="77"/>
        <v>0</v>
      </c>
      <c r="H449" s="78">
        <f t="shared" si="68"/>
        <v>41050.800000000003</v>
      </c>
    </row>
    <row r="450" spans="1:11" x14ac:dyDescent="0.2">
      <c r="A450" s="73" t="str">
        <f ca="1">IF(ISERROR(MATCH(C450,Код_Раздел,0)),"",INDIRECT(ADDRESS(MATCH(C450,Код_Раздел,0)+1,2,,,"Раздел")))</f>
        <v>Национальная экономика</v>
      </c>
      <c r="B450" s="79" t="s">
        <v>408</v>
      </c>
      <c r="C450" s="77" t="s">
        <v>93</v>
      </c>
      <c r="D450" s="69"/>
      <c r="E450" s="26"/>
      <c r="F450" s="78">
        <f t="shared" si="77"/>
        <v>41050.800000000003</v>
      </c>
      <c r="G450" s="78">
        <f t="shared" si="77"/>
        <v>0</v>
      </c>
      <c r="H450" s="78">
        <f t="shared" si="68"/>
        <v>41050.800000000003</v>
      </c>
    </row>
    <row r="451" spans="1:11" x14ac:dyDescent="0.2">
      <c r="A451" s="68" t="s">
        <v>107</v>
      </c>
      <c r="B451" s="79" t="s">
        <v>408</v>
      </c>
      <c r="C451" s="77" t="s">
        <v>93</v>
      </c>
      <c r="D451" s="69" t="s">
        <v>67</v>
      </c>
      <c r="E451" s="26"/>
      <c r="F451" s="78">
        <f t="shared" si="77"/>
        <v>41050.800000000003</v>
      </c>
      <c r="G451" s="78">
        <f t="shared" si="77"/>
        <v>0</v>
      </c>
      <c r="H451" s="78">
        <f t="shared" si="68"/>
        <v>41050.800000000003</v>
      </c>
    </row>
    <row r="452" spans="1:11" ht="33" x14ac:dyDescent="0.2">
      <c r="A452" s="73" t="str">
        <f ca="1">IF(ISERROR(MATCH(E452,Код_КВР,0)),"",INDIRECT(ADDRESS(MATCH(E452,Код_КВР,0)+1,2,,,"КВР")))</f>
        <v>Предоставление субсидий бюджетным, автономным учреждениям и иным некоммерческим организациям</v>
      </c>
      <c r="B452" s="79" t="s">
        <v>408</v>
      </c>
      <c r="C452" s="77" t="s">
        <v>93</v>
      </c>
      <c r="D452" s="69" t="s">
        <v>67</v>
      </c>
      <c r="E452" s="26">
        <v>600</v>
      </c>
      <c r="F452" s="78">
        <f>SUM(F453:F453)</f>
        <v>41050.800000000003</v>
      </c>
      <c r="G452" s="78">
        <f>SUM(G453:G453)</f>
        <v>0</v>
      </c>
      <c r="H452" s="78">
        <f t="shared" si="68"/>
        <v>41050.800000000003</v>
      </c>
    </row>
    <row r="453" spans="1:11" x14ac:dyDescent="0.2">
      <c r="A453" s="73" t="str">
        <f ca="1">IF(ISERROR(MATCH(E453,Код_КВР,0)),"",INDIRECT(ADDRESS(MATCH(E453,Код_КВР,0)+1,2,,,"КВР")))</f>
        <v>Субсидии бюджетным учреждениям</v>
      </c>
      <c r="B453" s="79" t="s">
        <v>408</v>
      </c>
      <c r="C453" s="77" t="s">
        <v>93</v>
      </c>
      <c r="D453" s="69" t="s">
        <v>67</v>
      </c>
      <c r="E453" s="26">
        <v>610</v>
      </c>
      <c r="F453" s="78">
        <f>'прил. 5'!G185</f>
        <v>41050.800000000003</v>
      </c>
      <c r="G453" s="78">
        <f>'прил. 5'!H185</f>
        <v>0</v>
      </c>
      <c r="H453" s="78">
        <f t="shared" si="68"/>
        <v>41050.800000000003</v>
      </c>
    </row>
    <row r="454" spans="1:11" ht="33" x14ac:dyDescent="0.2">
      <c r="A454" s="73" t="str">
        <f ca="1">IF(ISERROR(MATCH(B454,Код_КЦСР,0)),"",INDIRECT(ADDRESS(MATCH(B454,Код_КЦСР,0)+1,2,,,"КЦСР")))</f>
        <v>Муниципальная программа «Социальная поддержка граждан» на 2014 – 2018 годы</v>
      </c>
      <c r="B454" s="79" t="s">
        <v>409</v>
      </c>
      <c r="C454" s="77"/>
      <c r="D454" s="69"/>
      <c r="E454" s="26"/>
      <c r="F454" s="78">
        <f>F455+F460+F466+F475+F484+F493+F502+F509+F514+F533+F539+F565+F570</f>
        <v>283814.49999999994</v>
      </c>
      <c r="G454" s="78">
        <f>G455+G460+G466+G475+G484+G493+G502+G509+G514+G533+G539+G565+G570</f>
        <v>0</v>
      </c>
      <c r="H454" s="78">
        <f t="shared" si="68"/>
        <v>283814.49999999994</v>
      </c>
      <c r="J454" s="48"/>
      <c r="K454" s="40"/>
    </row>
    <row r="455" spans="1:11" ht="49.5" x14ac:dyDescent="0.2">
      <c r="A455" s="73" t="str">
        <f ca="1">IF(ISERROR(MATCH(B455,Код_КЦСР,0)),"",INDIRECT(ADDRESS(MATCH(B455,Код_КЦСР,0)+1,2,,,"КЦСР")))</f>
        <v>Частичная оплата стоимости путевок в оздоровительные учреждения для детей работников органов городского самоуправления и муниципальных учреждений города</v>
      </c>
      <c r="B455" s="79" t="s">
        <v>411</v>
      </c>
      <c r="C455" s="77"/>
      <c r="D455" s="69"/>
      <c r="E455" s="26"/>
      <c r="F455" s="78">
        <f t="shared" ref="F455:G458" si="78">F456</f>
        <v>962.5</v>
      </c>
      <c r="G455" s="78">
        <f t="shared" si="78"/>
        <v>0</v>
      </c>
      <c r="H455" s="78">
        <f t="shared" si="68"/>
        <v>962.5</v>
      </c>
    </row>
    <row r="456" spans="1:11" x14ac:dyDescent="0.2">
      <c r="A456" s="73" t="str">
        <f ca="1">IF(ISERROR(MATCH(C456,Код_Раздел,0)),"",INDIRECT(ADDRESS(MATCH(C456,Код_Раздел,0)+1,2,,,"Раздел")))</f>
        <v>Образование</v>
      </c>
      <c r="B456" s="79" t="s">
        <v>411</v>
      </c>
      <c r="C456" s="77" t="s">
        <v>74</v>
      </c>
      <c r="D456" s="69"/>
      <c r="E456" s="26"/>
      <c r="F456" s="78">
        <f t="shared" si="78"/>
        <v>962.5</v>
      </c>
      <c r="G456" s="78">
        <f t="shared" si="78"/>
        <v>0</v>
      </c>
      <c r="H456" s="78">
        <f t="shared" si="68"/>
        <v>962.5</v>
      </c>
    </row>
    <row r="457" spans="1:11" x14ac:dyDescent="0.2">
      <c r="A457" s="68" t="s">
        <v>78</v>
      </c>
      <c r="B457" s="79" t="s">
        <v>411</v>
      </c>
      <c r="C457" s="77" t="s">
        <v>74</v>
      </c>
      <c r="D457" s="77" t="s">
        <v>74</v>
      </c>
      <c r="E457" s="26"/>
      <c r="F457" s="78">
        <f t="shared" si="78"/>
        <v>962.5</v>
      </c>
      <c r="G457" s="78">
        <f t="shared" si="78"/>
        <v>0</v>
      </c>
      <c r="H457" s="78">
        <f t="shared" si="68"/>
        <v>962.5</v>
      </c>
    </row>
    <row r="458" spans="1:11" x14ac:dyDescent="0.2">
      <c r="A458" s="73" t="str">
        <f ca="1">IF(ISERROR(MATCH(E458,Код_КВР,0)),"",INDIRECT(ADDRESS(MATCH(E458,Код_КВР,0)+1,2,,,"КВР")))</f>
        <v>Социальное обеспечение и иные выплаты населению</v>
      </c>
      <c r="B458" s="79" t="s">
        <v>411</v>
      </c>
      <c r="C458" s="77" t="s">
        <v>74</v>
      </c>
      <c r="D458" s="77" t="s">
        <v>74</v>
      </c>
      <c r="E458" s="26">
        <v>300</v>
      </c>
      <c r="F458" s="78">
        <f t="shared" si="78"/>
        <v>962.5</v>
      </c>
      <c r="G458" s="78">
        <f t="shared" si="78"/>
        <v>0</v>
      </c>
      <c r="H458" s="78">
        <f t="shared" si="68"/>
        <v>962.5</v>
      </c>
    </row>
    <row r="459" spans="1:11" ht="33" x14ac:dyDescent="0.2">
      <c r="A459" s="73" t="str">
        <f ca="1">IF(ISERROR(MATCH(E459,Код_КВР,0)),"",INDIRECT(ADDRESS(MATCH(E459,Код_КВР,0)+1,2,,,"КВР")))</f>
        <v>Социальные выплаты гражданам, кроме публичных нормативных социальных выплат</v>
      </c>
      <c r="B459" s="79" t="s">
        <v>411</v>
      </c>
      <c r="C459" s="77" t="s">
        <v>74</v>
      </c>
      <c r="D459" s="77" t="s">
        <v>74</v>
      </c>
      <c r="E459" s="26">
        <v>320</v>
      </c>
      <c r="F459" s="78">
        <f>'прил. 5'!G242</f>
        <v>962.5</v>
      </c>
      <c r="G459" s="78">
        <f>'прил. 5'!H242</f>
        <v>0</v>
      </c>
      <c r="H459" s="78">
        <f t="shared" si="68"/>
        <v>962.5</v>
      </c>
    </row>
    <row r="460" spans="1:11" ht="66" x14ac:dyDescent="0.2">
      <c r="A460" s="73" t="str">
        <f ca="1">IF(ISERROR(MATCH(B460,Код_КЦСР,0)),"",INDIRECT(ADDRESS(MATCH(B460,Код_КЦСР,0)+1,2,,,"КЦСР")))</f>
        <v>Сохранение и развитие сети муниципальных загородных оздоровительных лагерей, создание условий для беспрепятственного доступа детей-инвалидов и детей с ограниченными возможностями здоровья к местам отдыха</v>
      </c>
      <c r="B460" s="79" t="s">
        <v>412</v>
      </c>
      <c r="C460" s="77"/>
      <c r="D460" s="69"/>
      <c r="E460" s="26"/>
      <c r="F460" s="78">
        <f t="shared" ref="F460:G464" si="79">F461</f>
        <v>36.700000000000003</v>
      </c>
      <c r="G460" s="78">
        <f t="shared" si="79"/>
        <v>0</v>
      </c>
      <c r="H460" s="78">
        <f t="shared" si="68"/>
        <v>36.700000000000003</v>
      </c>
    </row>
    <row r="461" spans="1:11" ht="82.5" x14ac:dyDescent="0.2">
      <c r="A461" s="73" t="str">
        <f ca="1">IF(ISERROR(MATCH(B461,Код_КЦСР,0)),"",INDIRECT(ADDRESS(MATCH(B461,Код_КЦСР,0)+1,2,,,"КЦСР")))</f>
        <v>Сохранение и развитие сети муниципальных загородных оздоровительных лагерей, создание условий для беспрепятственного доступа детей-инвалидов и детей с ограниченными возможностями здоровья к местам отдыха за счет средств городского бюджета</v>
      </c>
      <c r="B461" s="79" t="s">
        <v>413</v>
      </c>
      <c r="C461" s="77"/>
      <c r="D461" s="69"/>
      <c r="E461" s="26"/>
      <c r="F461" s="78">
        <f t="shared" si="79"/>
        <v>36.700000000000003</v>
      </c>
      <c r="G461" s="78">
        <f t="shared" si="79"/>
        <v>0</v>
      </c>
      <c r="H461" s="78">
        <f t="shared" si="68"/>
        <v>36.700000000000003</v>
      </c>
    </row>
    <row r="462" spans="1:11" x14ac:dyDescent="0.2">
      <c r="A462" s="73" t="str">
        <f ca="1">IF(ISERROR(MATCH(C462,Код_Раздел,0)),"",INDIRECT(ADDRESS(MATCH(C462,Код_Раздел,0)+1,2,,,"Раздел")))</f>
        <v>Образование</v>
      </c>
      <c r="B462" s="79" t="s">
        <v>413</v>
      </c>
      <c r="C462" s="77" t="s">
        <v>74</v>
      </c>
      <c r="D462" s="69"/>
      <c r="E462" s="26"/>
      <c r="F462" s="78">
        <f t="shared" si="79"/>
        <v>36.700000000000003</v>
      </c>
      <c r="G462" s="78">
        <f t="shared" si="79"/>
        <v>0</v>
      </c>
      <c r="H462" s="78">
        <f t="shared" si="68"/>
        <v>36.700000000000003</v>
      </c>
    </row>
    <row r="463" spans="1:11" x14ac:dyDescent="0.2">
      <c r="A463" s="68" t="s">
        <v>78</v>
      </c>
      <c r="B463" s="79" t="s">
        <v>413</v>
      </c>
      <c r="C463" s="77" t="s">
        <v>74</v>
      </c>
      <c r="D463" s="77" t="s">
        <v>74</v>
      </c>
      <c r="E463" s="26"/>
      <c r="F463" s="78">
        <f t="shared" si="79"/>
        <v>36.700000000000003</v>
      </c>
      <c r="G463" s="78">
        <f t="shared" si="79"/>
        <v>0</v>
      </c>
      <c r="H463" s="78">
        <f t="shared" si="68"/>
        <v>36.700000000000003</v>
      </c>
    </row>
    <row r="464" spans="1:11" ht="33" x14ac:dyDescent="0.2">
      <c r="A464" s="73" t="str">
        <f ca="1">IF(ISERROR(MATCH(E464,Код_КВР,0)),"",INDIRECT(ADDRESS(MATCH(E464,Код_КВР,0)+1,2,,,"КВР")))</f>
        <v>Закупка товаров, работ и услуг для государственных (муниципальных) нужд</v>
      </c>
      <c r="B464" s="79" t="s">
        <v>413</v>
      </c>
      <c r="C464" s="77" t="s">
        <v>74</v>
      </c>
      <c r="D464" s="77" t="s">
        <v>74</v>
      </c>
      <c r="E464" s="26">
        <v>200</v>
      </c>
      <c r="F464" s="78">
        <f t="shared" si="79"/>
        <v>36.700000000000003</v>
      </c>
      <c r="G464" s="78">
        <f t="shared" si="79"/>
        <v>0</v>
      </c>
      <c r="H464" s="78">
        <f t="shared" si="68"/>
        <v>36.700000000000003</v>
      </c>
    </row>
    <row r="465" spans="1:8" ht="33" x14ac:dyDescent="0.2">
      <c r="A465" s="73" t="str">
        <f ca="1">IF(ISERROR(MATCH(E465,Код_КВР,0)),"",INDIRECT(ADDRESS(MATCH(E465,Код_КВР,0)+1,2,,,"КВР")))</f>
        <v>Иные закупки товаров, работ и услуг для обеспечения государственных (муниципальных) нужд</v>
      </c>
      <c r="B465" s="79" t="s">
        <v>413</v>
      </c>
      <c r="C465" s="77" t="s">
        <v>74</v>
      </c>
      <c r="D465" s="77" t="s">
        <v>74</v>
      </c>
      <c r="E465" s="26">
        <v>240</v>
      </c>
      <c r="F465" s="78">
        <f>'прил. 5'!G967</f>
        <v>36.700000000000003</v>
      </c>
      <c r="G465" s="78">
        <f>'прил. 5'!H967</f>
        <v>0</v>
      </c>
      <c r="H465" s="78">
        <f t="shared" ref="H465:H528" si="80">F465+G465</f>
        <v>36.700000000000003</v>
      </c>
    </row>
    <row r="466" spans="1:8" ht="33" x14ac:dyDescent="0.2">
      <c r="A466" s="73" t="str">
        <f ca="1">IF(ISERROR(MATCH(B466,Код_КЦСР,0)),"",INDIRECT(ADDRESS(MATCH(B466,Код_КЦСР,0)+1,2,,,"КЦСР")))</f>
        <v>Выплата ежемесячного социального пособия на оздоровление работникам учреждений здравоохранения</v>
      </c>
      <c r="B466" s="79" t="s">
        <v>416</v>
      </c>
      <c r="C466" s="77"/>
      <c r="D466" s="69"/>
      <c r="E466" s="26"/>
      <c r="F466" s="78">
        <f t="shared" ref="F466:G469" si="81">F467</f>
        <v>23276.5</v>
      </c>
      <c r="G466" s="78">
        <f t="shared" si="81"/>
        <v>0</v>
      </c>
      <c r="H466" s="78">
        <f t="shared" si="80"/>
        <v>23276.5</v>
      </c>
    </row>
    <row r="467" spans="1:8" ht="49.5" x14ac:dyDescent="0.2">
      <c r="A467" s="73" t="str">
        <f ca="1">IF(ISERROR(MATCH(B467,Код_КЦСР,0)),"",INDIRECT(ADDRESS(MATCH(B467,Код_КЦСР,0)+1,2,,,"КЦСР")))</f>
        <v>Выплата ежемесячного социального пособия на оздоровление работникам учреждений здравоохранения за счет средств городского бюджета</v>
      </c>
      <c r="B467" s="79" t="s">
        <v>417</v>
      </c>
      <c r="C467" s="77"/>
      <c r="D467" s="69"/>
      <c r="E467" s="26"/>
      <c r="F467" s="78">
        <f t="shared" si="81"/>
        <v>23276.5</v>
      </c>
      <c r="G467" s="78">
        <f t="shared" si="81"/>
        <v>0</v>
      </c>
      <c r="H467" s="78">
        <f t="shared" si="80"/>
        <v>23276.5</v>
      </c>
    </row>
    <row r="468" spans="1:8" ht="66" x14ac:dyDescent="0.2">
      <c r="A468" s="73" t="str">
        <f ca="1">IF(ISERROR(MATCH(B468,Код_КЦСР,0)),"",INDIRECT(ADDRESS(MATCH(B468,Код_КЦСР,0)+1,2,,,"КЦСР")))</f>
        <v>Ежемесячное социальное пособие на оздоровление отдельным категориям работников учреждений здравоохранения в соответствии с решением Череповецкой городской Думы от 29.05.2012 № 93</v>
      </c>
      <c r="B468" s="79" t="s">
        <v>419</v>
      </c>
      <c r="C468" s="77"/>
      <c r="D468" s="69"/>
      <c r="E468" s="26"/>
      <c r="F468" s="78">
        <f t="shared" si="81"/>
        <v>23276.5</v>
      </c>
      <c r="G468" s="78">
        <f t="shared" si="81"/>
        <v>0</v>
      </c>
      <c r="H468" s="78">
        <f t="shared" si="80"/>
        <v>23276.5</v>
      </c>
    </row>
    <row r="469" spans="1:8" x14ac:dyDescent="0.2">
      <c r="A469" s="73" t="str">
        <f ca="1">IF(ISERROR(MATCH(C469,Код_Раздел,0)),"",INDIRECT(ADDRESS(MATCH(C469,Код_Раздел,0)+1,2,,,"Раздел")))</f>
        <v>Социальная политика</v>
      </c>
      <c r="B469" s="79" t="s">
        <v>419</v>
      </c>
      <c r="C469" s="77" t="s">
        <v>67</v>
      </c>
      <c r="D469" s="69"/>
      <c r="E469" s="26"/>
      <c r="F469" s="78">
        <f t="shared" si="81"/>
        <v>23276.5</v>
      </c>
      <c r="G469" s="78">
        <f t="shared" si="81"/>
        <v>0</v>
      </c>
      <c r="H469" s="78">
        <f t="shared" si="80"/>
        <v>23276.5</v>
      </c>
    </row>
    <row r="470" spans="1:8" x14ac:dyDescent="0.2">
      <c r="A470" s="68" t="s">
        <v>58</v>
      </c>
      <c r="B470" s="79" t="s">
        <v>419</v>
      </c>
      <c r="C470" s="77" t="s">
        <v>67</v>
      </c>
      <c r="D470" s="77" t="s">
        <v>92</v>
      </c>
      <c r="E470" s="26"/>
      <c r="F470" s="78">
        <f>F471+F473</f>
        <v>23276.5</v>
      </c>
      <c r="G470" s="78">
        <f>G471+G473</f>
        <v>0</v>
      </c>
      <c r="H470" s="78">
        <f t="shared" si="80"/>
        <v>23276.5</v>
      </c>
    </row>
    <row r="471" spans="1:8" ht="33" x14ac:dyDescent="0.2">
      <c r="A471" s="73" t="str">
        <f ca="1">IF(ISERROR(MATCH(E471,Код_КВР,0)),"",INDIRECT(ADDRESS(MATCH(E471,Код_КВР,0)+1,2,,,"КВР")))</f>
        <v>Закупка товаров, работ и услуг для государственных (муниципальных) нужд</v>
      </c>
      <c r="B471" s="79" t="s">
        <v>419</v>
      </c>
      <c r="C471" s="77" t="s">
        <v>67</v>
      </c>
      <c r="D471" s="77" t="s">
        <v>92</v>
      </c>
      <c r="E471" s="26">
        <v>200</v>
      </c>
      <c r="F471" s="78">
        <f>F472</f>
        <v>230.5</v>
      </c>
      <c r="G471" s="78">
        <f>G472</f>
        <v>0</v>
      </c>
      <c r="H471" s="78">
        <f t="shared" si="80"/>
        <v>230.5</v>
      </c>
    </row>
    <row r="472" spans="1:8" ht="33" x14ac:dyDescent="0.2">
      <c r="A472" s="73" t="str">
        <f ca="1">IF(ISERROR(MATCH(E472,Код_КВР,0)),"",INDIRECT(ADDRESS(MATCH(E472,Код_КВР,0)+1,2,,,"КВР")))</f>
        <v>Иные закупки товаров, работ и услуг для обеспечения государственных (муниципальных) нужд</v>
      </c>
      <c r="B472" s="79" t="s">
        <v>419</v>
      </c>
      <c r="C472" s="77" t="s">
        <v>67</v>
      </c>
      <c r="D472" s="77" t="s">
        <v>92</v>
      </c>
      <c r="E472" s="26">
        <v>240</v>
      </c>
      <c r="F472" s="78">
        <f>'прил. 5'!G256</f>
        <v>230.5</v>
      </c>
      <c r="G472" s="78">
        <f>'прил. 5'!H256</f>
        <v>0</v>
      </c>
      <c r="H472" s="78">
        <f t="shared" si="80"/>
        <v>230.5</v>
      </c>
    </row>
    <row r="473" spans="1:8" x14ac:dyDescent="0.2">
      <c r="A473" s="73" t="str">
        <f ca="1">IF(ISERROR(MATCH(E473,Код_КВР,0)),"",INDIRECT(ADDRESS(MATCH(E473,Код_КВР,0)+1,2,,,"КВР")))</f>
        <v>Социальное обеспечение и иные выплаты населению</v>
      </c>
      <c r="B473" s="79" t="s">
        <v>419</v>
      </c>
      <c r="C473" s="77" t="s">
        <v>67</v>
      </c>
      <c r="D473" s="77" t="s">
        <v>92</v>
      </c>
      <c r="E473" s="26">
        <v>300</v>
      </c>
      <c r="F473" s="78">
        <f>F474</f>
        <v>23046</v>
      </c>
      <c r="G473" s="78">
        <f>G474</f>
        <v>0</v>
      </c>
      <c r="H473" s="78">
        <f t="shared" si="80"/>
        <v>23046</v>
      </c>
    </row>
    <row r="474" spans="1:8" x14ac:dyDescent="0.2">
      <c r="A474" s="73" t="str">
        <f ca="1">IF(ISERROR(MATCH(E474,Код_КВР,0)),"",INDIRECT(ADDRESS(MATCH(E474,Код_КВР,0)+1,2,,,"КВР")))</f>
        <v>Публичные нормативные социальные выплаты гражданам</v>
      </c>
      <c r="B474" s="79" t="s">
        <v>419</v>
      </c>
      <c r="C474" s="77" t="s">
        <v>67</v>
      </c>
      <c r="D474" s="77" t="s">
        <v>92</v>
      </c>
      <c r="E474" s="26">
        <v>310</v>
      </c>
      <c r="F474" s="78">
        <f>'прил. 5'!G258</f>
        <v>23046</v>
      </c>
      <c r="G474" s="78">
        <f>'прил. 5'!H258</f>
        <v>0</v>
      </c>
      <c r="H474" s="78">
        <f t="shared" si="80"/>
        <v>23046</v>
      </c>
    </row>
    <row r="475" spans="1:8" ht="33" x14ac:dyDescent="0.2">
      <c r="A475" s="73" t="str">
        <f ca="1">IF(ISERROR(MATCH(B475,Код_КЦСР,0)),"",INDIRECT(ADDRESS(MATCH(B475,Код_КЦСР,0)+1,2,,,"КЦСР")))</f>
        <v>Выплата ежемесячного социального пособия за найм (поднайм) жилых помещений специалистам учреждений здравоохранения</v>
      </c>
      <c r="B475" s="79" t="s">
        <v>420</v>
      </c>
      <c r="C475" s="77"/>
      <c r="D475" s="69"/>
      <c r="E475" s="26"/>
      <c r="F475" s="78">
        <f t="shared" ref="F475:G478" si="82">F476</f>
        <v>6108.5</v>
      </c>
      <c r="G475" s="78">
        <f t="shared" si="82"/>
        <v>0</v>
      </c>
      <c r="H475" s="78">
        <f t="shared" si="80"/>
        <v>6108.5</v>
      </c>
    </row>
    <row r="476" spans="1:8" ht="49.5" x14ac:dyDescent="0.2">
      <c r="A476" s="73" t="str">
        <f ca="1">IF(ISERROR(MATCH(B476,Код_КЦСР,0)),"",INDIRECT(ADDRESS(MATCH(B476,Код_КЦСР,0)+1,2,,,"КЦСР")))</f>
        <v>Выплата ежемесячного социального пособия за найм (поднайм) жилых помещений специалистам учреждений здравоохранения за счет средств городского бюджета</v>
      </c>
      <c r="B476" s="79" t="s">
        <v>421</v>
      </c>
      <c r="C476" s="77"/>
      <c r="D476" s="69"/>
      <c r="E476" s="26"/>
      <c r="F476" s="78">
        <f t="shared" si="82"/>
        <v>6108.5</v>
      </c>
      <c r="G476" s="78">
        <f t="shared" si="82"/>
        <v>0</v>
      </c>
      <c r="H476" s="78">
        <f t="shared" si="80"/>
        <v>6108.5</v>
      </c>
    </row>
    <row r="477" spans="1:8" ht="66" x14ac:dyDescent="0.2">
      <c r="A477" s="73" t="str">
        <f ca="1">IF(ISERROR(MATCH(B477,Код_КЦСР,0)),"",INDIRECT(ADDRESS(MATCH(B477,Код_КЦСР,0)+1,2,,,"КЦСР")))</f>
        <v>Ежемесячное социальное пособие за найм (поднайм) жилых помещений специалистам учреждений здравоохранения в соответствии с решением Череповецкой городской Думы от 29.05.2012 № 98</v>
      </c>
      <c r="B477" s="79" t="s">
        <v>423</v>
      </c>
      <c r="C477" s="77"/>
      <c r="D477" s="69"/>
      <c r="E477" s="26"/>
      <c r="F477" s="78">
        <f t="shared" si="82"/>
        <v>6108.5</v>
      </c>
      <c r="G477" s="78">
        <f t="shared" si="82"/>
        <v>0</v>
      </c>
      <c r="H477" s="78">
        <f t="shared" si="80"/>
        <v>6108.5</v>
      </c>
    </row>
    <row r="478" spans="1:8" x14ac:dyDescent="0.2">
      <c r="A478" s="73" t="str">
        <f ca="1">IF(ISERROR(MATCH(C478,Код_Раздел,0)),"",INDIRECT(ADDRESS(MATCH(C478,Код_Раздел,0)+1,2,,,"Раздел")))</f>
        <v>Социальная политика</v>
      </c>
      <c r="B478" s="79" t="s">
        <v>423</v>
      </c>
      <c r="C478" s="77" t="s">
        <v>67</v>
      </c>
      <c r="D478" s="69"/>
      <c r="E478" s="26"/>
      <c r="F478" s="78">
        <f t="shared" si="82"/>
        <v>6108.5</v>
      </c>
      <c r="G478" s="78">
        <f t="shared" si="82"/>
        <v>0</v>
      </c>
      <c r="H478" s="78">
        <f t="shared" si="80"/>
        <v>6108.5</v>
      </c>
    </row>
    <row r="479" spans="1:8" x14ac:dyDescent="0.2">
      <c r="A479" s="68" t="s">
        <v>58</v>
      </c>
      <c r="B479" s="79" t="s">
        <v>423</v>
      </c>
      <c r="C479" s="77" t="s">
        <v>67</v>
      </c>
      <c r="D479" s="77" t="s">
        <v>92</v>
      </c>
      <c r="E479" s="26"/>
      <c r="F479" s="78">
        <f>F480+F482</f>
        <v>6108.5</v>
      </c>
      <c r="G479" s="78">
        <f>G480+G482</f>
        <v>0</v>
      </c>
      <c r="H479" s="78">
        <f t="shared" si="80"/>
        <v>6108.5</v>
      </c>
    </row>
    <row r="480" spans="1:8" ht="33" x14ac:dyDescent="0.2">
      <c r="A480" s="73" t="str">
        <f ca="1">IF(ISERROR(MATCH(E480,Код_КВР,0)),"",INDIRECT(ADDRESS(MATCH(E480,Код_КВР,0)+1,2,,,"КВР")))</f>
        <v>Закупка товаров, работ и услуг для государственных (муниципальных) нужд</v>
      </c>
      <c r="B480" s="79" t="s">
        <v>423</v>
      </c>
      <c r="C480" s="77" t="s">
        <v>67</v>
      </c>
      <c r="D480" s="77" t="s">
        <v>92</v>
      </c>
      <c r="E480" s="26">
        <v>200</v>
      </c>
      <c r="F480" s="78">
        <f>F481</f>
        <v>60.5</v>
      </c>
      <c r="G480" s="78">
        <f>G481</f>
        <v>0</v>
      </c>
      <c r="H480" s="78">
        <f t="shared" si="80"/>
        <v>60.5</v>
      </c>
    </row>
    <row r="481" spans="1:8" ht="33" x14ac:dyDescent="0.2">
      <c r="A481" s="73" t="str">
        <f ca="1">IF(ISERROR(MATCH(E481,Код_КВР,0)),"",INDIRECT(ADDRESS(MATCH(E481,Код_КВР,0)+1,2,,,"КВР")))</f>
        <v>Иные закупки товаров, работ и услуг для обеспечения государственных (муниципальных) нужд</v>
      </c>
      <c r="B481" s="79" t="s">
        <v>423</v>
      </c>
      <c r="C481" s="77" t="s">
        <v>67</v>
      </c>
      <c r="D481" s="77" t="s">
        <v>92</v>
      </c>
      <c r="E481" s="26">
        <v>240</v>
      </c>
      <c r="F481" s="78">
        <f>'прил. 5'!G263</f>
        <v>60.5</v>
      </c>
      <c r="G481" s="78">
        <f>'прил. 5'!H263</f>
        <v>0</v>
      </c>
      <c r="H481" s="78">
        <f t="shared" si="80"/>
        <v>60.5</v>
      </c>
    </row>
    <row r="482" spans="1:8" x14ac:dyDescent="0.2">
      <c r="A482" s="73" t="str">
        <f ca="1">IF(ISERROR(MATCH(E482,Код_КВР,0)),"",INDIRECT(ADDRESS(MATCH(E482,Код_КВР,0)+1,2,,,"КВР")))</f>
        <v>Социальное обеспечение и иные выплаты населению</v>
      </c>
      <c r="B482" s="79" t="s">
        <v>423</v>
      </c>
      <c r="C482" s="77" t="s">
        <v>67</v>
      </c>
      <c r="D482" s="77" t="s">
        <v>92</v>
      </c>
      <c r="E482" s="26">
        <v>300</v>
      </c>
      <c r="F482" s="78">
        <f>F483</f>
        <v>6048</v>
      </c>
      <c r="G482" s="78">
        <f>G483</f>
        <v>0</v>
      </c>
      <c r="H482" s="78">
        <f t="shared" si="80"/>
        <v>6048</v>
      </c>
    </row>
    <row r="483" spans="1:8" x14ac:dyDescent="0.2">
      <c r="A483" s="73" t="str">
        <f ca="1">IF(ISERROR(MATCH(E483,Код_КВР,0)),"",INDIRECT(ADDRESS(MATCH(E483,Код_КВР,0)+1,2,,,"КВР")))</f>
        <v>Публичные нормативные социальные выплаты гражданам</v>
      </c>
      <c r="B483" s="79" t="s">
        <v>423</v>
      </c>
      <c r="C483" s="77" t="s">
        <v>67</v>
      </c>
      <c r="D483" s="77" t="s">
        <v>92</v>
      </c>
      <c r="E483" s="26">
        <v>310</v>
      </c>
      <c r="F483" s="78">
        <f>'прил. 5'!G265</f>
        <v>6048</v>
      </c>
      <c r="G483" s="78">
        <f>'прил. 5'!H265</f>
        <v>0</v>
      </c>
      <c r="H483" s="78">
        <f t="shared" si="80"/>
        <v>6048</v>
      </c>
    </row>
    <row r="484" spans="1:8" ht="33" x14ac:dyDescent="0.2">
      <c r="A484" s="73" t="str">
        <f ca="1">IF(ISERROR(MATCH(B484,Код_КЦСР,0)),"",INDIRECT(ADDRESS(MATCH(B484,Код_КЦСР,0)+1,2,,,"КЦСР")))</f>
        <v>Выплата вознаграждений лицам, имеющим знак «За особые заслуги перед городом Череповцом»</v>
      </c>
      <c r="B484" s="79" t="s">
        <v>424</v>
      </c>
      <c r="C484" s="77"/>
      <c r="D484" s="69"/>
      <c r="E484" s="26"/>
      <c r="F484" s="78">
        <f t="shared" ref="F484:G487" si="83">F485</f>
        <v>436.40000000000003</v>
      </c>
      <c r="G484" s="78">
        <f t="shared" si="83"/>
        <v>0</v>
      </c>
      <c r="H484" s="78">
        <f t="shared" si="80"/>
        <v>436.40000000000003</v>
      </c>
    </row>
    <row r="485" spans="1:8" ht="49.5" customHeight="1" x14ac:dyDescent="0.2">
      <c r="A485" s="73" t="str">
        <f ca="1">IF(ISERROR(MATCH(B485,Код_КЦСР,0)),"",INDIRECT(ADDRESS(MATCH(B485,Код_КЦСР,0)+1,2,,,"КЦСР")))</f>
        <v>Выплата вознаграждений лицам, имеющим знак «За особые заслуги перед городом Череповцом» за счет средств городского бюджета</v>
      </c>
      <c r="B485" s="79" t="s">
        <v>425</v>
      </c>
      <c r="C485" s="77"/>
      <c r="D485" s="69"/>
      <c r="E485" s="26"/>
      <c r="F485" s="78">
        <f t="shared" si="83"/>
        <v>436.40000000000003</v>
      </c>
      <c r="G485" s="78">
        <f t="shared" si="83"/>
        <v>0</v>
      </c>
      <c r="H485" s="78">
        <f t="shared" si="80"/>
        <v>436.40000000000003</v>
      </c>
    </row>
    <row r="486" spans="1:8" ht="66" customHeight="1" x14ac:dyDescent="0.2">
      <c r="A486" s="73" t="str">
        <f ca="1">IF(ISERROR(MATCH(B486,Код_КЦСР,0)),"",INDIRECT(ADDRESS(MATCH(B486,Код_КЦСР,0)+1,2,,,"КЦСР")))</f>
        <v>Выплата вознаграждений лицам, имеющим знак «За особые заслуги перед городом Череповцом» в соответствии с постановлением Череповецкой городской Думы от 27.09.2005 № 88</v>
      </c>
      <c r="B486" s="79" t="s">
        <v>427</v>
      </c>
      <c r="C486" s="77"/>
      <c r="D486" s="69"/>
      <c r="E486" s="26"/>
      <c r="F486" s="78">
        <f t="shared" si="83"/>
        <v>436.40000000000003</v>
      </c>
      <c r="G486" s="78">
        <f t="shared" si="83"/>
        <v>0</v>
      </c>
      <c r="H486" s="78">
        <f t="shared" si="80"/>
        <v>436.40000000000003</v>
      </c>
    </row>
    <row r="487" spans="1:8" x14ac:dyDescent="0.2">
      <c r="A487" s="73" t="str">
        <f ca="1">IF(ISERROR(MATCH(C487,Код_Раздел,0)),"",INDIRECT(ADDRESS(MATCH(C487,Код_Раздел,0)+1,2,,,"Раздел")))</f>
        <v>Социальная политика</v>
      </c>
      <c r="B487" s="79" t="s">
        <v>427</v>
      </c>
      <c r="C487" s="77" t="s">
        <v>67</v>
      </c>
      <c r="D487" s="69"/>
      <c r="E487" s="26"/>
      <c r="F487" s="78">
        <f t="shared" si="83"/>
        <v>436.40000000000003</v>
      </c>
      <c r="G487" s="78">
        <f t="shared" si="83"/>
        <v>0</v>
      </c>
      <c r="H487" s="78">
        <f t="shared" si="80"/>
        <v>436.40000000000003</v>
      </c>
    </row>
    <row r="488" spans="1:8" x14ac:dyDescent="0.2">
      <c r="A488" s="68" t="s">
        <v>58</v>
      </c>
      <c r="B488" s="79" t="s">
        <v>427</v>
      </c>
      <c r="C488" s="77" t="s">
        <v>67</v>
      </c>
      <c r="D488" s="77" t="s">
        <v>92</v>
      </c>
      <c r="E488" s="26"/>
      <c r="F488" s="78">
        <f>F489+F491</f>
        <v>436.40000000000003</v>
      </c>
      <c r="G488" s="78">
        <f>G489+G491</f>
        <v>0</v>
      </c>
      <c r="H488" s="78">
        <f t="shared" si="80"/>
        <v>436.40000000000003</v>
      </c>
    </row>
    <row r="489" spans="1:8" ht="33" x14ac:dyDescent="0.2">
      <c r="A489" s="73" t="str">
        <f ca="1">IF(ISERROR(MATCH(E489,Код_КВР,0)),"",INDIRECT(ADDRESS(MATCH(E489,Код_КВР,0)+1,2,,,"КВР")))</f>
        <v>Закупка товаров, работ и услуг для государственных (муниципальных) нужд</v>
      </c>
      <c r="B489" s="79" t="s">
        <v>427</v>
      </c>
      <c r="C489" s="77" t="s">
        <v>67</v>
      </c>
      <c r="D489" s="77" t="s">
        <v>92</v>
      </c>
      <c r="E489" s="26">
        <v>200</v>
      </c>
      <c r="F489" s="78">
        <f>F490</f>
        <v>4.3</v>
      </c>
      <c r="G489" s="78">
        <f>G490</f>
        <v>0</v>
      </c>
      <c r="H489" s="78">
        <f t="shared" si="80"/>
        <v>4.3</v>
      </c>
    </row>
    <row r="490" spans="1:8" ht="33" x14ac:dyDescent="0.2">
      <c r="A490" s="73" t="str">
        <f ca="1">IF(ISERROR(MATCH(E490,Код_КВР,0)),"",INDIRECT(ADDRESS(MATCH(E490,Код_КВР,0)+1,2,,,"КВР")))</f>
        <v>Иные закупки товаров, работ и услуг для обеспечения государственных (муниципальных) нужд</v>
      </c>
      <c r="B490" s="79" t="s">
        <v>427</v>
      </c>
      <c r="C490" s="77" t="s">
        <v>67</v>
      </c>
      <c r="D490" s="77" t="s">
        <v>92</v>
      </c>
      <c r="E490" s="26">
        <v>240</v>
      </c>
      <c r="F490" s="78">
        <f>'прил. 5'!G270</f>
        <v>4.3</v>
      </c>
      <c r="G490" s="78">
        <f>'прил. 5'!H270</f>
        <v>0</v>
      </c>
      <c r="H490" s="78">
        <f t="shared" si="80"/>
        <v>4.3</v>
      </c>
    </row>
    <row r="491" spans="1:8" x14ac:dyDescent="0.2">
      <c r="A491" s="73" t="str">
        <f ca="1">IF(ISERROR(MATCH(E491,Код_КВР,0)),"",INDIRECT(ADDRESS(MATCH(E491,Код_КВР,0)+1,2,,,"КВР")))</f>
        <v>Социальное обеспечение и иные выплаты населению</v>
      </c>
      <c r="B491" s="79" t="s">
        <v>427</v>
      </c>
      <c r="C491" s="77" t="s">
        <v>67</v>
      </c>
      <c r="D491" s="77" t="s">
        <v>92</v>
      </c>
      <c r="E491" s="26">
        <v>300</v>
      </c>
      <c r="F491" s="78">
        <f>F492</f>
        <v>432.1</v>
      </c>
      <c r="G491" s="78">
        <f>G492</f>
        <v>0</v>
      </c>
      <c r="H491" s="78">
        <f t="shared" si="80"/>
        <v>432.1</v>
      </c>
    </row>
    <row r="492" spans="1:8" x14ac:dyDescent="0.2">
      <c r="A492" s="73" t="str">
        <f ca="1">IF(ISERROR(MATCH(E492,Код_КВР,0)),"",INDIRECT(ADDRESS(MATCH(E492,Код_КВР,0)+1,2,,,"КВР")))</f>
        <v>Публичные нормативные социальные выплаты гражданам</v>
      </c>
      <c r="B492" s="79" t="s">
        <v>427</v>
      </c>
      <c r="C492" s="77" t="s">
        <v>67</v>
      </c>
      <c r="D492" s="77" t="s">
        <v>92</v>
      </c>
      <c r="E492" s="26">
        <v>310</v>
      </c>
      <c r="F492" s="78">
        <f>'прил. 5'!G272</f>
        <v>432.1</v>
      </c>
      <c r="G492" s="78">
        <f>'прил. 5'!H272</f>
        <v>0</v>
      </c>
      <c r="H492" s="78">
        <f t="shared" si="80"/>
        <v>432.1</v>
      </c>
    </row>
    <row r="493" spans="1:8" ht="33" x14ac:dyDescent="0.2">
      <c r="A493" s="73" t="str">
        <f ca="1">IF(ISERROR(MATCH(B493,Код_КЦСР,0)),"",INDIRECT(ADDRESS(MATCH(B493,Код_КЦСР,0)+1,2,,,"КЦСР")))</f>
        <v>Выплата вознаграждений лицам, имеющим звание «Почетный гражданин города Череповца»</v>
      </c>
      <c r="B493" s="79" t="s">
        <v>428</v>
      </c>
      <c r="C493" s="77"/>
      <c r="D493" s="69"/>
      <c r="E493" s="26"/>
      <c r="F493" s="78">
        <f t="shared" ref="F493:G496" si="84">F494</f>
        <v>358.6</v>
      </c>
      <c r="G493" s="78">
        <f t="shared" si="84"/>
        <v>0</v>
      </c>
      <c r="H493" s="78">
        <f t="shared" si="80"/>
        <v>358.6</v>
      </c>
    </row>
    <row r="494" spans="1:8" ht="49.5" customHeight="1" x14ac:dyDescent="0.2">
      <c r="A494" s="73" t="str">
        <f ca="1">IF(ISERROR(MATCH(B494,Код_КЦСР,0)),"",INDIRECT(ADDRESS(MATCH(B494,Код_КЦСР,0)+1,2,,,"КЦСР")))</f>
        <v>Выплата вознаграждений лицам, имеющим звание «Почетный гражданин города Череповца» за счет средств городского бюджета</v>
      </c>
      <c r="B494" s="79" t="s">
        <v>429</v>
      </c>
      <c r="C494" s="77"/>
      <c r="D494" s="69"/>
      <c r="E494" s="26"/>
      <c r="F494" s="78">
        <f t="shared" si="84"/>
        <v>358.6</v>
      </c>
      <c r="G494" s="78">
        <f t="shared" si="84"/>
        <v>0</v>
      </c>
      <c r="H494" s="78">
        <f t="shared" si="80"/>
        <v>358.6</v>
      </c>
    </row>
    <row r="495" spans="1:8" ht="49.5" customHeight="1" x14ac:dyDescent="0.2">
      <c r="A495" s="73" t="str">
        <f ca="1">IF(ISERROR(MATCH(B495,Код_КЦСР,0)),"",INDIRECT(ADDRESS(MATCH(B495,Код_КЦСР,0)+1,2,,,"КЦСР")))</f>
        <v>Выплата вознаграждений лицам, имеющим звание «Почетный гражданин города Череповца» в соответствии с постановлением Череповецкой городской Думы от 27.09.2005 № 87</v>
      </c>
      <c r="B495" s="79" t="s">
        <v>431</v>
      </c>
      <c r="C495" s="77"/>
      <c r="D495" s="69"/>
      <c r="E495" s="26"/>
      <c r="F495" s="78">
        <f t="shared" si="84"/>
        <v>358.6</v>
      </c>
      <c r="G495" s="78">
        <f t="shared" si="84"/>
        <v>0</v>
      </c>
      <c r="H495" s="78">
        <f t="shared" si="80"/>
        <v>358.6</v>
      </c>
    </row>
    <row r="496" spans="1:8" x14ac:dyDescent="0.2">
      <c r="A496" s="73" t="str">
        <f ca="1">IF(ISERROR(MATCH(C496,Код_Раздел,0)),"",INDIRECT(ADDRESS(MATCH(C496,Код_Раздел,0)+1,2,,,"Раздел")))</f>
        <v>Социальная политика</v>
      </c>
      <c r="B496" s="79" t="s">
        <v>431</v>
      </c>
      <c r="C496" s="77" t="s">
        <v>67</v>
      </c>
      <c r="D496" s="69"/>
      <c r="E496" s="26"/>
      <c r="F496" s="78">
        <f t="shared" si="84"/>
        <v>358.6</v>
      </c>
      <c r="G496" s="78">
        <f t="shared" si="84"/>
        <v>0</v>
      </c>
      <c r="H496" s="78">
        <f t="shared" si="80"/>
        <v>358.6</v>
      </c>
    </row>
    <row r="497" spans="1:8" x14ac:dyDescent="0.2">
      <c r="A497" s="68" t="s">
        <v>58</v>
      </c>
      <c r="B497" s="79" t="s">
        <v>431</v>
      </c>
      <c r="C497" s="77" t="s">
        <v>67</v>
      </c>
      <c r="D497" s="77" t="s">
        <v>92</v>
      </c>
      <c r="E497" s="26"/>
      <c r="F497" s="78">
        <f>F498+F500</f>
        <v>358.6</v>
      </c>
      <c r="G497" s="78">
        <f>G498+G500</f>
        <v>0</v>
      </c>
      <c r="H497" s="78">
        <f t="shared" si="80"/>
        <v>358.6</v>
      </c>
    </row>
    <row r="498" spans="1:8" ht="33" x14ac:dyDescent="0.2">
      <c r="A498" s="73" t="str">
        <f ca="1">IF(ISERROR(MATCH(E498,Код_КВР,0)),"",INDIRECT(ADDRESS(MATCH(E498,Код_КВР,0)+1,2,,,"КВР")))</f>
        <v>Закупка товаров, работ и услуг для государственных (муниципальных) нужд</v>
      </c>
      <c r="B498" s="79" t="s">
        <v>431</v>
      </c>
      <c r="C498" s="77" t="s">
        <v>67</v>
      </c>
      <c r="D498" s="77" t="s">
        <v>92</v>
      </c>
      <c r="E498" s="26">
        <v>200</v>
      </c>
      <c r="F498" s="78">
        <f>F499</f>
        <v>3.6</v>
      </c>
      <c r="G498" s="78">
        <f>G499</f>
        <v>0</v>
      </c>
      <c r="H498" s="78">
        <f t="shared" si="80"/>
        <v>3.6</v>
      </c>
    </row>
    <row r="499" spans="1:8" ht="33" x14ac:dyDescent="0.2">
      <c r="A499" s="73" t="str">
        <f ca="1">IF(ISERROR(MATCH(E499,Код_КВР,0)),"",INDIRECT(ADDRESS(MATCH(E499,Код_КВР,0)+1,2,,,"КВР")))</f>
        <v>Иные закупки товаров, работ и услуг для обеспечения государственных (муниципальных) нужд</v>
      </c>
      <c r="B499" s="79" t="s">
        <v>431</v>
      </c>
      <c r="C499" s="77" t="s">
        <v>67</v>
      </c>
      <c r="D499" s="77" t="s">
        <v>92</v>
      </c>
      <c r="E499" s="26">
        <v>240</v>
      </c>
      <c r="F499" s="78">
        <f>'прил. 5'!G277</f>
        <v>3.6</v>
      </c>
      <c r="G499" s="78">
        <f>'прил. 5'!H277</f>
        <v>0</v>
      </c>
      <c r="H499" s="78">
        <f t="shared" si="80"/>
        <v>3.6</v>
      </c>
    </row>
    <row r="500" spans="1:8" x14ac:dyDescent="0.2">
      <c r="A500" s="73" t="str">
        <f ca="1">IF(ISERROR(MATCH(E500,Код_КВР,0)),"",INDIRECT(ADDRESS(MATCH(E500,Код_КВР,0)+1,2,,,"КВР")))</f>
        <v>Социальное обеспечение и иные выплаты населению</v>
      </c>
      <c r="B500" s="79" t="s">
        <v>431</v>
      </c>
      <c r="C500" s="77" t="s">
        <v>67</v>
      </c>
      <c r="D500" s="77" t="s">
        <v>92</v>
      </c>
      <c r="E500" s="26">
        <v>300</v>
      </c>
      <c r="F500" s="78">
        <f>F501</f>
        <v>355</v>
      </c>
      <c r="G500" s="78">
        <f>G501</f>
        <v>0</v>
      </c>
      <c r="H500" s="78">
        <f t="shared" si="80"/>
        <v>355</v>
      </c>
    </row>
    <row r="501" spans="1:8" x14ac:dyDescent="0.2">
      <c r="A501" s="73" t="str">
        <f ca="1">IF(ISERROR(MATCH(E501,Код_КВР,0)),"",INDIRECT(ADDRESS(MATCH(E501,Код_КВР,0)+1,2,,,"КВР")))</f>
        <v>Публичные нормативные социальные выплаты гражданам</v>
      </c>
      <c r="B501" s="79" t="s">
        <v>431</v>
      </c>
      <c r="C501" s="77" t="s">
        <v>67</v>
      </c>
      <c r="D501" s="77" t="s">
        <v>92</v>
      </c>
      <c r="E501" s="26">
        <v>310</v>
      </c>
      <c r="F501" s="78">
        <f>'прил. 5'!G279</f>
        <v>355</v>
      </c>
      <c r="G501" s="78">
        <f>'прил. 5'!H279</f>
        <v>0</v>
      </c>
      <c r="H501" s="78">
        <f t="shared" si="80"/>
        <v>355</v>
      </c>
    </row>
    <row r="502" spans="1:8" ht="33" x14ac:dyDescent="0.2">
      <c r="A502" s="73" t="str">
        <f ca="1">IF(ISERROR(MATCH(B502,Код_КЦСР,0)),"",INDIRECT(ADDRESS(MATCH(B502,Код_КЦСР,0)+1,2,,,"КЦСР")))</f>
        <v>Социальная поддержка пенсионеров на условиях договора пожизненного содержания с иждивением</v>
      </c>
      <c r="B502" s="79" t="s">
        <v>432</v>
      </c>
      <c r="C502" s="77"/>
      <c r="D502" s="77"/>
      <c r="E502" s="26"/>
      <c r="F502" s="78">
        <f>F503</f>
        <v>16128.6</v>
      </c>
      <c r="G502" s="78">
        <f>G503</f>
        <v>0</v>
      </c>
      <c r="H502" s="78">
        <f t="shared" si="80"/>
        <v>16128.6</v>
      </c>
    </row>
    <row r="503" spans="1:8" x14ac:dyDescent="0.2">
      <c r="A503" s="73" t="str">
        <f ca="1">IF(ISERROR(MATCH(C503,Код_Раздел,0)),"",INDIRECT(ADDRESS(MATCH(C503,Код_Раздел,0)+1,2,,,"Раздел")))</f>
        <v>Социальная политика</v>
      </c>
      <c r="B503" s="79" t="s">
        <v>432</v>
      </c>
      <c r="C503" s="77" t="s">
        <v>67</v>
      </c>
      <c r="D503" s="69"/>
      <c r="E503" s="26"/>
      <c r="F503" s="78">
        <f>F504</f>
        <v>16128.6</v>
      </c>
      <c r="G503" s="78">
        <f>G504</f>
        <v>0</v>
      </c>
      <c r="H503" s="78">
        <f t="shared" si="80"/>
        <v>16128.6</v>
      </c>
    </row>
    <row r="504" spans="1:8" x14ac:dyDescent="0.2">
      <c r="A504" s="68" t="s">
        <v>58</v>
      </c>
      <c r="B504" s="79" t="s">
        <v>432</v>
      </c>
      <c r="C504" s="77" t="s">
        <v>67</v>
      </c>
      <c r="D504" s="77" t="s">
        <v>92</v>
      </c>
      <c r="E504" s="26"/>
      <c r="F504" s="78">
        <f>F505+F507</f>
        <v>16128.6</v>
      </c>
      <c r="G504" s="78">
        <f>G505+G507</f>
        <v>0</v>
      </c>
      <c r="H504" s="78">
        <f t="shared" si="80"/>
        <v>16128.6</v>
      </c>
    </row>
    <row r="505" spans="1:8" ht="33" x14ac:dyDescent="0.2">
      <c r="A505" s="73" t="str">
        <f ca="1">IF(ISERROR(MATCH(E505,Код_КВР,0)),"",INDIRECT(ADDRESS(MATCH(E505,Код_КВР,0)+1,2,,,"КВР")))</f>
        <v>Закупка товаров, работ и услуг для государственных (муниципальных) нужд</v>
      </c>
      <c r="B505" s="79" t="s">
        <v>432</v>
      </c>
      <c r="C505" s="77" t="s">
        <v>67</v>
      </c>
      <c r="D505" s="77" t="s">
        <v>92</v>
      </c>
      <c r="E505" s="26">
        <v>200</v>
      </c>
      <c r="F505" s="78">
        <f>F506</f>
        <v>484.40000000000003</v>
      </c>
      <c r="G505" s="78">
        <f>G506</f>
        <v>0</v>
      </c>
      <c r="H505" s="78">
        <f t="shared" si="80"/>
        <v>484.40000000000003</v>
      </c>
    </row>
    <row r="506" spans="1:8" ht="33" x14ac:dyDescent="0.2">
      <c r="A506" s="73" t="str">
        <f ca="1">IF(ISERROR(MATCH(E506,Код_КВР,0)),"",INDIRECT(ADDRESS(MATCH(E506,Код_КВР,0)+1,2,,,"КВР")))</f>
        <v>Иные закупки товаров, работ и услуг для обеспечения государственных (муниципальных) нужд</v>
      </c>
      <c r="B506" s="79" t="s">
        <v>432</v>
      </c>
      <c r="C506" s="77" t="s">
        <v>67</v>
      </c>
      <c r="D506" s="77" t="s">
        <v>92</v>
      </c>
      <c r="E506" s="26">
        <v>240</v>
      </c>
      <c r="F506" s="78">
        <f>'прил. 5'!G282+'прил. 5'!G441</f>
        <v>484.40000000000003</v>
      </c>
      <c r="G506" s="78">
        <f>'прил. 5'!H282+'прил. 5'!H441</f>
        <v>0</v>
      </c>
      <c r="H506" s="78">
        <f t="shared" si="80"/>
        <v>484.40000000000003</v>
      </c>
    </row>
    <row r="507" spans="1:8" x14ac:dyDescent="0.2">
      <c r="A507" s="73" t="str">
        <f ca="1">IF(ISERROR(MATCH(E507,Код_КВР,0)),"",INDIRECT(ADDRESS(MATCH(E507,Код_КВР,0)+1,2,,,"КВР")))</f>
        <v>Социальное обеспечение и иные выплаты населению</v>
      </c>
      <c r="B507" s="79" t="s">
        <v>432</v>
      </c>
      <c r="C507" s="77" t="s">
        <v>67</v>
      </c>
      <c r="D507" s="77" t="s">
        <v>92</v>
      </c>
      <c r="E507" s="26">
        <v>300</v>
      </c>
      <c r="F507" s="78">
        <f>F508</f>
        <v>15644.2</v>
      </c>
      <c r="G507" s="78">
        <f>G508</f>
        <v>0</v>
      </c>
      <c r="H507" s="78">
        <f t="shared" si="80"/>
        <v>15644.2</v>
      </c>
    </row>
    <row r="508" spans="1:8" ht="33" x14ac:dyDescent="0.2">
      <c r="A508" s="73" t="str">
        <f ca="1">IF(ISERROR(MATCH(E508,Код_КВР,0)),"",INDIRECT(ADDRESS(MATCH(E508,Код_КВР,0)+1,2,,,"КВР")))</f>
        <v>Социальные выплаты гражданам, кроме публичных нормативных социальных выплат</v>
      </c>
      <c r="B508" s="79" t="s">
        <v>432</v>
      </c>
      <c r="C508" s="77" t="s">
        <v>67</v>
      </c>
      <c r="D508" s="77" t="s">
        <v>92</v>
      </c>
      <c r="E508" s="26">
        <v>320</v>
      </c>
      <c r="F508" s="78">
        <f>'прил. 5'!G284</f>
        <v>15644.2</v>
      </c>
      <c r="G508" s="78">
        <f>'прил. 5'!H284</f>
        <v>0</v>
      </c>
      <c r="H508" s="78">
        <f t="shared" si="80"/>
        <v>15644.2</v>
      </c>
    </row>
    <row r="509" spans="1:8" x14ac:dyDescent="0.2">
      <c r="A509" s="73" t="str">
        <f ca="1">IF(ISERROR(MATCH(B509,Код_КЦСР,0)),"",INDIRECT(ADDRESS(MATCH(B509,Код_КЦСР,0)+1,2,,,"КЦСР")))</f>
        <v>Оплата услуг бани по льготным помывкам</v>
      </c>
      <c r="B509" s="79" t="s">
        <v>433</v>
      </c>
      <c r="C509" s="77"/>
      <c r="D509" s="77"/>
      <c r="E509" s="26"/>
      <c r="F509" s="78">
        <f t="shared" ref="F509:G512" si="85">F510</f>
        <v>71</v>
      </c>
      <c r="G509" s="78">
        <f t="shared" si="85"/>
        <v>0</v>
      </c>
      <c r="H509" s="78">
        <f t="shared" si="80"/>
        <v>71</v>
      </c>
    </row>
    <row r="510" spans="1:8" x14ac:dyDescent="0.2">
      <c r="A510" s="73" t="str">
        <f ca="1">IF(ISERROR(MATCH(C510,Код_Раздел,0)),"",INDIRECT(ADDRESS(MATCH(C510,Код_Раздел,0)+1,2,,,"Раздел")))</f>
        <v>Социальная политика</v>
      </c>
      <c r="B510" s="79" t="s">
        <v>433</v>
      </c>
      <c r="C510" s="77" t="s">
        <v>67</v>
      </c>
      <c r="D510" s="69"/>
      <c r="E510" s="26"/>
      <c r="F510" s="78">
        <f t="shared" si="85"/>
        <v>71</v>
      </c>
      <c r="G510" s="78">
        <f t="shared" si="85"/>
        <v>0</v>
      </c>
      <c r="H510" s="78">
        <f t="shared" si="80"/>
        <v>71</v>
      </c>
    </row>
    <row r="511" spans="1:8" x14ac:dyDescent="0.2">
      <c r="A511" s="68" t="s">
        <v>58</v>
      </c>
      <c r="B511" s="79" t="s">
        <v>433</v>
      </c>
      <c r="C511" s="77" t="s">
        <v>67</v>
      </c>
      <c r="D511" s="77" t="s">
        <v>92</v>
      </c>
      <c r="E511" s="26"/>
      <c r="F511" s="78">
        <f t="shared" si="85"/>
        <v>71</v>
      </c>
      <c r="G511" s="78">
        <f t="shared" si="85"/>
        <v>0</v>
      </c>
      <c r="H511" s="78">
        <f t="shared" si="80"/>
        <v>71</v>
      </c>
    </row>
    <row r="512" spans="1:8" x14ac:dyDescent="0.2">
      <c r="A512" s="73" t="str">
        <f ca="1">IF(ISERROR(MATCH(E512,Код_КВР,0)),"",INDIRECT(ADDRESS(MATCH(E512,Код_КВР,0)+1,2,,,"КВР")))</f>
        <v>Социальное обеспечение и иные выплаты населению</v>
      </c>
      <c r="B512" s="79" t="s">
        <v>433</v>
      </c>
      <c r="C512" s="77" t="s">
        <v>67</v>
      </c>
      <c r="D512" s="77" t="s">
        <v>92</v>
      </c>
      <c r="E512" s="26">
        <v>300</v>
      </c>
      <c r="F512" s="78">
        <f t="shared" si="85"/>
        <v>71</v>
      </c>
      <c r="G512" s="78">
        <f t="shared" si="85"/>
        <v>0</v>
      </c>
      <c r="H512" s="78">
        <f t="shared" si="80"/>
        <v>71</v>
      </c>
    </row>
    <row r="513" spans="1:8" ht="33" x14ac:dyDescent="0.2">
      <c r="A513" s="73" t="str">
        <f ca="1">IF(ISERROR(MATCH(E513,Код_КВР,0)),"",INDIRECT(ADDRESS(MATCH(E513,Код_КВР,0)+1,2,,,"КВР")))</f>
        <v>Социальные выплаты гражданам, кроме публичных нормативных социальных выплат</v>
      </c>
      <c r="B513" s="79" t="s">
        <v>433</v>
      </c>
      <c r="C513" s="77" t="s">
        <v>67</v>
      </c>
      <c r="D513" s="77" t="s">
        <v>92</v>
      </c>
      <c r="E513" s="26">
        <v>320</v>
      </c>
      <c r="F513" s="78">
        <f>'прил. 5'!G444</f>
        <v>71</v>
      </c>
      <c r="G513" s="78">
        <f>'прил. 5'!H444</f>
        <v>0</v>
      </c>
      <c r="H513" s="78">
        <f t="shared" si="80"/>
        <v>71</v>
      </c>
    </row>
    <row r="514" spans="1:8" ht="82.5" x14ac:dyDescent="0.2">
      <c r="A514" s="73" t="str">
        <f ca="1">IF(ISERROR(MATCH(B514,Код_КЦСР,0)),"",INDIRECT(ADDRESS(MATCH(B514,Код_КЦСР,0)+1,2,,,"КЦСР")))</f>
        <v>Осуществление отдельных государственных полномочий в соответствии с законом области от 17 декабря 2007 года № 1718-ОЗ «О наделении органов местного самоуправления отдельными государственными полномочиями в сфере социальной защиты населения области»</v>
      </c>
      <c r="B514" s="79" t="s">
        <v>434</v>
      </c>
      <c r="C514" s="77"/>
      <c r="D514" s="77"/>
      <c r="E514" s="26"/>
      <c r="F514" s="78">
        <f>F515+F522</f>
        <v>201589.99999999997</v>
      </c>
      <c r="G514" s="78">
        <f>G515+G522</f>
        <v>0</v>
      </c>
      <c r="H514" s="78">
        <f t="shared" si="80"/>
        <v>201589.99999999997</v>
      </c>
    </row>
    <row r="515" spans="1:8" ht="33" x14ac:dyDescent="0.2">
      <c r="A515" s="73" t="str">
        <f ca="1">IF(ISERROR(MATCH(B515,Код_КЦСР,0)),"",INDIRECT(ADDRESS(MATCH(B515,Код_КЦСР,0)+1,2,,,"КЦСР")))</f>
        <v>Оплата жилищно-коммунальных услуг отдельным категориям граждан за счет средств федерального бюджета</v>
      </c>
      <c r="B515" s="79" t="s">
        <v>436</v>
      </c>
      <c r="C515" s="77"/>
      <c r="D515" s="77"/>
      <c r="E515" s="26"/>
      <c r="F515" s="78">
        <f>F516</f>
        <v>38553.5</v>
      </c>
      <c r="G515" s="78">
        <f>G516</f>
        <v>0</v>
      </c>
      <c r="H515" s="78">
        <f t="shared" si="80"/>
        <v>38553.5</v>
      </c>
    </row>
    <row r="516" spans="1:8" x14ac:dyDescent="0.2">
      <c r="A516" s="73" t="str">
        <f ca="1">IF(ISERROR(MATCH(C516,Код_Раздел,0)),"",INDIRECT(ADDRESS(MATCH(C516,Код_Раздел,0)+1,2,,,"Раздел")))</f>
        <v>Социальная политика</v>
      </c>
      <c r="B516" s="79" t="s">
        <v>436</v>
      </c>
      <c r="C516" s="77" t="s">
        <v>67</v>
      </c>
      <c r="D516" s="77"/>
      <c r="E516" s="26"/>
      <c r="F516" s="78">
        <f>F517</f>
        <v>38553.5</v>
      </c>
      <c r="G516" s="78">
        <f>G517</f>
        <v>0</v>
      </c>
      <c r="H516" s="78">
        <f t="shared" si="80"/>
        <v>38553.5</v>
      </c>
    </row>
    <row r="517" spans="1:8" x14ac:dyDescent="0.2">
      <c r="A517" s="68" t="s">
        <v>58</v>
      </c>
      <c r="B517" s="79" t="s">
        <v>436</v>
      </c>
      <c r="C517" s="77" t="s">
        <v>67</v>
      </c>
      <c r="D517" s="77" t="s">
        <v>92</v>
      </c>
      <c r="E517" s="26"/>
      <c r="F517" s="78">
        <f>F518+F520</f>
        <v>38553.5</v>
      </c>
      <c r="G517" s="78">
        <f>G518+G520</f>
        <v>0</v>
      </c>
      <c r="H517" s="78">
        <f t="shared" si="80"/>
        <v>38553.5</v>
      </c>
    </row>
    <row r="518" spans="1:8" ht="33" x14ac:dyDescent="0.2">
      <c r="A518" s="73" t="str">
        <f ca="1">IF(ISERROR(MATCH(E518,Код_КВР,0)),"",INDIRECT(ADDRESS(MATCH(E518,Код_КВР,0)+1,2,,,"КВР")))</f>
        <v>Закупка товаров, работ и услуг для государственных (муниципальных) нужд</v>
      </c>
      <c r="B518" s="79" t="s">
        <v>436</v>
      </c>
      <c r="C518" s="77" t="s">
        <v>67</v>
      </c>
      <c r="D518" s="77" t="s">
        <v>92</v>
      </c>
      <c r="E518" s="26">
        <v>200</v>
      </c>
      <c r="F518" s="78">
        <f>F519</f>
        <v>200</v>
      </c>
      <c r="G518" s="78">
        <f>G519</f>
        <v>0</v>
      </c>
      <c r="H518" s="78">
        <f t="shared" si="80"/>
        <v>200</v>
      </c>
    </row>
    <row r="519" spans="1:8" ht="33" x14ac:dyDescent="0.2">
      <c r="A519" s="73" t="str">
        <f ca="1">IF(ISERROR(MATCH(E519,Код_КВР,0)),"",INDIRECT(ADDRESS(MATCH(E519,Код_КВР,0)+1,2,,,"КВР")))</f>
        <v>Иные закупки товаров, работ и услуг для обеспечения государственных (муниципальных) нужд</v>
      </c>
      <c r="B519" s="79" t="s">
        <v>436</v>
      </c>
      <c r="C519" s="77" t="s">
        <v>67</v>
      </c>
      <c r="D519" s="77" t="s">
        <v>92</v>
      </c>
      <c r="E519" s="26">
        <v>240</v>
      </c>
      <c r="F519" s="78">
        <f>'прил. 5'!G832</f>
        <v>200</v>
      </c>
      <c r="G519" s="78">
        <f>'прил. 5'!H832</f>
        <v>0</v>
      </c>
      <c r="H519" s="78">
        <f t="shared" si="80"/>
        <v>200</v>
      </c>
    </row>
    <row r="520" spans="1:8" x14ac:dyDescent="0.2">
      <c r="A520" s="73" t="str">
        <f ca="1">IF(ISERROR(MATCH(E520,Код_КВР,0)),"",INDIRECT(ADDRESS(MATCH(E520,Код_КВР,0)+1,2,,,"КВР")))</f>
        <v>Социальное обеспечение и иные выплаты населению</v>
      </c>
      <c r="B520" s="79" t="s">
        <v>436</v>
      </c>
      <c r="C520" s="77" t="s">
        <v>67</v>
      </c>
      <c r="D520" s="77" t="s">
        <v>92</v>
      </c>
      <c r="E520" s="26">
        <v>300</v>
      </c>
      <c r="F520" s="78">
        <f>F521</f>
        <v>38353.5</v>
      </c>
      <c r="G520" s="78">
        <f>G521</f>
        <v>0</v>
      </c>
      <c r="H520" s="78">
        <f t="shared" si="80"/>
        <v>38353.5</v>
      </c>
    </row>
    <row r="521" spans="1:8" ht="33" x14ac:dyDescent="0.2">
      <c r="A521" s="73" t="str">
        <f ca="1">IF(ISERROR(MATCH(E521,Код_КВР,0)),"",INDIRECT(ADDRESS(MATCH(E521,Код_КВР,0)+1,2,,,"КВР")))</f>
        <v>Социальные выплаты гражданам, кроме публичных нормативных социальных выплат</v>
      </c>
      <c r="B521" s="79" t="s">
        <v>436</v>
      </c>
      <c r="C521" s="77" t="s">
        <v>67</v>
      </c>
      <c r="D521" s="77" t="s">
        <v>92</v>
      </c>
      <c r="E521" s="26">
        <v>320</v>
      </c>
      <c r="F521" s="78">
        <f>'прил. 5'!G834</f>
        <v>38353.5</v>
      </c>
      <c r="G521" s="78">
        <f>'прил. 5'!H834</f>
        <v>0</v>
      </c>
      <c r="H521" s="78">
        <f t="shared" si="80"/>
        <v>38353.5</v>
      </c>
    </row>
    <row r="522" spans="1:8" ht="82.5" x14ac:dyDescent="0.2">
      <c r="A522" s="73" t="str">
        <f ca="1">IF(ISERROR(MATCH(B522,Код_КЦСР,0)),"",INDIRECT(ADDRESS(MATCH(B522,Код_КЦСР,0)+1,2,,,"КЦСР")))</f>
        <v>Осуществление отдельных государственных полномочий в соответствии с законом области от 17 декабря 2007 года № 1718-ОЗ «О наделении органов местного самоуправления отдельными государственными полномочиями в сфере социальной защиты населения области» за счет средств областного бюджета</v>
      </c>
      <c r="B522" s="79" t="s">
        <v>438</v>
      </c>
      <c r="C522" s="77"/>
      <c r="D522" s="77"/>
      <c r="E522" s="26"/>
      <c r="F522" s="78">
        <f>F523+F527</f>
        <v>163036.49999999997</v>
      </c>
      <c r="G522" s="78">
        <f>G523+G527</f>
        <v>0</v>
      </c>
      <c r="H522" s="78">
        <f t="shared" si="80"/>
        <v>163036.49999999997</v>
      </c>
    </row>
    <row r="523" spans="1:8" x14ac:dyDescent="0.2">
      <c r="A523" s="73" t="str">
        <f ca="1">IF(ISERROR(MATCH(C523,Код_Раздел,0)),"",INDIRECT(ADDRESS(MATCH(C523,Код_Раздел,0)+1,2,,,"Раздел")))</f>
        <v>Образование</v>
      </c>
      <c r="B523" s="79" t="s">
        <v>438</v>
      </c>
      <c r="C523" s="77" t="s">
        <v>74</v>
      </c>
      <c r="D523" s="77"/>
      <c r="E523" s="26"/>
      <c r="F523" s="78">
        <f t="shared" ref="F523:G525" si="86">F524</f>
        <v>3895.3</v>
      </c>
      <c r="G523" s="78">
        <f t="shared" si="86"/>
        <v>0</v>
      </c>
      <c r="H523" s="78">
        <f t="shared" si="80"/>
        <v>3895.3</v>
      </c>
    </row>
    <row r="524" spans="1:8" x14ac:dyDescent="0.2">
      <c r="A524" s="73" t="s">
        <v>78</v>
      </c>
      <c r="B524" s="79" t="s">
        <v>438</v>
      </c>
      <c r="C524" s="77" t="s">
        <v>74</v>
      </c>
      <c r="D524" s="77" t="s">
        <v>74</v>
      </c>
      <c r="E524" s="26"/>
      <c r="F524" s="78">
        <f t="shared" si="86"/>
        <v>3895.3</v>
      </c>
      <c r="G524" s="78">
        <f t="shared" si="86"/>
        <v>0</v>
      </c>
      <c r="H524" s="78">
        <f t="shared" si="80"/>
        <v>3895.3</v>
      </c>
    </row>
    <row r="525" spans="1:8" x14ac:dyDescent="0.2">
      <c r="A525" s="73" t="str">
        <f ca="1">IF(ISERROR(MATCH(E525,Код_КВР,0)),"",INDIRECT(ADDRESS(MATCH(E525,Код_КВР,0)+1,2,,,"КВР")))</f>
        <v>Социальное обеспечение и иные выплаты населению</v>
      </c>
      <c r="B525" s="79" t="s">
        <v>438</v>
      </c>
      <c r="C525" s="77" t="s">
        <v>74</v>
      </c>
      <c r="D525" s="77" t="s">
        <v>74</v>
      </c>
      <c r="E525" s="26">
        <v>300</v>
      </c>
      <c r="F525" s="78">
        <f t="shared" si="86"/>
        <v>3895.3</v>
      </c>
      <c r="G525" s="78">
        <f t="shared" si="86"/>
        <v>0</v>
      </c>
      <c r="H525" s="78">
        <f t="shared" si="80"/>
        <v>3895.3</v>
      </c>
    </row>
    <row r="526" spans="1:8" ht="33" x14ac:dyDescent="0.2">
      <c r="A526" s="73" t="str">
        <f ca="1">IF(ISERROR(MATCH(E526,Код_КВР,0)),"",INDIRECT(ADDRESS(MATCH(E526,Код_КВР,0)+1,2,,,"КВР")))</f>
        <v>Социальные выплаты гражданам, кроме публичных нормативных социальных выплат</v>
      </c>
      <c r="B526" s="79" t="s">
        <v>438</v>
      </c>
      <c r="C526" s="77" t="s">
        <v>74</v>
      </c>
      <c r="D526" s="77" t="s">
        <v>74</v>
      </c>
      <c r="E526" s="26">
        <v>320</v>
      </c>
      <c r="F526" s="78">
        <f>'прил. 5'!G820</f>
        <v>3895.3</v>
      </c>
      <c r="G526" s="78">
        <f>'прил. 5'!H820</f>
        <v>0</v>
      </c>
      <c r="H526" s="78">
        <f t="shared" si="80"/>
        <v>3895.3</v>
      </c>
    </row>
    <row r="527" spans="1:8" x14ac:dyDescent="0.2">
      <c r="A527" s="73" t="str">
        <f ca="1">IF(ISERROR(MATCH(C527,Код_Раздел,0)),"",INDIRECT(ADDRESS(MATCH(C527,Код_Раздел,0)+1,2,,,"Раздел")))</f>
        <v>Социальная политика</v>
      </c>
      <c r="B527" s="79" t="s">
        <v>438</v>
      </c>
      <c r="C527" s="77" t="s">
        <v>67</v>
      </c>
      <c r="D527" s="77"/>
      <c r="E527" s="26"/>
      <c r="F527" s="78">
        <f>F528</f>
        <v>159141.19999999998</v>
      </c>
      <c r="G527" s="78">
        <f>G528</f>
        <v>0</v>
      </c>
      <c r="H527" s="78">
        <f t="shared" si="80"/>
        <v>159141.19999999998</v>
      </c>
    </row>
    <row r="528" spans="1:8" x14ac:dyDescent="0.2">
      <c r="A528" s="68" t="s">
        <v>58</v>
      </c>
      <c r="B528" s="79" t="s">
        <v>438</v>
      </c>
      <c r="C528" s="77" t="s">
        <v>67</v>
      </c>
      <c r="D528" s="77" t="s">
        <v>92</v>
      </c>
      <c r="E528" s="26"/>
      <c r="F528" s="78">
        <f>F529+F531</f>
        <v>159141.19999999998</v>
      </c>
      <c r="G528" s="78">
        <f>G529+G531</f>
        <v>0</v>
      </c>
      <c r="H528" s="78">
        <f t="shared" si="80"/>
        <v>159141.19999999998</v>
      </c>
    </row>
    <row r="529" spans="1:10" ht="33" x14ac:dyDescent="0.2">
      <c r="A529" s="73" t="str">
        <f ca="1">IF(ISERROR(MATCH(E529,Код_КВР,0)),"",INDIRECT(ADDRESS(MATCH(E529,Код_КВР,0)+1,2,,,"КВР")))</f>
        <v>Закупка товаров, работ и услуг для государственных (муниципальных) нужд</v>
      </c>
      <c r="B529" s="79" t="s">
        <v>438</v>
      </c>
      <c r="C529" s="77" t="s">
        <v>67</v>
      </c>
      <c r="D529" s="77" t="s">
        <v>92</v>
      </c>
      <c r="E529" s="26">
        <v>200</v>
      </c>
      <c r="F529" s="78">
        <f>F530</f>
        <v>2329.1</v>
      </c>
      <c r="G529" s="78">
        <f>G530</f>
        <v>0</v>
      </c>
      <c r="H529" s="78">
        <f t="shared" ref="H529:H592" si="87">F529+G529</f>
        <v>2329.1</v>
      </c>
    </row>
    <row r="530" spans="1:10" ht="33" x14ac:dyDescent="0.2">
      <c r="A530" s="73" t="str">
        <f ca="1">IF(ISERROR(MATCH(E530,Код_КВР,0)),"",INDIRECT(ADDRESS(MATCH(E530,Код_КВР,0)+1,2,,,"КВР")))</f>
        <v>Иные закупки товаров, работ и услуг для обеспечения государственных (муниципальных) нужд</v>
      </c>
      <c r="B530" s="79" t="s">
        <v>438</v>
      </c>
      <c r="C530" s="77" t="s">
        <v>67</v>
      </c>
      <c r="D530" s="77" t="s">
        <v>92</v>
      </c>
      <c r="E530" s="26">
        <v>240</v>
      </c>
      <c r="F530" s="78">
        <f>'прил. 5'!G837</f>
        <v>2329.1</v>
      </c>
      <c r="G530" s="78">
        <f>'прил. 5'!H837</f>
        <v>0</v>
      </c>
      <c r="H530" s="78">
        <f t="shared" si="87"/>
        <v>2329.1</v>
      </c>
    </row>
    <row r="531" spans="1:10" x14ac:dyDescent="0.2">
      <c r="A531" s="73" t="str">
        <f ca="1">IF(ISERROR(MATCH(E531,Код_КВР,0)),"",INDIRECT(ADDRESS(MATCH(E531,Код_КВР,0)+1,2,,,"КВР")))</f>
        <v>Социальное обеспечение и иные выплаты населению</v>
      </c>
      <c r="B531" s="79" t="s">
        <v>438</v>
      </c>
      <c r="C531" s="77" t="s">
        <v>67</v>
      </c>
      <c r="D531" s="77" t="s">
        <v>92</v>
      </c>
      <c r="E531" s="26">
        <v>300</v>
      </c>
      <c r="F531" s="78">
        <f>F532</f>
        <v>156812.09999999998</v>
      </c>
      <c r="G531" s="78">
        <f>G532</f>
        <v>0</v>
      </c>
      <c r="H531" s="78">
        <f t="shared" si="87"/>
        <v>156812.09999999998</v>
      </c>
    </row>
    <row r="532" spans="1:10" ht="33" x14ac:dyDescent="0.2">
      <c r="A532" s="73" t="str">
        <f ca="1">IF(ISERROR(MATCH(E532,Код_КВР,0)),"",INDIRECT(ADDRESS(MATCH(E532,Код_КВР,0)+1,2,,,"КВР")))</f>
        <v>Социальные выплаты гражданам, кроме публичных нормативных социальных выплат</v>
      </c>
      <c r="B532" s="79" t="s">
        <v>438</v>
      </c>
      <c r="C532" s="77" t="s">
        <v>67</v>
      </c>
      <c r="D532" s="77" t="s">
        <v>92</v>
      </c>
      <c r="E532" s="26">
        <v>320</v>
      </c>
      <c r="F532" s="78">
        <f>'прил. 5'!G839</f>
        <v>156812.09999999998</v>
      </c>
      <c r="G532" s="78">
        <f>'прил. 5'!H839</f>
        <v>0</v>
      </c>
      <c r="H532" s="78">
        <f t="shared" si="87"/>
        <v>156812.09999999998</v>
      </c>
      <c r="J532" s="40"/>
    </row>
    <row r="533" spans="1:10" ht="132" customHeight="1" x14ac:dyDescent="0.2">
      <c r="A533" s="73" t="str">
        <f ca="1">IF(ISERROR(MATCH(B533,Код_КЦСР,0)),"",INDIRECT(ADDRESS(MATCH(B533,Код_КЦСР,0)+1,2,,,"КЦСР")))</f>
        <v>Осуществление отдельных государственных полномочий по организации и осуществлению деятельности по опеке и попечительству в отношении  совершеннолетних граждан, нуждающихся в опеке или попечительстве в соответствии с законом области от 17 декабря 2007 года № 1720-ОЗ «О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попечительству»</v>
      </c>
      <c r="B533" s="79" t="s">
        <v>440</v>
      </c>
      <c r="C533" s="77"/>
      <c r="D533" s="77"/>
      <c r="E533" s="26"/>
      <c r="F533" s="78">
        <f t="shared" ref="F533:G537" si="88">F534</f>
        <v>1272.3</v>
      </c>
      <c r="G533" s="78">
        <f t="shared" si="88"/>
        <v>0</v>
      </c>
      <c r="H533" s="78">
        <f t="shared" si="87"/>
        <v>1272.3</v>
      </c>
      <c r="J533" s="40"/>
    </row>
    <row r="534" spans="1:10" ht="148.5" x14ac:dyDescent="0.2">
      <c r="A534" s="73" t="str">
        <f ca="1">IF(ISERROR(MATCH(B534,Код_КЦСР,0)),"",INDIRECT(ADDRESS(MATCH(B534,Код_КЦСР,0)+1,2,,,"КЦСР")))</f>
        <v>Осуществлении отдельных государственных полномочий в соответствии с законом области от 17 декабря 2007 года № 1720-ОЗ «О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детей-сирот и детей, оставшихся без попечения родителей (за исключением детей обучающихся в федеральных образовательных учреждениях), лиц из числа детей указанных категорий» за счет средств областного бюджета</v>
      </c>
      <c r="B534" s="79" t="s">
        <v>442</v>
      </c>
      <c r="C534" s="77"/>
      <c r="D534" s="77"/>
      <c r="E534" s="26"/>
      <c r="F534" s="78">
        <f t="shared" si="88"/>
        <v>1272.3</v>
      </c>
      <c r="G534" s="78">
        <f t="shared" si="88"/>
        <v>0</v>
      </c>
      <c r="H534" s="78">
        <f t="shared" si="87"/>
        <v>1272.3</v>
      </c>
      <c r="J534" s="40"/>
    </row>
    <row r="535" spans="1:10" x14ac:dyDescent="0.2">
      <c r="A535" s="73" t="str">
        <f ca="1">IF(ISERROR(MATCH(C535,Код_Раздел,0)),"",INDIRECT(ADDRESS(MATCH(C535,Код_Раздел,0)+1,2,,,"Раздел")))</f>
        <v>Социальная политика</v>
      </c>
      <c r="B535" s="79" t="s">
        <v>442</v>
      </c>
      <c r="C535" s="77" t="s">
        <v>67</v>
      </c>
      <c r="D535" s="77"/>
      <c r="E535" s="26"/>
      <c r="F535" s="78">
        <f t="shared" si="88"/>
        <v>1272.3</v>
      </c>
      <c r="G535" s="78">
        <f t="shared" si="88"/>
        <v>0</v>
      </c>
      <c r="H535" s="78">
        <f t="shared" si="87"/>
        <v>1272.3</v>
      </c>
      <c r="J535" s="40"/>
    </row>
    <row r="536" spans="1:10" x14ac:dyDescent="0.2">
      <c r="A536" s="68" t="s">
        <v>58</v>
      </c>
      <c r="B536" s="79" t="s">
        <v>442</v>
      </c>
      <c r="C536" s="77" t="s">
        <v>67</v>
      </c>
      <c r="D536" s="77" t="s">
        <v>92</v>
      </c>
      <c r="E536" s="26"/>
      <c r="F536" s="78">
        <f t="shared" si="88"/>
        <v>1272.3</v>
      </c>
      <c r="G536" s="78">
        <f t="shared" si="88"/>
        <v>0</v>
      </c>
      <c r="H536" s="78">
        <f t="shared" si="87"/>
        <v>1272.3</v>
      </c>
      <c r="J536" s="40"/>
    </row>
    <row r="537" spans="1:10" x14ac:dyDescent="0.2">
      <c r="A537" s="73" t="str">
        <f ca="1">IF(ISERROR(MATCH(E537,Код_КВР,0)),"",INDIRECT(ADDRESS(MATCH(E537,Код_КВР,0)+1,2,,,"КВР")))</f>
        <v>Социальное обеспечение и иные выплаты населению</v>
      </c>
      <c r="B537" s="79" t="s">
        <v>442</v>
      </c>
      <c r="C537" s="77" t="s">
        <v>67</v>
      </c>
      <c r="D537" s="77" t="s">
        <v>92</v>
      </c>
      <c r="E537" s="26">
        <v>300</v>
      </c>
      <c r="F537" s="78">
        <f t="shared" si="88"/>
        <v>1272.3</v>
      </c>
      <c r="G537" s="78">
        <f t="shared" si="88"/>
        <v>0</v>
      </c>
      <c r="H537" s="78">
        <f t="shared" si="87"/>
        <v>1272.3</v>
      </c>
      <c r="J537" s="40"/>
    </row>
    <row r="538" spans="1:10" ht="33" x14ac:dyDescent="0.2">
      <c r="A538" s="73" t="str">
        <f ca="1">IF(ISERROR(MATCH(E538,Код_КВР,0)),"",INDIRECT(ADDRESS(MATCH(E538,Код_КВР,0)+1,2,,,"КВР")))</f>
        <v>Социальные выплаты гражданам, кроме публичных нормативных социальных выплат</v>
      </c>
      <c r="B538" s="79" t="s">
        <v>442</v>
      </c>
      <c r="C538" s="77" t="s">
        <v>67</v>
      </c>
      <c r="D538" s="77" t="s">
        <v>92</v>
      </c>
      <c r="E538" s="26">
        <v>320</v>
      </c>
      <c r="F538" s="78">
        <f>'прил. 5'!G843</f>
        <v>1272.3</v>
      </c>
      <c r="G538" s="78">
        <f>'прил. 5'!H843</f>
        <v>0</v>
      </c>
      <c r="H538" s="78">
        <f t="shared" si="87"/>
        <v>1272.3</v>
      </c>
      <c r="J538" s="40"/>
    </row>
    <row r="539" spans="1:10" ht="49.5" x14ac:dyDescent="0.2">
      <c r="A539" s="73" t="str">
        <f ca="1">IF(ISERROR(MATCH(B539,Код_КЦСР,0)),"",INDIRECT(ADDRESS(MATCH(B539,Код_КЦСР,0)+1,2,,,"КЦСР")))</f>
        <v>Организация работы по реализации целей, задач комитета социальной защиты населения города, выполнение его функциональных обязанностей</v>
      </c>
      <c r="B539" s="79" t="s">
        <v>444</v>
      </c>
      <c r="C539" s="77"/>
      <c r="D539" s="77"/>
      <c r="E539" s="26"/>
      <c r="F539" s="78">
        <f>F540+F547+F556</f>
        <v>19855.099999999999</v>
      </c>
      <c r="G539" s="78">
        <f>G540+G547+G556</f>
        <v>0</v>
      </c>
      <c r="H539" s="78">
        <f t="shared" si="87"/>
        <v>19855.099999999999</v>
      </c>
      <c r="J539" s="40"/>
    </row>
    <row r="540" spans="1:10" ht="33" x14ac:dyDescent="0.2">
      <c r="A540" s="73" t="str">
        <f ca="1">IF(ISERROR(MATCH(B540,Код_КЦСР,0)),"",INDIRECT(ADDRESS(MATCH(B540,Код_КЦСР,0)+1,2,,,"КЦСР")))</f>
        <v>Оплата жилищно-коммунальных услуг отдельным категориям граждан за счет средств федерального бюджета</v>
      </c>
      <c r="B540" s="79" t="s">
        <v>446</v>
      </c>
      <c r="C540" s="77"/>
      <c r="D540" s="77"/>
      <c r="E540" s="26"/>
      <c r="F540" s="78">
        <f>F541</f>
        <v>375.3</v>
      </c>
      <c r="G540" s="78">
        <f>G541</f>
        <v>0</v>
      </c>
      <c r="H540" s="78">
        <f t="shared" si="87"/>
        <v>375.3</v>
      </c>
      <c r="J540" s="40"/>
    </row>
    <row r="541" spans="1:10" x14ac:dyDescent="0.2">
      <c r="A541" s="73" t="str">
        <f ca="1">IF(ISERROR(MATCH(C541,Код_Раздел,0)),"",INDIRECT(ADDRESS(MATCH(C541,Код_Раздел,0)+1,2,,,"Раздел")))</f>
        <v>Социальная политика</v>
      </c>
      <c r="B541" s="79" t="s">
        <v>446</v>
      </c>
      <c r="C541" s="77" t="s">
        <v>67</v>
      </c>
      <c r="D541" s="77"/>
      <c r="E541" s="26"/>
      <c r="F541" s="78">
        <f>F542</f>
        <v>375.3</v>
      </c>
      <c r="G541" s="78">
        <f>G542</f>
        <v>0</v>
      </c>
      <c r="H541" s="78">
        <f t="shared" si="87"/>
        <v>375.3</v>
      </c>
      <c r="J541" s="40"/>
    </row>
    <row r="542" spans="1:10" x14ac:dyDescent="0.2">
      <c r="A542" s="68" t="s">
        <v>68</v>
      </c>
      <c r="B542" s="79" t="s">
        <v>446</v>
      </c>
      <c r="C542" s="77" t="s">
        <v>67</v>
      </c>
      <c r="D542" s="77" t="s">
        <v>94</v>
      </c>
      <c r="E542" s="26"/>
      <c r="F542" s="78">
        <f>F543+F545</f>
        <v>375.3</v>
      </c>
      <c r="G542" s="78">
        <f>G543+G545</f>
        <v>0</v>
      </c>
      <c r="H542" s="78">
        <f t="shared" si="87"/>
        <v>375.3</v>
      </c>
      <c r="J542" s="40"/>
    </row>
    <row r="543" spans="1:10" ht="66" x14ac:dyDescent="0.2">
      <c r="A543" s="73" t="str">
        <f ca="1">IF(ISERROR(MATCH(E543,Код_КВР,0)),"",INDIRECT(ADDRESS(MATCH(E543,Код_КВР,0)+1,2,,,"КВР")))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543" s="79" t="s">
        <v>446</v>
      </c>
      <c r="C543" s="77" t="s">
        <v>67</v>
      </c>
      <c r="D543" s="77" t="s">
        <v>94</v>
      </c>
      <c r="E543" s="26">
        <v>100</v>
      </c>
      <c r="F543" s="78">
        <f>F544</f>
        <v>235.3</v>
      </c>
      <c r="G543" s="78">
        <f>G544</f>
        <v>0</v>
      </c>
      <c r="H543" s="78">
        <f t="shared" si="87"/>
        <v>235.3</v>
      </c>
      <c r="J543" s="40"/>
    </row>
    <row r="544" spans="1:10" ht="33" customHeight="1" x14ac:dyDescent="0.2">
      <c r="A544" s="73" t="str">
        <f ca="1">IF(ISERROR(MATCH(E544,Код_КВР,0)),"",INDIRECT(ADDRESS(MATCH(E544,Код_КВР,0)+1,2,,,"КВР")))</f>
        <v>Расходы на выплаты персоналу государственных (муниципальных) органов</v>
      </c>
      <c r="B544" s="79" t="s">
        <v>446</v>
      </c>
      <c r="C544" s="77" t="s">
        <v>67</v>
      </c>
      <c r="D544" s="77" t="s">
        <v>94</v>
      </c>
      <c r="E544" s="26">
        <v>120</v>
      </c>
      <c r="F544" s="78">
        <f>'прил. 5'!G856</f>
        <v>235.3</v>
      </c>
      <c r="G544" s="78">
        <f>'прил. 5'!H856</f>
        <v>0</v>
      </c>
      <c r="H544" s="78">
        <f t="shared" si="87"/>
        <v>235.3</v>
      </c>
      <c r="J544" s="40"/>
    </row>
    <row r="545" spans="1:10" ht="33" x14ac:dyDescent="0.2">
      <c r="A545" s="73" t="str">
        <f ca="1">IF(ISERROR(MATCH(E545,Код_КВР,0)),"",INDIRECT(ADDRESS(MATCH(E545,Код_КВР,0)+1,2,,,"КВР")))</f>
        <v>Закупка товаров, работ и услуг для государственных (муниципальных) нужд</v>
      </c>
      <c r="B545" s="79" t="s">
        <v>446</v>
      </c>
      <c r="C545" s="77" t="s">
        <v>67</v>
      </c>
      <c r="D545" s="77" t="s">
        <v>94</v>
      </c>
      <c r="E545" s="26">
        <v>200</v>
      </c>
      <c r="F545" s="78">
        <f>F546</f>
        <v>140</v>
      </c>
      <c r="G545" s="78">
        <f>G546</f>
        <v>0</v>
      </c>
      <c r="H545" s="78">
        <f t="shared" si="87"/>
        <v>140</v>
      </c>
      <c r="J545" s="40"/>
    </row>
    <row r="546" spans="1:10" ht="33" x14ac:dyDescent="0.2">
      <c r="A546" s="73" t="str">
        <f ca="1">IF(ISERROR(MATCH(E546,Код_КВР,0)),"",INDIRECT(ADDRESS(MATCH(E546,Код_КВР,0)+1,2,,,"КВР")))</f>
        <v>Иные закупки товаров, работ и услуг для обеспечения государственных (муниципальных) нужд</v>
      </c>
      <c r="B546" s="79" t="s">
        <v>446</v>
      </c>
      <c r="C546" s="77" t="s">
        <v>67</v>
      </c>
      <c r="D546" s="77" t="s">
        <v>94</v>
      </c>
      <c r="E546" s="26">
        <v>240</v>
      </c>
      <c r="F546" s="78">
        <f>'прил. 5'!G858</f>
        <v>140</v>
      </c>
      <c r="G546" s="78">
        <f>'прил. 5'!H858</f>
        <v>0</v>
      </c>
      <c r="H546" s="78">
        <f t="shared" si="87"/>
        <v>140</v>
      </c>
      <c r="J546" s="40"/>
    </row>
    <row r="547" spans="1:10" ht="148.5" x14ac:dyDescent="0.2">
      <c r="A547" s="73" t="str">
        <f ca="1">IF(ISERROR(MATCH(B547,Код_КЦСР,0)),"",INDIRECT(ADDRESS(MATCH(B547,Код_КЦСР,0)+1,2,,,"КЦСР")))</f>
        <v>Осуществлении отдельных государственных полномочий в соответствии с законом области от 17 декабря 2007 года № 1720-ОЗ «О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детей-сирот и детей, оставшихся без попечения родителей (за исключением детей обучающихся в федеральных образовательных учреждениях), лиц из числа детей указанных категорий» за счет средств областного бюджета</v>
      </c>
      <c r="B547" s="79" t="s">
        <v>448</v>
      </c>
      <c r="C547" s="77"/>
      <c r="D547" s="77"/>
      <c r="E547" s="26"/>
      <c r="F547" s="78">
        <f>F548</f>
        <v>10030</v>
      </c>
      <c r="G547" s="78">
        <f>G548</f>
        <v>0</v>
      </c>
      <c r="H547" s="78">
        <f t="shared" si="87"/>
        <v>10030</v>
      </c>
      <c r="J547" s="40"/>
    </row>
    <row r="548" spans="1:10" x14ac:dyDescent="0.2">
      <c r="A548" s="73" t="str">
        <f ca="1">IF(ISERROR(MATCH(C548,Код_Раздел,0)),"",INDIRECT(ADDRESS(MATCH(C548,Код_Раздел,0)+1,2,,,"Раздел")))</f>
        <v>Социальная политика</v>
      </c>
      <c r="B548" s="79" t="s">
        <v>448</v>
      </c>
      <c r="C548" s="77" t="s">
        <v>67</v>
      </c>
      <c r="D548" s="77"/>
      <c r="E548" s="26"/>
      <c r="F548" s="78">
        <f>F549</f>
        <v>10030</v>
      </c>
      <c r="G548" s="78">
        <f>G549</f>
        <v>0</v>
      </c>
      <c r="H548" s="78">
        <f t="shared" si="87"/>
        <v>10030</v>
      </c>
      <c r="J548" s="40"/>
    </row>
    <row r="549" spans="1:10" x14ac:dyDescent="0.2">
      <c r="A549" s="68" t="s">
        <v>68</v>
      </c>
      <c r="B549" s="79" t="s">
        <v>448</v>
      </c>
      <c r="C549" s="77" t="s">
        <v>67</v>
      </c>
      <c r="D549" s="77" t="s">
        <v>94</v>
      </c>
      <c r="E549" s="26"/>
      <c r="F549" s="78">
        <f>F550+F552+F554</f>
        <v>10030</v>
      </c>
      <c r="G549" s="78">
        <f>G550+G552+G554</f>
        <v>0</v>
      </c>
      <c r="H549" s="78">
        <f t="shared" si="87"/>
        <v>10030</v>
      </c>
      <c r="J549" s="40"/>
    </row>
    <row r="550" spans="1:10" ht="66" x14ac:dyDescent="0.2">
      <c r="A550" s="73" t="str">
        <f t="shared" ref="A550:A555" ca="1" si="89">IF(ISERROR(MATCH(E550,Код_КВР,0)),"",INDIRECT(ADDRESS(MATCH(E550,Код_КВР,0)+1,2,,,"КВР")))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550" s="79" t="s">
        <v>448</v>
      </c>
      <c r="C550" s="77" t="s">
        <v>67</v>
      </c>
      <c r="D550" s="77" t="s">
        <v>94</v>
      </c>
      <c r="E550" s="26">
        <v>100</v>
      </c>
      <c r="F550" s="78">
        <f>F551</f>
        <v>9211.6</v>
      </c>
      <c r="G550" s="78">
        <f>G551</f>
        <v>0</v>
      </c>
      <c r="H550" s="78">
        <f t="shared" si="87"/>
        <v>9211.6</v>
      </c>
      <c r="J550" s="40"/>
    </row>
    <row r="551" spans="1:10" ht="33" x14ac:dyDescent="0.2">
      <c r="A551" s="73" t="str">
        <f t="shared" ca="1" si="89"/>
        <v>Расходы на выплаты персоналу государственных (муниципальных) органов</v>
      </c>
      <c r="B551" s="79" t="s">
        <v>448</v>
      </c>
      <c r="C551" s="77" t="s">
        <v>67</v>
      </c>
      <c r="D551" s="77" t="s">
        <v>94</v>
      </c>
      <c r="E551" s="26">
        <v>120</v>
      </c>
      <c r="F551" s="78">
        <f>'прил. 5'!G861</f>
        <v>9211.6</v>
      </c>
      <c r="G551" s="78">
        <f>'прил. 5'!H861</f>
        <v>0</v>
      </c>
      <c r="H551" s="78">
        <f t="shared" si="87"/>
        <v>9211.6</v>
      </c>
      <c r="J551" s="40"/>
    </row>
    <row r="552" spans="1:10" ht="33" x14ac:dyDescent="0.2">
      <c r="A552" s="73" t="str">
        <f t="shared" ca="1" si="89"/>
        <v>Закупка товаров, работ и услуг для государственных (муниципальных) нужд</v>
      </c>
      <c r="B552" s="79" t="s">
        <v>448</v>
      </c>
      <c r="C552" s="77" t="s">
        <v>67</v>
      </c>
      <c r="D552" s="77" t="s">
        <v>94</v>
      </c>
      <c r="E552" s="26">
        <v>200</v>
      </c>
      <c r="F552" s="78">
        <f>F553</f>
        <v>817.39999999999986</v>
      </c>
      <c r="G552" s="78">
        <f>G553</f>
        <v>0</v>
      </c>
      <c r="H552" s="78">
        <f t="shared" si="87"/>
        <v>817.39999999999986</v>
      </c>
      <c r="J552" s="40"/>
    </row>
    <row r="553" spans="1:10" ht="33" x14ac:dyDescent="0.2">
      <c r="A553" s="73" t="str">
        <f t="shared" ca="1" si="89"/>
        <v>Иные закупки товаров, работ и услуг для обеспечения государственных (муниципальных) нужд</v>
      </c>
      <c r="B553" s="79" t="s">
        <v>448</v>
      </c>
      <c r="C553" s="77" t="s">
        <v>67</v>
      </c>
      <c r="D553" s="77" t="s">
        <v>94</v>
      </c>
      <c r="E553" s="26">
        <v>240</v>
      </c>
      <c r="F553" s="78">
        <f>'прил. 5'!G863</f>
        <v>817.39999999999986</v>
      </c>
      <c r="G553" s="78">
        <f>'прил. 5'!H863</f>
        <v>0</v>
      </c>
      <c r="H553" s="78">
        <f t="shared" si="87"/>
        <v>817.39999999999986</v>
      </c>
      <c r="J553" s="40"/>
    </row>
    <row r="554" spans="1:10" x14ac:dyDescent="0.2">
      <c r="A554" s="73" t="str">
        <f t="shared" ca="1" si="89"/>
        <v>Иные бюджетные ассигнования</v>
      </c>
      <c r="B554" s="79" t="s">
        <v>448</v>
      </c>
      <c r="C554" s="77" t="s">
        <v>67</v>
      </c>
      <c r="D554" s="77" t="s">
        <v>94</v>
      </c>
      <c r="E554" s="26">
        <v>800</v>
      </c>
      <c r="F554" s="78">
        <f>F555</f>
        <v>1</v>
      </c>
      <c r="G554" s="78">
        <f>G555</f>
        <v>0</v>
      </c>
      <c r="H554" s="78">
        <f t="shared" si="87"/>
        <v>1</v>
      </c>
      <c r="J554" s="40"/>
    </row>
    <row r="555" spans="1:10" x14ac:dyDescent="0.2">
      <c r="A555" s="73" t="str">
        <f t="shared" ca="1" si="89"/>
        <v>Уплата налогов, сборов и иных платежей</v>
      </c>
      <c r="B555" s="79" t="s">
        <v>448</v>
      </c>
      <c r="C555" s="77" t="s">
        <v>67</v>
      </c>
      <c r="D555" s="77" t="s">
        <v>94</v>
      </c>
      <c r="E555" s="26">
        <v>850</v>
      </c>
      <c r="F555" s="78">
        <f>'прил. 5'!G865</f>
        <v>1</v>
      </c>
      <c r="G555" s="78">
        <f>'прил. 5'!H865</f>
        <v>0</v>
      </c>
      <c r="H555" s="78">
        <f t="shared" si="87"/>
        <v>1</v>
      </c>
      <c r="J555" s="40"/>
    </row>
    <row r="556" spans="1:10" ht="82.5" x14ac:dyDescent="0.2">
      <c r="A556" s="73" t="str">
        <f ca="1">IF(ISERROR(MATCH(B556,Код_КЦСР,0)),"",INDIRECT(ADDRESS(MATCH(B556,Код_КЦСР,0)+1,2,,,"КЦСР")))</f>
        <v>Осуществление отдельных государственных полномочий в соответствии с законом области от 17 декабря 2007 года № 1718-ОЗ «О наделении органов местного самоуправления отдельными государственными полномочиями в сфере социальной защиты населения области» за счет средств областного бюджета</v>
      </c>
      <c r="B556" s="79" t="s">
        <v>447</v>
      </c>
      <c r="C556" s="77"/>
      <c r="D556" s="77"/>
      <c r="E556" s="26"/>
      <c r="F556" s="78">
        <f>F557</f>
        <v>9449.7999999999993</v>
      </c>
      <c r="G556" s="78">
        <f>G557</f>
        <v>0</v>
      </c>
      <c r="H556" s="78">
        <f t="shared" si="87"/>
        <v>9449.7999999999993</v>
      </c>
      <c r="J556" s="40"/>
    </row>
    <row r="557" spans="1:10" x14ac:dyDescent="0.2">
      <c r="A557" s="73" t="str">
        <f ca="1">IF(ISERROR(MATCH(C557,Код_Раздел,0)),"",INDIRECT(ADDRESS(MATCH(C557,Код_Раздел,0)+1,2,,,"Раздел")))</f>
        <v>Социальная политика</v>
      </c>
      <c r="B557" s="79" t="s">
        <v>447</v>
      </c>
      <c r="C557" s="77" t="s">
        <v>67</v>
      </c>
      <c r="D557" s="77"/>
      <c r="E557" s="26"/>
      <c r="F557" s="78">
        <f>F558</f>
        <v>9449.7999999999993</v>
      </c>
      <c r="G557" s="78">
        <f>G558</f>
        <v>0</v>
      </c>
      <c r="H557" s="78">
        <f t="shared" si="87"/>
        <v>9449.7999999999993</v>
      </c>
      <c r="J557" s="40"/>
    </row>
    <row r="558" spans="1:10" x14ac:dyDescent="0.2">
      <c r="A558" s="68" t="s">
        <v>68</v>
      </c>
      <c r="B558" s="79" t="s">
        <v>447</v>
      </c>
      <c r="C558" s="77" t="s">
        <v>67</v>
      </c>
      <c r="D558" s="77" t="s">
        <v>94</v>
      </c>
      <c r="E558" s="26"/>
      <c r="F558" s="78">
        <f>F559+F561+F563</f>
        <v>9449.7999999999993</v>
      </c>
      <c r="G558" s="78">
        <f>G559+G561+G563</f>
        <v>0</v>
      </c>
      <c r="H558" s="78">
        <f t="shared" si="87"/>
        <v>9449.7999999999993</v>
      </c>
      <c r="J558" s="40"/>
    </row>
    <row r="559" spans="1:10" ht="66" x14ac:dyDescent="0.2">
      <c r="A559" s="73" t="str">
        <f t="shared" ref="A559:A564" ca="1" si="90">IF(ISERROR(MATCH(E559,Код_КВР,0)),"",INDIRECT(ADDRESS(MATCH(E559,Код_КВР,0)+1,2,,,"КВР")))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559" s="79" t="s">
        <v>447</v>
      </c>
      <c r="C559" s="77" t="s">
        <v>67</v>
      </c>
      <c r="D559" s="77" t="s">
        <v>94</v>
      </c>
      <c r="E559" s="26">
        <v>100</v>
      </c>
      <c r="F559" s="78">
        <f>F560</f>
        <v>8552.7999999999993</v>
      </c>
      <c r="G559" s="78">
        <f>G560</f>
        <v>0</v>
      </c>
      <c r="H559" s="78">
        <f t="shared" si="87"/>
        <v>8552.7999999999993</v>
      </c>
      <c r="J559" s="40"/>
    </row>
    <row r="560" spans="1:10" ht="33" x14ac:dyDescent="0.2">
      <c r="A560" s="73" t="str">
        <f t="shared" ca="1" si="90"/>
        <v>Расходы на выплаты персоналу государственных (муниципальных) органов</v>
      </c>
      <c r="B560" s="79" t="s">
        <v>447</v>
      </c>
      <c r="C560" s="77" t="s">
        <v>67</v>
      </c>
      <c r="D560" s="77" t="s">
        <v>94</v>
      </c>
      <c r="E560" s="26">
        <v>120</v>
      </c>
      <c r="F560" s="78">
        <f>'прил. 5'!G868</f>
        <v>8552.7999999999993</v>
      </c>
      <c r="G560" s="78">
        <f>'прил. 5'!H868</f>
        <v>0</v>
      </c>
      <c r="H560" s="78">
        <f t="shared" si="87"/>
        <v>8552.7999999999993</v>
      </c>
      <c r="J560" s="40"/>
    </row>
    <row r="561" spans="1:10" ht="33" x14ac:dyDescent="0.2">
      <c r="A561" s="73" t="str">
        <f t="shared" ca="1" si="90"/>
        <v>Закупка товаров, работ и услуг для государственных (муниципальных) нужд</v>
      </c>
      <c r="B561" s="79" t="s">
        <v>447</v>
      </c>
      <c r="C561" s="77" t="s">
        <v>67</v>
      </c>
      <c r="D561" s="77" t="s">
        <v>94</v>
      </c>
      <c r="E561" s="26">
        <v>200</v>
      </c>
      <c r="F561" s="78">
        <f>F562</f>
        <v>893</v>
      </c>
      <c r="G561" s="78">
        <f>G562</f>
        <v>0</v>
      </c>
      <c r="H561" s="78">
        <f t="shared" si="87"/>
        <v>893</v>
      </c>
      <c r="J561" s="40"/>
    </row>
    <row r="562" spans="1:10" ht="33" x14ac:dyDescent="0.2">
      <c r="A562" s="73" t="str">
        <f t="shared" ca="1" si="90"/>
        <v>Иные закупки товаров, работ и услуг для обеспечения государственных (муниципальных) нужд</v>
      </c>
      <c r="B562" s="79" t="s">
        <v>447</v>
      </c>
      <c r="C562" s="77" t="s">
        <v>67</v>
      </c>
      <c r="D562" s="77" t="s">
        <v>94</v>
      </c>
      <c r="E562" s="26">
        <v>240</v>
      </c>
      <c r="F562" s="78">
        <f>'прил. 5'!G870</f>
        <v>893</v>
      </c>
      <c r="G562" s="78">
        <f>'прил. 5'!H870</f>
        <v>0</v>
      </c>
      <c r="H562" s="78">
        <f t="shared" si="87"/>
        <v>893</v>
      </c>
      <c r="J562" s="40"/>
    </row>
    <row r="563" spans="1:10" x14ac:dyDescent="0.2">
      <c r="A563" s="73" t="str">
        <f t="shared" ca="1" si="90"/>
        <v>Иные бюджетные ассигнования</v>
      </c>
      <c r="B563" s="79" t="s">
        <v>447</v>
      </c>
      <c r="C563" s="77" t="s">
        <v>67</v>
      </c>
      <c r="D563" s="77" t="s">
        <v>94</v>
      </c>
      <c r="E563" s="26">
        <v>800</v>
      </c>
      <c r="F563" s="78">
        <f>F564</f>
        <v>4</v>
      </c>
      <c r="G563" s="78">
        <f>G564</f>
        <v>0</v>
      </c>
      <c r="H563" s="78">
        <f t="shared" si="87"/>
        <v>4</v>
      </c>
      <c r="J563" s="40"/>
    </row>
    <row r="564" spans="1:10" x14ac:dyDescent="0.2">
      <c r="A564" s="73" t="str">
        <f t="shared" ca="1" si="90"/>
        <v>Уплата налогов, сборов и иных платежей</v>
      </c>
      <c r="B564" s="79" t="s">
        <v>447</v>
      </c>
      <c r="C564" s="77" t="s">
        <v>67</v>
      </c>
      <c r="D564" s="77" t="s">
        <v>94</v>
      </c>
      <c r="E564" s="26">
        <v>850</v>
      </c>
      <c r="F564" s="78">
        <f>'прил. 5'!G872</f>
        <v>4</v>
      </c>
      <c r="G564" s="78">
        <f>'прил. 5'!H872</f>
        <v>0</v>
      </c>
      <c r="H564" s="78">
        <f t="shared" si="87"/>
        <v>4</v>
      </c>
      <c r="J564" s="40"/>
    </row>
    <row r="565" spans="1:10" ht="33" x14ac:dyDescent="0.2">
      <c r="A565" s="73" t="str">
        <f ca="1">IF(ISERROR(MATCH(B565,Код_КЦСР,0)),"",INDIRECT(ADDRESS(MATCH(B565,Код_КЦСР,0)+1,2,,,"КЦСР")))</f>
        <v>Изготовление и рассылка поздравительных открыток ветеранам Великой Отечественной войны в связи с Днем Победы</v>
      </c>
      <c r="B565" s="79" t="s">
        <v>449</v>
      </c>
      <c r="C565" s="77"/>
      <c r="D565" s="69"/>
      <c r="E565" s="26"/>
      <c r="F565" s="78">
        <f t="shared" ref="F565:G568" si="91">F566</f>
        <v>96.5</v>
      </c>
      <c r="G565" s="78">
        <f t="shared" si="91"/>
        <v>0</v>
      </c>
      <c r="H565" s="78">
        <f t="shared" si="87"/>
        <v>96.5</v>
      </c>
    </row>
    <row r="566" spans="1:10" x14ac:dyDescent="0.2">
      <c r="A566" s="73" t="str">
        <f ca="1">IF(ISERROR(MATCH(C566,Код_Раздел,0)),"",INDIRECT(ADDRESS(MATCH(C566,Код_Раздел,0)+1,2,,,"Раздел")))</f>
        <v>Социальная политика</v>
      </c>
      <c r="B566" s="79" t="s">
        <v>449</v>
      </c>
      <c r="C566" s="77" t="s">
        <v>67</v>
      </c>
      <c r="D566" s="69"/>
      <c r="E566" s="26"/>
      <c r="F566" s="78">
        <f t="shared" si="91"/>
        <v>96.5</v>
      </c>
      <c r="G566" s="78">
        <f t="shared" si="91"/>
        <v>0</v>
      </c>
      <c r="H566" s="78">
        <f t="shared" si="87"/>
        <v>96.5</v>
      </c>
    </row>
    <row r="567" spans="1:10" x14ac:dyDescent="0.2">
      <c r="A567" s="68" t="s">
        <v>68</v>
      </c>
      <c r="B567" s="79" t="s">
        <v>449</v>
      </c>
      <c r="C567" s="77" t="s">
        <v>67</v>
      </c>
      <c r="D567" s="77" t="s">
        <v>94</v>
      </c>
      <c r="E567" s="26"/>
      <c r="F567" s="78">
        <f t="shared" si="91"/>
        <v>96.5</v>
      </c>
      <c r="G567" s="78">
        <f t="shared" si="91"/>
        <v>0</v>
      </c>
      <c r="H567" s="78">
        <f t="shared" si="87"/>
        <v>96.5</v>
      </c>
    </row>
    <row r="568" spans="1:10" ht="33" x14ac:dyDescent="0.2">
      <c r="A568" s="73" t="str">
        <f ca="1">IF(ISERROR(MATCH(E568,Код_КВР,0)),"",INDIRECT(ADDRESS(MATCH(E568,Код_КВР,0)+1,2,,,"КВР")))</f>
        <v>Закупка товаров, работ и услуг для государственных (муниципальных) нужд</v>
      </c>
      <c r="B568" s="79" t="s">
        <v>449</v>
      </c>
      <c r="C568" s="77" t="s">
        <v>67</v>
      </c>
      <c r="D568" s="77" t="s">
        <v>94</v>
      </c>
      <c r="E568" s="26">
        <v>200</v>
      </c>
      <c r="F568" s="78">
        <f t="shared" si="91"/>
        <v>96.5</v>
      </c>
      <c r="G568" s="78">
        <f t="shared" si="91"/>
        <v>0</v>
      </c>
      <c r="H568" s="78">
        <f t="shared" si="87"/>
        <v>96.5</v>
      </c>
    </row>
    <row r="569" spans="1:10" ht="33" x14ac:dyDescent="0.2">
      <c r="A569" s="73" t="str">
        <f ca="1">IF(ISERROR(MATCH(E569,Код_КВР,0)),"",INDIRECT(ADDRESS(MATCH(E569,Код_КВР,0)+1,2,,,"КВР")))</f>
        <v>Иные закупки товаров, работ и услуг для обеспечения государственных (муниципальных) нужд</v>
      </c>
      <c r="B569" s="79" t="s">
        <v>449</v>
      </c>
      <c r="C569" s="77" t="s">
        <v>67</v>
      </c>
      <c r="D569" s="77" t="s">
        <v>94</v>
      </c>
      <c r="E569" s="26">
        <v>240</v>
      </c>
      <c r="F569" s="78">
        <f>'прил. 5'!G311</f>
        <v>96.5</v>
      </c>
      <c r="G569" s="78">
        <f>'прил. 5'!H311</f>
        <v>0</v>
      </c>
      <c r="H569" s="78">
        <f t="shared" si="87"/>
        <v>96.5</v>
      </c>
    </row>
    <row r="570" spans="1:10" ht="33" x14ac:dyDescent="0.2">
      <c r="A570" s="73" t="str">
        <f ca="1">IF(ISERROR(MATCH(B570,Код_КЦСР,0)),"",INDIRECT(ADDRESS(MATCH(B570,Код_КЦСР,0)+1,2,,,"КЦСР")))</f>
        <v>Социальная поддержка детей-сирот и детей, оставшихся без попечения родителей</v>
      </c>
      <c r="B570" s="79" t="s">
        <v>450</v>
      </c>
      <c r="C570" s="77"/>
      <c r="D570" s="77"/>
      <c r="E570" s="26"/>
      <c r="F570" s="78">
        <f>F571</f>
        <v>13621.8</v>
      </c>
      <c r="G570" s="78">
        <f>G571</f>
        <v>0</v>
      </c>
      <c r="H570" s="78">
        <f t="shared" si="87"/>
        <v>13621.8</v>
      </c>
    </row>
    <row r="571" spans="1:10" ht="165" customHeight="1" x14ac:dyDescent="0.2">
      <c r="A571" s="73" t="str">
        <f ca="1">IF(ISERROR(MATCH(B571,Код_КЦСР,0)),"",INDIRECT(ADDRESS(MATCH(B571,Код_КЦСР,0)+1,2,,,"КЦСР")))</f>
        <v>Социальная поддержка детей-сирот и детей, оставшихся без попечения родителей, находящихся под опекой (попечительством) в семьях (в том числе в приемных семьях), детей-сирот и детей, оставшихся без попечения родителей, находящихся под надзором в организованных по семейному принципу негосударственных организациях для детей-сирот и детей, оставшихся без попечения родителей, обеспечивающих их содержание и воспитание, лиц из числа детей указанных категорий, а также детей, в отношении которых установлена предварительная опека (попечительство)</v>
      </c>
      <c r="B571" s="79" t="s">
        <v>451</v>
      </c>
      <c r="C571" s="77"/>
      <c r="D571" s="77"/>
      <c r="E571" s="26"/>
      <c r="F571" s="78">
        <f>F572</f>
        <v>13621.8</v>
      </c>
      <c r="G571" s="78">
        <f>G572</f>
        <v>0</v>
      </c>
      <c r="H571" s="78">
        <f t="shared" si="87"/>
        <v>13621.8</v>
      </c>
    </row>
    <row r="572" spans="1:10" ht="148.5" customHeight="1" x14ac:dyDescent="0.2">
      <c r="A572" s="73" t="str">
        <f ca="1">IF(ISERROR(MATCH(B572,Код_КЦСР,0)),"",INDIRECT(ADDRESS(MATCH(B572,Код_КЦСР,0)+1,2,,,"КЦСР")))</f>
        <v>Осуществлении отдельных государственных полномочий в соответствии с законом области от 17 декабря 2007 года № 1720-ОЗ «О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детей-сирот и детей, оставшихся без попечения родителей (за исключением детей обучающихся в федеральных образовательных учреждениях), лиц из числа детей указанных категорий» за счет средств областного бюджета</v>
      </c>
      <c r="B572" s="79" t="s">
        <v>453</v>
      </c>
      <c r="C572" s="77"/>
      <c r="D572" s="77"/>
      <c r="E572" s="26"/>
      <c r="F572" s="78">
        <f>F573+F577</f>
        <v>13621.8</v>
      </c>
      <c r="G572" s="78">
        <f>G573+G577</f>
        <v>0</v>
      </c>
      <c r="H572" s="78">
        <f t="shared" si="87"/>
        <v>13621.8</v>
      </c>
    </row>
    <row r="573" spans="1:10" x14ac:dyDescent="0.2">
      <c r="A573" s="73" t="str">
        <f ca="1">IF(ISERROR(MATCH(C573,Код_Раздел,0)),"",INDIRECT(ADDRESS(MATCH(C573,Код_Раздел,0)+1,2,,,"Раздел")))</f>
        <v>Образование</v>
      </c>
      <c r="B573" s="79" t="s">
        <v>453</v>
      </c>
      <c r="C573" s="77" t="s">
        <v>74</v>
      </c>
      <c r="D573" s="77"/>
      <c r="E573" s="26"/>
      <c r="F573" s="78">
        <f t="shared" ref="F573:G575" si="92">F574</f>
        <v>921</v>
      </c>
      <c r="G573" s="78">
        <f t="shared" si="92"/>
        <v>0</v>
      </c>
      <c r="H573" s="78">
        <f t="shared" si="87"/>
        <v>921</v>
      </c>
    </row>
    <row r="574" spans="1:10" x14ac:dyDescent="0.2">
      <c r="A574" s="73" t="s">
        <v>78</v>
      </c>
      <c r="B574" s="79" t="s">
        <v>453</v>
      </c>
      <c r="C574" s="77" t="s">
        <v>74</v>
      </c>
      <c r="D574" s="77" t="s">
        <v>74</v>
      </c>
      <c r="E574" s="26"/>
      <c r="F574" s="78">
        <f t="shared" si="92"/>
        <v>921</v>
      </c>
      <c r="G574" s="78">
        <f t="shared" si="92"/>
        <v>0</v>
      </c>
      <c r="H574" s="78">
        <f t="shared" si="87"/>
        <v>921</v>
      </c>
    </row>
    <row r="575" spans="1:10" x14ac:dyDescent="0.2">
      <c r="A575" s="73" t="str">
        <f ca="1">IF(ISERROR(MATCH(E575,Код_КВР,0)),"",INDIRECT(ADDRESS(MATCH(E575,Код_КВР,0)+1,2,,,"КВР")))</f>
        <v>Социальное обеспечение и иные выплаты населению</v>
      </c>
      <c r="B575" s="79" t="s">
        <v>453</v>
      </c>
      <c r="C575" s="77" t="s">
        <v>74</v>
      </c>
      <c r="D575" s="77" t="s">
        <v>74</v>
      </c>
      <c r="E575" s="26">
        <v>300</v>
      </c>
      <c r="F575" s="78">
        <f t="shared" si="92"/>
        <v>921</v>
      </c>
      <c r="G575" s="78">
        <f t="shared" si="92"/>
        <v>0</v>
      </c>
      <c r="H575" s="78">
        <f t="shared" si="87"/>
        <v>921</v>
      </c>
    </row>
    <row r="576" spans="1:10" ht="33" x14ac:dyDescent="0.2">
      <c r="A576" s="73" t="str">
        <f ca="1">IF(ISERROR(MATCH(E576,Код_КВР,0)),"",INDIRECT(ADDRESS(MATCH(E576,Код_КВР,0)+1,2,,,"КВР")))</f>
        <v>Социальные выплаты гражданам, кроме публичных нормативных социальных выплат</v>
      </c>
      <c r="B576" s="79" t="s">
        <v>453</v>
      </c>
      <c r="C576" s="77" t="s">
        <v>74</v>
      </c>
      <c r="D576" s="77" t="s">
        <v>74</v>
      </c>
      <c r="E576" s="26">
        <v>320</v>
      </c>
      <c r="F576" s="78">
        <f>'прил. 5'!G825</f>
        <v>921</v>
      </c>
      <c r="G576" s="78">
        <f>'прил. 5'!H825</f>
        <v>0</v>
      </c>
      <c r="H576" s="78">
        <f t="shared" si="87"/>
        <v>921</v>
      </c>
    </row>
    <row r="577" spans="1:11" x14ac:dyDescent="0.2">
      <c r="A577" s="73" t="str">
        <f ca="1">IF(ISERROR(MATCH(C577,Код_Раздел,0)),"",INDIRECT(ADDRESS(MATCH(C577,Код_Раздел,0)+1,2,,,"Раздел")))</f>
        <v>Социальная политика</v>
      </c>
      <c r="B577" s="79" t="s">
        <v>453</v>
      </c>
      <c r="C577" s="77" t="s">
        <v>67</v>
      </c>
      <c r="D577" s="77"/>
      <c r="E577" s="26"/>
      <c r="F577" s="78">
        <f t="shared" ref="F577:G579" si="93">F578</f>
        <v>12700.8</v>
      </c>
      <c r="G577" s="78">
        <f t="shared" si="93"/>
        <v>0</v>
      </c>
      <c r="H577" s="78">
        <f t="shared" si="87"/>
        <v>12700.8</v>
      </c>
    </row>
    <row r="578" spans="1:11" x14ac:dyDescent="0.2">
      <c r="A578" s="73" t="s">
        <v>82</v>
      </c>
      <c r="B578" s="79" t="s">
        <v>453</v>
      </c>
      <c r="C578" s="77" t="s">
        <v>67</v>
      </c>
      <c r="D578" s="77" t="s">
        <v>93</v>
      </c>
      <c r="E578" s="26"/>
      <c r="F578" s="78">
        <f t="shared" si="93"/>
        <v>12700.8</v>
      </c>
      <c r="G578" s="78">
        <f t="shared" si="93"/>
        <v>0</v>
      </c>
      <c r="H578" s="78">
        <f t="shared" si="87"/>
        <v>12700.8</v>
      </c>
    </row>
    <row r="579" spans="1:11" x14ac:dyDescent="0.2">
      <c r="A579" s="73" t="str">
        <f ca="1">IF(ISERROR(MATCH(E579,Код_КВР,0)),"",INDIRECT(ADDRESS(MATCH(E579,Код_КВР,0)+1,2,,,"КВР")))</f>
        <v>Социальное обеспечение и иные выплаты населению</v>
      </c>
      <c r="B579" s="79" t="s">
        <v>453</v>
      </c>
      <c r="C579" s="77" t="s">
        <v>67</v>
      </c>
      <c r="D579" s="77" t="s">
        <v>93</v>
      </c>
      <c r="E579" s="26">
        <v>300</v>
      </c>
      <c r="F579" s="78">
        <f t="shared" si="93"/>
        <v>12700.8</v>
      </c>
      <c r="G579" s="78">
        <f t="shared" si="93"/>
        <v>0</v>
      </c>
      <c r="H579" s="78">
        <f t="shared" si="87"/>
        <v>12700.8</v>
      </c>
    </row>
    <row r="580" spans="1:11" ht="33" x14ac:dyDescent="0.2">
      <c r="A580" s="73" t="str">
        <f ca="1">IF(ISERROR(MATCH(E580,Код_КВР,0)),"",INDIRECT(ADDRESS(MATCH(E580,Код_КВР,0)+1,2,,,"КВР")))</f>
        <v>Социальные выплаты гражданам, кроме публичных нормативных социальных выплат</v>
      </c>
      <c r="B580" s="79" t="s">
        <v>453</v>
      </c>
      <c r="C580" s="77" t="s">
        <v>67</v>
      </c>
      <c r="D580" s="77" t="s">
        <v>93</v>
      </c>
      <c r="E580" s="26">
        <v>320</v>
      </c>
      <c r="F580" s="78">
        <f>'прил. 5'!G850</f>
        <v>12700.8</v>
      </c>
      <c r="G580" s="78">
        <f>'прил. 5'!H850</f>
        <v>0</v>
      </c>
      <c r="H580" s="78">
        <f t="shared" si="87"/>
        <v>12700.8</v>
      </c>
    </row>
    <row r="581" spans="1:11" ht="33" x14ac:dyDescent="0.2">
      <c r="A581" s="73" t="str">
        <f ca="1">IF(ISERROR(MATCH(B581,Код_КЦСР,0)),"",INDIRECT(ADDRESS(MATCH(B581,Код_КЦСР,0)+1,2,,,"КЦСР")))</f>
        <v>Муниципальная программа «Обеспечение жильем отдельных категорий граждан» на 2014 – 2020 годы</v>
      </c>
      <c r="B581" s="79" t="s">
        <v>457</v>
      </c>
      <c r="C581" s="77"/>
      <c r="D581" s="69"/>
      <c r="E581" s="26"/>
      <c r="F581" s="78">
        <f>F582+F593+F600</f>
        <v>23328.5</v>
      </c>
      <c r="G581" s="78">
        <f>G582+G593+G600</f>
        <v>0</v>
      </c>
      <c r="H581" s="78">
        <f t="shared" si="87"/>
        <v>23328.5</v>
      </c>
      <c r="K581" s="40"/>
    </row>
    <row r="582" spans="1:11" ht="49.5" x14ac:dyDescent="0.2">
      <c r="A582" s="73" t="str">
        <f ca="1">IF(ISERROR(MATCH(B582,Код_КЦСР,0)),"",INDIRECT(ADDRESS(MATCH(B582,Код_КЦСР,0)+1,2,,,"КЦСР")))</f>
        <v>Предоставление государственной поддержки по обеспечению жильем отдельных категорий граждан в соответствии с федеральным и областным законодательством</v>
      </c>
      <c r="B582" s="79" t="s">
        <v>459</v>
      </c>
      <c r="C582" s="77"/>
      <c r="D582" s="69"/>
      <c r="E582" s="26"/>
      <c r="F582" s="78">
        <f>F583+F588</f>
        <v>15918.8</v>
      </c>
      <c r="G582" s="78">
        <f>G583+G588</f>
        <v>0</v>
      </c>
      <c r="H582" s="78">
        <f t="shared" si="87"/>
        <v>15918.8</v>
      </c>
      <c r="K582" s="40"/>
    </row>
    <row r="583" spans="1:11" ht="99" x14ac:dyDescent="0.2">
      <c r="A583" s="73" t="str">
        <f ca="1">IF(ISERROR(MATCH(B583,Код_КЦСР,0)),"",INDIRECT(ADDRESS(MATCH(B583,Код_КЦСР,0)+1,2,,,"КЦСР")))</f>
        <v>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– 1945 годов» за счет средств федерального бюджета</v>
      </c>
      <c r="B583" s="79" t="s">
        <v>462</v>
      </c>
      <c r="C583" s="77"/>
      <c r="D583" s="69"/>
      <c r="E583" s="26"/>
      <c r="F583" s="78">
        <f t="shared" ref="F583:G586" si="94">F584</f>
        <v>5094</v>
      </c>
      <c r="G583" s="78">
        <f t="shared" si="94"/>
        <v>0</v>
      </c>
      <c r="H583" s="78">
        <f t="shared" si="87"/>
        <v>5094</v>
      </c>
      <c r="K583" s="40"/>
    </row>
    <row r="584" spans="1:11" x14ac:dyDescent="0.2">
      <c r="A584" s="73" t="str">
        <f ca="1">IF(ISERROR(MATCH(C584,Код_Раздел,0)),"",INDIRECT(ADDRESS(MATCH(C584,Код_Раздел,0)+1,2,,,"Раздел")))</f>
        <v>Социальная политика</v>
      </c>
      <c r="B584" s="79" t="s">
        <v>462</v>
      </c>
      <c r="C584" s="77" t="s">
        <v>67</v>
      </c>
      <c r="D584" s="69"/>
      <c r="E584" s="26"/>
      <c r="F584" s="78">
        <f t="shared" si="94"/>
        <v>5094</v>
      </c>
      <c r="G584" s="78">
        <f t="shared" si="94"/>
        <v>0</v>
      </c>
      <c r="H584" s="78">
        <f t="shared" si="87"/>
        <v>5094</v>
      </c>
      <c r="K584" s="40"/>
    </row>
    <row r="585" spans="1:11" x14ac:dyDescent="0.2">
      <c r="A585" s="68" t="s">
        <v>58</v>
      </c>
      <c r="B585" s="79" t="s">
        <v>462</v>
      </c>
      <c r="C585" s="77" t="s">
        <v>67</v>
      </c>
      <c r="D585" s="69" t="s">
        <v>92</v>
      </c>
      <c r="E585" s="26"/>
      <c r="F585" s="78">
        <f t="shared" si="94"/>
        <v>5094</v>
      </c>
      <c r="G585" s="78">
        <f t="shared" si="94"/>
        <v>0</v>
      </c>
      <c r="H585" s="78">
        <f t="shared" si="87"/>
        <v>5094</v>
      </c>
      <c r="K585" s="40"/>
    </row>
    <row r="586" spans="1:11" x14ac:dyDescent="0.2">
      <c r="A586" s="73" t="str">
        <f ca="1">IF(ISERROR(MATCH(E586,Код_КВР,0)),"",INDIRECT(ADDRESS(MATCH(E586,Код_КВР,0)+1,2,,,"КВР")))</f>
        <v>Социальное обеспечение и иные выплаты населению</v>
      </c>
      <c r="B586" s="79" t="s">
        <v>462</v>
      </c>
      <c r="C586" s="77" t="s">
        <v>67</v>
      </c>
      <c r="D586" s="69" t="s">
        <v>92</v>
      </c>
      <c r="E586" s="26">
        <v>300</v>
      </c>
      <c r="F586" s="78">
        <f t="shared" si="94"/>
        <v>5094</v>
      </c>
      <c r="G586" s="78">
        <f t="shared" si="94"/>
        <v>0</v>
      </c>
      <c r="H586" s="78">
        <f t="shared" si="87"/>
        <v>5094</v>
      </c>
      <c r="K586" s="40"/>
    </row>
    <row r="587" spans="1:11" ht="33" x14ac:dyDescent="0.2">
      <c r="A587" s="73" t="str">
        <f ca="1">IF(ISERROR(MATCH(E587,Код_КВР,0)),"",INDIRECT(ADDRESS(MATCH(E587,Код_КВР,0)+1,2,,,"КВР")))</f>
        <v>Социальные выплаты гражданам, кроме публичных нормативных социальных выплат</v>
      </c>
      <c r="B587" s="79" t="s">
        <v>462</v>
      </c>
      <c r="C587" s="77" t="s">
        <v>67</v>
      </c>
      <c r="D587" s="69" t="s">
        <v>92</v>
      </c>
      <c r="E587" s="26">
        <v>320</v>
      </c>
      <c r="F587" s="78">
        <f>'прил. 5'!G289</f>
        <v>5094</v>
      </c>
      <c r="G587" s="78">
        <f>'прил. 5'!H289</f>
        <v>0</v>
      </c>
      <c r="H587" s="78">
        <f t="shared" si="87"/>
        <v>5094</v>
      </c>
      <c r="K587" s="40"/>
    </row>
    <row r="588" spans="1:11" ht="82.5" customHeight="1" x14ac:dyDescent="0.2">
      <c r="A588" s="73" t="str">
        <f ca="1">IF(ISERROR(MATCH(B588,Код_КЦСР,0)),"",INDIRECT(ADDRESS(MATCH(B588,Код_КЦСР,0)+1,2,,,"КЦСР")))</f>
        <v xml:space="preserve">Осуществление полномочий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 за счет средств федерального бюджета
</v>
      </c>
      <c r="B588" s="79" t="s">
        <v>463</v>
      </c>
      <c r="C588" s="77"/>
      <c r="D588" s="69"/>
      <c r="E588" s="26"/>
      <c r="F588" s="78">
        <f t="shared" ref="F588:G591" si="95">F589</f>
        <v>10824.8</v>
      </c>
      <c r="G588" s="78">
        <f t="shared" si="95"/>
        <v>0</v>
      </c>
      <c r="H588" s="78">
        <f t="shared" si="87"/>
        <v>10824.8</v>
      </c>
      <c r="K588" s="40"/>
    </row>
    <row r="589" spans="1:11" x14ac:dyDescent="0.2">
      <c r="A589" s="73" t="str">
        <f ca="1">IF(ISERROR(MATCH(C589,Код_Раздел,0)),"",INDIRECT(ADDRESS(MATCH(C589,Код_Раздел,0)+1,2,,,"Раздел")))</f>
        <v>Социальная политика</v>
      </c>
      <c r="B589" s="79" t="s">
        <v>463</v>
      </c>
      <c r="C589" s="77" t="s">
        <v>67</v>
      </c>
      <c r="D589" s="69"/>
      <c r="E589" s="26"/>
      <c r="F589" s="78">
        <f t="shared" si="95"/>
        <v>10824.8</v>
      </c>
      <c r="G589" s="78">
        <f t="shared" si="95"/>
        <v>0</v>
      </c>
      <c r="H589" s="78">
        <f t="shared" si="87"/>
        <v>10824.8</v>
      </c>
      <c r="K589" s="40"/>
    </row>
    <row r="590" spans="1:11" x14ac:dyDescent="0.2">
      <c r="A590" s="68" t="s">
        <v>58</v>
      </c>
      <c r="B590" s="79" t="s">
        <v>463</v>
      </c>
      <c r="C590" s="77" t="s">
        <v>67</v>
      </c>
      <c r="D590" s="69" t="s">
        <v>92</v>
      </c>
      <c r="E590" s="26"/>
      <c r="F590" s="78">
        <f t="shared" si="95"/>
        <v>10824.8</v>
      </c>
      <c r="G590" s="78">
        <f t="shared" si="95"/>
        <v>0</v>
      </c>
      <c r="H590" s="78">
        <f t="shared" si="87"/>
        <v>10824.8</v>
      </c>
      <c r="K590" s="40"/>
    </row>
    <row r="591" spans="1:11" x14ac:dyDescent="0.2">
      <c r="A591" s="73" t="str">
        <f ca="1">IF(ISERROR(MATCH(E591,Код_КВР,0)),"",INDIRECT(ADDRESS(MATCH(E591,Код_КВР,0)+1,2,,,"КВР")))</f>
        <v>Социальное обеспечение и иные выплаты населению</v>
      </c>
      <c r="B591" s="79" t="s">
        <v>463</v>
      </c>
      <c r="C591" s="77" t="s">
        <v>67</v>
      </c>
      <c r="D591" s="69" t="s">
        <v>92</v>
      </c>
      <c r="E591" s="26">
        <v>300</v>
      </c>
      <c r="F591" s="78">
        <f t="shared" si="95"/>
        <v>10824.8</v>
      </c>
      <c r="G591" s="78">
        <f t="shared" si="95"/>
        <v>0</v>
      </c>
      <c r="H591" s="78">
        <f t="shared" si="87"/>
        <v>10824.8</v>
      </c>
      <c r="K591" s="40"/>
    </row>
    <row r="592" spans="1:11" ht="33" x14ac:dyDescent="0.2">
      <c r="A592" s="73" t="str">
        <f ca="1">IF(ISERROR(MATCH(E592,Код_КВР,0)),"",INDIRECT(ADDRESS(MATCH(E592,Код_КВР,0)+1,2,,,"КВР")))</f>
        <v>Социальные выплаты гражданам, кроме публичных нормативных социальных выплат</v>
      </c>
      <c r="B592" s="79" t="s">
        <v>463</v>
      </c>
      <c r="C592" s="77" t="s">
        <v>67</v>
      </c>
      <c r="D592" s="69" t="s">
        <v>92</v>
      </c>
      <c r="E592" s="26">
        <v>320</v>
      </c>
      <c r="F592" s="78">
        <f>'прил. 5'!G292</f>
        <v>10824.8</v>
      </c>
      <c r="G592" s="78">
        <f>'прил. 5'!H292</f>
        <v>0</v>
      </c>
      <c r="H592" s="78">
        <f t="shared" si="87"/>
        <v>10824.8</v>
      </c>
      <c r="K592" s="40"/>
    </row>
    <row r="593" spans="1:11" x14ac:dyDescent="0.2">
      <c r="A593" s="73" t="str">
        <f ca="1">IF(ISERROR(MATCH(B593,Код_КЦСР,0)),"",INDIRECT(ADDRESS(MATCH(B593,Код_КЦСР,0)+1,2,,,"КЦСР")))</f>
        <v>Обеспечение жильем молодых семей</v>
      </c>
      <c r="B593" s="79" t="s">
        <v>464</v>
      </c>
      <c r="C593" s="77"/>
      <c r="D593" s="69"/>
      <c r="E593" s="26"/>
      <c r="F593" s="78">
        <f>F594</f>
        <v>1666.1</v>
      </c>
      <c r="G593" s="78">
        <f>G594</f>
        <v>0</v>
      </c>
      <c r="H593" s="78">
        <f t="shared" ref="H593:H656" si="96">F593+G593</f>
        <v>1666.1</v>
      </c>
    </row>
    <row r="594" spans="1:11" ht="33" x14ac:dyDescent="0.2">
      <c r="A594" s="73" t="str">
        <f ca="1">IF(ISERROR(MATCH(B594,Код_КЦСР,0)),"",INDIRECT(ADDRESS(MATCH(B594,Код_КЦСР,0)+1,2,,,"КЦСР")))</f>
        <v xml:space="preserve">Социальные выплаты на приобретение (строительство) жилья молодым семьям </v>
      </c>
      <c r="B594" s="79" t="s">
        <v>466</v>
      </c>
      <c r="C594" s="77"/>
      <c r="D594" s="69"/>
      <c r="E594" s="26"/>
      <c r="F594" s="78">
        <f>F595</f>
        <v>1666.1</v>
      </c>
      <c r="G594" s="78">
        <f>G595</f>
        <v>0</v>
      </c>
      <c r="H594" s="78">
        <f t="shared" si="96"/>
        <v>1666.1</v>
      </c>
    </row>
    <row r="595" spans="1:11" x14ac:dyDescent="0.2">
      <c r="A595" s="73" t="str">
        <f ca="1">IF(ISERROR(MATCH(C595,Код_Раздел,0)),"",INDIRECT(ADDRESS(MATCH(C595,Код_Раздел,0)+1,2,,,"Раздел")))</f>
        <v>Социальная политика</v>
      </c>
      <c r="B595" s="79" t="s">
        <v>466</v>
      </c>
      <c r="C595" s="77" t="s">
        <v>67</v>
      </c>
      <c r="D595" s="69"/>
      <c r="E595" s="26"/>
      <c r="F595" s="78">
        <f t="shared" ref="F595:G597" si="97">F596</f>
        <v>1666.1</v>
      </c>
      <c r="G595" s="78">
        <f t="shared" si="97"/>
        <v>0</v>
      </c>
      <c r="H595" s="78">
        <f t="shared" si="96"/>
        <v>1666.1</v>
      </c>
    </row>
    <row r="596" spans="1:11" x14ac:dyDescent="0.2">
      <c r="A596" s="68" t="s">
        <v>58</v>
      </c>
      <c r="B596" s="79" t="s">
        <v>466</v>
      </c>
      <c r="C596" s="77" t="s">
        <v>67</v>
      </c>
      <c r="D596" s="77" t="s">
        <v>92</v>
      </c>
      <c r="E596" s="26"/>
      <c r="F596" s="78">
        <f t="shared" si="97"/>
        <v>1666.1</v>
      </c>
      <c r="G596" s="78">
        <f t="shared" si="97"/>
        <v>0</v>
      </c>
      <c r="H596" s="78">
        <f t="shared" si="96"/>
        <v>1666.1</v>
      </c>
    </row>
    <row r="597" spans="1:11" x14ac:dyDescent="0.2">
      <c r="A597" s="73" t="str">
        <f ca="1">IF(ISERROR(MATCH(E597,Код_КВР,0)),"",INDIRECT(ADDRESS(MATCH(E597,Код_КВР,0)+1,2,,,"КВР")))</f>
        <v>Социальное обеспечение и иные выплаты населению</v>
      </c>
      <c r="B597" s="79" t="s">
        <v>466</v>
      </c>
      <c r="C597" s="77" t="s">
        <v>67</v>
      </c>
      <c r="D597" s="77" t="s">
        <v>92</v>
      </c>
      <c r="E597" s="26">
        <v>300</v>
      </c>
      <c r="F597" s="78">
        <f t="shared" si="97"/>
        <v>1666.1</v>
      </c>
      <c r="G597" s="78">
        <f t="shared" si="97"/>
        <v>0</v>
      </c>
      <c r="H597" s="78">
        <f t="shared" si="96"/>
        <v>1666.1</v>
      </c>
    </row>
    <row r="598" spans="1:11" ht="33" x14ac:dyDescent="0.2">
      <c r="A598" s="73" t="str">
        <f ca="1">IF(ISERROR(MATCH(E598,Код_КВР,0)),"",INDIRECT(ADDRESS(MATCH(E598,Код_КВР,0)+1,2,,,"КВР")))</f>
        <v>Социальные выплаты гражданам, кроме публичных нормативных социальных выплат</v>
      </c>
      <c r="B598" s="79" t="s">
        <v>466</v>
      </c>
      <c r="C598" s="77" t="s">
        <v>67</v>
      </c>
      <c r="D598" s="77" t="s">
        <v>92</v>
      </c>
      <c r="E598" s="26">
        <v>320</v>
      </c>
      <c r="F598" s="78">
        <f>'прил. 5'!G297</f>
        <v>1666.1</v>
      </c>
      <c r="G598" s="78">
        <f>'прил. 5'!H297</f>
        <v>0</v>
      </c>
      <c r="H598" s="78">
        <f t="shared" si="96"/>
        <v>1666.1</v>
      </c>
    </row>
    <row r="599" spans="1:11" ht="33" x14ac:dyDescent="0.2">
      <c r="A599" s="73" t="str">
        <f ca="1">IF(ISERROR(MATCH(B599,Код_КЦСР,0)),"",INDIRECT(ADDRESS(MATCH(B599,Код_КЦСР,0)+1,2,,,"КЦСР")))</f>
        <v>Оказание социальной помощи работникам бюджетных учреждений здравоохранения при приобретении жилья по ипотечному кредиту</v>
      </c>
      <c r="B599" s="79" t="s">
        <v>467</v>
      </c>
      <c r="C599" s="77"/>
      <c r="D599" s="69"/>
      <c r="E599" s="26"/>
      <c r="F599" s="78">
        <f>F600</f>
        <v>5743.6</v>
      </c>
      <c r="G599" s="78">
        <f>G600</f>
        <v>0</v>
      </c>
      <c r="H599" s="78">
        <f t="shared" si="96"/>
        <v>5743.6</v>
      </c>
    </row>
    <row r="600" spans="1:11" ht="33" x14ac:dyDescent="0.2">
      <c r="A600" s="73" t="str">
        <f ca="1">IF(ISERROR(MATCH(B600,Код_КЦСР,0)),"",INDIRECT(ADDRESS(MATCH(B600,Код_КЦСР,0)+1,2,,,"КЦСР")))</f>
        <v>Предоставление единовременных и ежемесячных социальных выплат работникам бюджетных учреждений здравоохранения</v>
      </c>
      <c r="B600" s="79" t="s">
        <v>468</v>
      </c>
      <c r="C600" s="77"/>
      <c r="D600" s="69"/>
      <c r="E600" s="26"/>
      <c r="F600" s="78">
        <f t="shared" ref="F600:G603" si="98">F601</f>
        <v>5743.6</v>
      </c>
      <c r="G600" s="78">
        <f t="shared" si="98"/>
        <v>0</v>
      </c>
      <c r="H600" s="78">
        <f t="shared" si="96"/>
        <v>5743.6</v>
      </c>
    </row>
    <row r="601" spans="1:11" x14ac:dyDescent="0.2">
      <c r="A601" s="73" t="str">
        <f ca="1">IF(ISERROR(MATCH(C601,Код_Раздел,0)),"",INDIRECT(ADDRESS(MATCH(C601,Код_Раздел,0)+1,2,,,"Раздел")))</f>
        <v>Социальная политика</v>
      </c>
      <c r="B601" s="79" t="s">
        <v>468</v>
      </c>
      <c r="C601" s="77" t="s">
        <v>67</v>
      </c>
      <c r="D601" s="69"/>
      <c r="E601" s="26"/>
      <c r="F601" s="78">
        <f t="shared" si="98"/>
        <v>5743.6</v>
      </c>
      <c r="G601" s="78">
        <f t="shared" si="98"/>
        <v>0</v>
      </c>
      <c r="H601" s="78">
        <f t="shared" si="96"/>
        <v>5743.6</v>
      </c>
    </row>
    <row r="602" spans="1:11" x14ac:dyDescent="0.2">
      <c r="A602" s="68" t="s">
        <v>58</v>
      </c>
      <c r="B602" s="79" t="s">
        <v>468</v>
      </c>
      <c r="C602" s="77" t="s">
        <v>67</v>
      </c>
      <c r="D602" s="77" t="s">
        <v>92</v>
      </c>
      <c r="E602" s="26"/>
      <c r="F602" s="78">
        <f t="shared" si="98"/>
        <v>5743.6</v>
      </c>
      <c r="G602" s="78">
        <f t="shared" si="98"/>
        <v>0</v>
      </c>
      <c r="H602" s="78">
        <f t="shared" si="96"/>
        <v>5743.6</v>
      </c>
    </row>
    <row r="603" spans="1:11" x14ac:dyDescent="0.2">
      <c r="A603" s="73" t="str">
        <f ca="1">IF(ISERROR(MATCH(E603,Код_КВР,0)),"",INDIRECT(ADDRESS(MATCH(E603,Код_КВР,0)+1,2,,,"КВР")))</f>
        <v>Социальное обеспечение и иные выплаты населению</v>
      </c>
      <c r="B603" s="79" t="s">
        <v>468</v>
      </c>
      <c r="C603" s="77" t="s">
        <v>67</v>
      </c>
      <c r="D603" s="77" t="s">
        <v>92</v>
      </c>
      <c r="E603" s="26">
        <v>300</v>
      </c>
      <c r="F603" s="78">
        <f t="shared" si="98"/>
        <v>5743.6</v>
      </c>
      <c r="G603" s="78">
        <f t="shared" si="98"/>
        <v>0</v>
      </c>
      <c r="H603" s="78">
        <f t="shared" si="96"/>
        <v>5743.6</v>
      </c>
    </row>
    <row r="604" spans="1:11" ht="33" x14ac:dyDescent="0.2">
      <c r="A604" s="73" t="str">
        <f ca="1">IF(ISERROR(MATCH(E604,Код_КВР,0)),"",INDIRECT(ADDRESS(MATCH(E604,Код_КВР,0)+1,2,,,"КВР")))</f>
        <v>Социальные выплаты гражданам, кроме публичных нормативных социальных выплат</v>
      </c>
      <c r="B604" s="79" t="s">
        <v>468</v>
      </c>
      <c r="C604" s="77" t="s">
        <v>67</v>
      </c>
      <c r="D604" s="77" t="s">
        <v>92</v>
      </c>
      <c r="E604" s="26">
        <v>320</v>
      </c>
      <c r="F604" s="78">
        <f>'прил. 5'!G301</f>
        <v>5743.6</v>
      </c>
      <c r="G604" s="78">
        <f>'прил. 5'!H301</f>
        <v>0</v>
      </c>
      <c r="H604" s="78">
        <f t="shared" si="96"/>
        <v>5743.6</v>
      </c>
    </row>
    <row r="605" spans="1:11" ht="49.5" x14ac:dyDescent="0.2">
      <c r="A605" s="73" t="str">
        <f ca="1">IF(ISERROR(MATCH(B605,Код_КЦСР,0)),"",INDIRECT(ADDRESS(MATCH(B605,Код_КЦСР,0)+1,2,,,"КЦСР")))</f>
        <v>Муниципальная программа «Энергосбережение и повышение энергетической эффективности на территории муниципального образования «Город Череповец» на 2014 – 2018 годы</v>
      </c>
      <c r="B605" s="79" t="s">
        <v>469</v>
      </c>
      <c r="C605" s="77"/>
      <c r="D605" s="69"/>
      <c r="E605" s="26"/>
      <c r="F605" s="78">
        <f>F606+F613</f>
        <v>1392.7</v>
      </c>
      <c r="G605" s="78">
        <f>G606+G613</f>
        <v>0</v>
      </c>
      <c r="H605" s="78">
        <f t="shared" si="96"/>
        <v>1392.7</v>
      </c>
      <c r="K605" s="40"/>
    </row>
    <row r="606" spans="1:11" ht="33" x14ac:dyDescent="0.2">
      <c r="A606" s="73" t="str">
        <f ca="1">IF(ISERROR(MATCH(B606,Код_КЦСР,0)),"",INDIRECT(ADDRESS(MATCH(B606,Код_КЦСР,0)+1,2,,,"КЦСР")))</f>
        <v>Энергосбережение и повышение энергетической эффективности в организациях с участием муниципального образования</v>
      </c>
      <c r="B606" s="79" t="s">
        <v>471</v>
      </c>
      <c r="C606" s="77"/>
      <c r="D606" s="69"/>
      <c r="E606" s="26"/>
      <c r="F606" s="78">
        <f t="shared" ref="F606:G606" si="99">F607</f>
        <v>500</v>
      </c>
      <c r="G606" s="78">
        <f t="shared" si="99"/>
        <v>0</v>
      </c>
      <c r="H606" s="78">
        <f t="shared" si="96"/>
        <v>500</v>
      </c>
    </row>
    <row r="607" spans="1:11" ht="49.5" x14ac:dyDescent="0.2">
      <c r="A607" s="73" t="str">
        <f ca="1">IF(ISERROR(MATCH(B607,Код_КЦСР,0)),"",INDIRECT(ADDRESS(MATCH(B607,Код_КЦСР,0)+1,2,,,"КЦСР")))</f>
        <v>Мероприятия по энергосбережению, направленные на снижение потребления энергоресурсов и воды, в организациях с участием муниципального образования</v>
      </c>
      <c r="B607" s="79" t="s">
        <v>473</v>
      </c>
      <c r="C607" s="77"/>
      <c r="D607" s="69"/>
      <c r="E607" s="26"/>
      <c r="F607" s="78">
        <f t="shared" ref="F607:G610" si="100">F608</f>
        <v>500</v>
      </c>
      <c r="G607" s="78">
        <f t="shared" si="100"/>
        <v>0</v>
      </c>
      <c r="H607" s="78">
        <f t="shared" si="96"/>
        <v>500</v>
      </c>
    </row>
    <row r="608" spans="1:11" x14ac:dyDescent="0.2">
      <c r="A608" s="73" t="str">
        <f ca="1">IF(ISERROR(MATCH(C608,Код_Раздел,0)),"",INDIRECT(ADDRESS(MATCH(C608,Код_Раздел,0)+1,2,,,"Раздел")))</f>
        <v>Культура, кинематография</v>
      </c>
      <c r="B608" s="79" t="s">
        <v>473</v>
      </c>
      <c r="C608" s="77" t="s">
        <v>99</v>
      </c>
      <c r="D608" s="69"/>
      <c r="E608" s="26"/>
      <c r="F608" s="78">
        <f t="shared" si="100"/>
        <v>500</v>
      </c>
      <c r="G608" s="78">
        <f t="shared" si="100"/>
        <v>0</v>
      </c>
      <c r="H608" s="78">
        <f t="shared" si="96"/>
        <v>500</v>
      </c>
    </row>
    <row r="609" spans="1:11" x14ac:dyDescent="0.2">
      <c r="A609" s="68" t="s">
        <v>230</v>
      </c>
      <c r="B609" s="79" t="s">
        <v>473</v>
      </c>
      <c r="C609" s="77" t="s">
        <v>99</v>
      </c>
      <c r="D609" s="77" t="s">
        <v>90</v>
      </c>
      <c r="E609" s="26"/>
      <c r="F609" s="78">
        <f t="shared" si="100"/>
        <v>500</v>
      </c>
      <c r="G609" s="78">
        <f t="shared" si="100"/>
        <v>0</v>
      </c>
      <c r="H609" s="78">
        <f t="shared" si="96"/>
        <v>500</v>
      </c>
    </row>
    <row r="610" spans="1:11" ht="33" x14ac:dyDescent="0.2">
      <c r="A610" s="73" t="str">
        <f ca="1">IF(ISERROR(MATCH(E610,Код_КВР,0)),"",INDIRECT(ADDRESS(MATCH(E610,Код_КВР,0)+1,2,,,"КВР")))</f>
        <v>Предоставление субсидий бюджетным, автономным учреждениям и иным некоммерческим организациям</v>
      </c>
      <c r="B610" s="79" t="s">
        <v>473</v>
      </c>
      <c r="C610" s="77" t="s">
        <v>99</v>
      </c>
      <c r="D610" s="77" t="s">
        <v>90</v>
      </c>
      <c r="E610" s="26">
        <v>600</v>
      </c>
      <c r="F610" s="78">
        <f t="shared" si="100"/>
        <v>500</v>
      </c>
      <c r="G610" s="78">
        <f t="shared" si="100"/>
        <v>0</v>
      </c>
      <c r="H610" s="78">
        <f t="shared" si="96"/>
        <v>500</v>
      </c>
    </row>
    <row r="611" spans="1:11" x14ac:dyDescent="0.2">
      <c r="A611" s="73" t="str">
        <f ca="1">IF(ISERROR(MATCH(E611,Код_КВР,0)),"",INDIRECT(ADDRESS(MATCH(E611,Код_КВР,0)+1,2,,,"КВР")))</f>
        <v>Субсидии бюджетным учреждениям</v>
      </c>
      <c r="B611" s="79" t="s">
        <v>473</v>
      </c>
      <c r="C611" s="77" t="s">
        <v>99</v>
      </c>
      <c r="D611" s="77" t="s">
        <v>90</v>
      </c>
      <c r="E611" s="26">
        <v>610</v>
      </c>
      <c r="F611" s="78">
        <f>'прил. 5'!G732</f>
        <v>500</v>
      </c>
      <c r="G611" s="78">
        <f>'прил. 5'!H732</f>
        <v>0</v>
      </c>
      <c r="H611" s="78">
        <f t="shared" si="96"/>
        <v>500</v>
      </c>
    </row>
    <row r="612" spans="1:11" ht="33" x14ac:dyDescent="0.2">
      <c r="A612" s="73" t="str">
        <f ca="1">IF(ISERROR(MATCH(B612,Код_КЦСР,0)),"",INDIRECT(ADDRESS(MATCH(B612,Код_КЦСР,0)+1,2,,,"КЦСР")))</f>
        <v>Энергосбережение и повышение энергетической эффективности в жилищном фонде</v>
      </c>
      <c r="B612" s="79" t="s">
        <v>475</v>
      </c>
      <c r="C612" s="77"/>
      <c r="D612" s="77"/>
      <c r="E612" s="26"/>
      <c r="F612" s="78">
        <f t="shared" ref="F612:G616" si="101">F613</f>
        <v>892.7</v>
      </c>
      <c r="G612" s="78">
        <f t="shared" si="101"/>
        <v>0</v>
      </c>
      <c r="H612" s="78">
        <f t="shared" si="96"/>
        <v>892.7</v>
      </c>
    </row>
    <row r="613" spans="1:11" ht="49.5" x14ac:dyDescent="0.2">
      <c r="A613" s="73" t="str">
        <f ca="1">IF(ISERROR(MATCH(B613,Код_КЦСР,0)),"",INDIRECT(ADDRESS(MATCH(B613,Код_КЦСР,0)+1,2,,,"КЦСР")))</f>
        <v>Оснащение индивидуальными приборами учета коммунальных ресурсов жилых помещений, относящихся к муниципальному жилому фонду</v>
      </c>
      <c r="B613" s="79" t="s">
        <v>476</v>
      </c>
      <c r="C613" s="77"/>
      <c r="D613" s="77"/>
      <c r="E613" s="26"/>
      <c r="F613" s="78">
        <f t="shared" si="101"/>
        <v>892.7</v>
      </c>
      <c r="G613" s="78">
        <f t="shared" si="101"/>
        <v>0</v>
      </c>
      <c r="H613" s="78">
        <f t="shared" si="96"/>
        <v>892.7</v>
      </c>
    </row>
    <row r="614" spans="1:11" x14ac:dyDescent="0.2">
      <c r="A614" s="73" t="str">
        <f ca="1">IF(ISERROR(MATCH(C614,Код_Раздел,0)),"",INDIRECT(ADDRESS(MATCH(C614,Код_Раздел,0)+1,2,,,"Раздел")))</f>
        <v>Жилищно-коммунальное хозяйство</v>
      </c>
      <c r="B614" s="79" t="s">
        <v>476</v>
      </c>
      <c r="C614" s="77" t="s">
        <v>98</v>
      </c>
      <c r="D614" s="77"/>
      <c r="E614" s="26"/>
      <c r="F614" s="78">
        <f t="shared" si="101"/>
        <v>892.7</v>
      </c>
      <c r="G614" s="78">
        <f t="shared" si="101"/>
        <v>0</v>
      </c>
      <c r="H614" s="78">
        <f t="shared" si="96"/>
        <v>892.7</v>
      </c>
    </row>
    <row r="615" spans="1:11" x14ac:dyDescent="0.2">
      <c r="A615" s="68" t="s">
        <v>103</v>
      </c>
      <c r="B615" s="79" t="s">
        <v>476</v>
      </c>
      <c r="C615" s="77" t="s">
        <v>98</v>
      </c>
      <c r="D615" s="77" t="s">
        <v>90</v>
      </c>
      <c r="E615" s="26"/>
      <c r="F615" s="78">
        <f t="shared" si="101"/>
        <v>892.7</v>
      </c>
      <c r="G615" s="78">
        <f t="shared" si="101"/>
        <v>0</v>
      </c>
      <c r="H615" s="78">
        <f t="shared" si="96"/>
        <v>892.7</v>
      </c>
    </row>
    <row r="616" spans="1:11" ht="33" x14ac:dyDescent="0.2">
      <c r="A616" s="73" t="str">
        <f ca="1">IF(ISERROR(MATCH(E616,Код_КВР,0)),"",INDIRECT(ADDRESS(MATCH(E616,Код_КВР,0)+1,2,,,"КВР")))</f>
        <v>Закупка товаров, работ и услуг для государственных (муниципальных) нужд</v>
      </c>
      <c r="B616" s="79" t="s">
        <v>476</v>
      </c>
      <c r="C616" s="77" t="s">
        <v>98</v>
      </c>
      <c r="D616" s="77" t="s">
        <v>90</v>
      </c>
      <c r="E616" s="26">
        <v>200</v>
      </c>
      <c r="F616" s="78">
        <f t="shared" si="101"/>
        <v>892.7</v>
      </c>
      <c r="G616" s="78">
        <f t="shared" si="101"/>
        <v>0</v>
      </c>
      <c r="H616" s="78">
        <f t="shared" si="96"/>
        <v>892.7</v>
      </c>
    </row>
    <row r="617" spans="1:11" ht="33" customHeight="1" x14ac:dyDescent="0.2">
      <c r="A617" s="73" t="str">
        <f ca="1">IF(ISERROR(MATCH(E617,Код_КВР,0)),"",INDIRECT(ADDRESS(MATCH(E617,Код_КВР,0)+1,2,,,"КВР")))</f>
        <v>Иные закупки товаров, работ и услуг для обеспечения государственных (муниципальных) нужд</v>
      </c>
      <c r="B617" s="79" t="s">
        <v>476</v>
      </c>
      <c r="C617" s="77" t="s">
        <v>98</v>
      </c>
      <c r="D617" s="77" t="s">
        <v>90</v>
      </c>
      <c r="E617" s="26">
        <v>240</v>
      </c>
      <c r="F617" s="78">
        <f>'прил. 5'!G389</f>
        <v>892.7</v>
      </c>
      <c r="G617" s="78">
        <f>'прил. 5'!H389</f>
        <v>0</v>
      </c>
      <c r="H617" s="78">
        <f t="shared" si="96"/>
        <v>892.7</v>
      </c>
    </row>
    <row r="618" spans="1:11" ht="33" x14ac:dyDescent="0.2">
      <c r="A618" s="73" t="str">
        <f ca="1">IF(ISERROR(MATCH(B618,Код_КЦСР,0)),"",INDIRECT(ADDRESS(MATCH(B618,Код_КЦСР,0)+1,2,,,"КЦСР")))</f>
        <v>Муниципальная программа «Развитие городского общественного транспорта» на 2014 – 2017 годы</v>
      </c>
      <c r="B618" s="79" t="s">
        <v>477</v>
      </c>
      <c r="C618" s="77"/>
      <c r="D618" s="69"/>
      <c r="E618" s="26"/>
      <c r="F618" s="78">
        <f>F619+F624</f>
        <v>9636.2999999999993</v>
      </c>
      <c r="G618" s="78">
        <f>G619+G624</f>
        <v>0</v>
      </c>
      <c r="H618" s="78">
        <f t="shared" si="96"/>
        <v>9636.2999999999993</v>
      </c>
      <c r="K618" s="40"/>
    </row>
    <row r="619" spans="1:11" x14ac:dyDescent="0.2">
      <c r="A619" s="73" t="str">
        <f ca="1">IF(ISERROR(MATCH(B619,Код_КЦСР,0)),"",INDIRECT(ADDRESS(MATCH(B619,Код_КЦСР,0)+1,2,,,"КЦСР")))</f>
        <v>Приобретение автобусов в муниципальную собственность</v>
      </c>
      <c r="B619" s="79" t="s">
        <v>479</v>
      </c>
      <c r="C619" s="77"/>
      <c r="D619" s="69"/>
      <c r="E619" s="26"/>
      <c r="F619" s="78">
        <f t="shared" ref="F619:G622" si="102">F620</f>
        <v>8740.2999999999993</v>
      </c>
      <c r="G619" s="78">
        <f t="shared" si="102"/>
        <v>0</v>
      </c>
      <c r="H619" s="78">
        <f t="shared" si="96"/>
        <v>8740.2999999999993</v>
      </c>
    </row>
    <row r="620" spans="1:11" x14ac:dyDescent="0.2">
      <c r="A620" s="73" t="str">
        <f ca="1">IF(ISERROR(MATCH(C620,Код_Раздел,0)),"",INDIRECT(ADDRESS(MATCH(C620,Код_Раздел,0)+1,2,,,"Раздел")))</f>
        <v>Национальная экономика</v>
      </c>
      <c r="B620" s="79" t="s">
        <v>479</v>
      </c>
      <c r="C620" s="77" t="s">
        <v>93</v>
      </c>
      <c r="D620" s="69"/>
      <c r="E620" s="26"/>
      <c r="F620" s="78">
        <f t="shared" si="102"/>
        <v>8740.2999999999993</v>
      </c>
      <c r="G620" s="78">
        <f t="shared" si="102"/>
        <v>0</v>
      </c>
      <c r="H620" s="78">
        <f t="shared" si="96"/>
        <v>8740.2999999999993</v>
      </c>
    </row>
    <row r="621" spans="1:11" x14ac:dyDescent="0.2">
      <c r="A621" s="74" t="s">
        <v>171</v>
      </c>
      <c r="B621" s="79" t="s">
        <v>479</v>
      </c>
      <c r="C621" s="77" t="s">
        <v>93</v>
      </c>
      <c r="D621" s="77" t="s">
        <v>99</v>
      </c>
      <c r="E621" s="26"/>
      <c r="F621" s="78">
        <f t="shared" si="102"/>
        <v>8740.2999999999993</v>
      </c>
      <c r="G621" s="78">
        <f t="shared" si="102"/>
        <v>0</v>
      </c>
      <c r="H621" s="78">
        <f t="shared" si="96"/>
        <v>8740.2999999999993</v>
      </c>
    </row>
    <row r="622" spans="1:11" ht="33" x14ac:dyDescent="0.2">
      <c r="A622" s="73" t="str">
        <f ca="1">IF(ISERROR(MATCH(E622,Код_КВР,0)),"",INDIRECT(ADDRESS(MATCH(E622,Код_КВР,0)+1,2,,,"КВР")))</f>
        <v>Закупка товаров, работ и услуг для государственных (муниципальных) нужд</v>
      </c>
      <c r="B622" s="79" t="s">
        <v>479</v>
      </c>
      <c r="C622" s="77" t="s">
        <v>93</v>
      </c>
      <c r="D622" s="77" t="s">
        <v>99</v>
      </c>
      <c r="E622" s="26">
        <v>200</v>
      </c>
      <c r="F622" s="78">
        <f t="shared" si="102"/>
        <v>8740.2999999999993</v>
      </c>
      <c r="G622" s="78">
        <f t="shared" si="102"/>
        <v>0</v>
      </c>
      <c r="H622" s="78">
        <f t="shared" si="96"/>
        <v>8740.2999999999993</v>
      </c>
    </row>
    <row r="623" spans="1:11" ht="33" x14ac:dyDescent="0.2">
      <c r="A623" s="73" t="str">
        <f ca="1">IF(ISERROR(MATCH(E623,Код_КВР,0)),"",INDIRECT(ADDRESS(MATCH(E623,Код_КВР,0)+1,2,,,"КВР")))</f>
        <v>Иные закупки товаров, работ и услуг для обеспечения государственных (муниципальных) нужд</v>
      </c>
      <c r="B623" s="79" t="s">
        <v>479</v>
      </c>
      <c r="C623" s="77" t="s">
        <v>93</v>
      </c>
      <c r="D623" s="77" t="s">
        <v>99</v>
      </c>
      <c r="E623" s="26">
        <v>240</v>
      </c>
      <c r="F623" s="78">
        <f>'прил. 5'!G892</f>
        <v>8740.2999999999993</v>
      </c>
      <c r="G623" s="78">
        <f>'прил. 5'!H892</f>
        <v>0</v>
      </c>
      <c r="H623" s="78">
        <f t="shared" si="96"/>
        <v>8740.2999999999993</v>
      </c>
    </row>
    <row r="624" spans="1:11" ht="33" x14ac:dyDescent="0.2">
      <c r="A624" s="73" t="str">
        <f ca="1">IF(ISERROR(MATCH(B624,Код_КЦСР,0)),"",INDIRECT(ADDRESS(MATCH(B624,Код_КЦСР,0)+1,2,,,"КЦСР")))</f>
        <v>Обустройство автобусных остановок павильонами/навесами для ожидания автобуса</v>
      </c>
      <c r="B624" s="79" t="s">
        <v>480</v>
      </c>
      <c r="C624" s="77"/>
      <c r="D624" s="77"/>
      <c r="E624" s="26"/>
      <c r="F624" s="78">
        <f t="shared" ref="F624:G626" si="103">F625</f>
        <v>896</v>
      </c>
      <c r="G624" s="78">
        <f t="shared" si="103"/>
        <v>0</v>
      </c>
      <c r="H624" s="78">
        <f t="shared" si="96"/>
        <v>896</v>
      </c>
    </row>
    <row r="625" spans="1:11" x14ac:dyDescent="0.2">
      <c r="A625" s="73" t="str">
        <f ca="1">IF(ISERROR(MATCH(C625,Код_Раздел,0)),"",INDIRECT(ADDRESS(MATCH(C625,Код_Раздел,0)+1,2,,,"Раздел")))</f>
        <v>Национальная экономика</v>
      </c>
      <c r="B625" s="79" t="s">
        <v>480</v>
      </c>
      <c r="C625" s="77" t="s">
        <v>93</v>
      </c>
      <c r="D625" s="69"/>
      <c r="E625" s="26"/>
      <c r="F625" s="78">
        <f t="shared" si="103"/>
        <v>896</v>
      </c>
      <c r="G625" s="78">
        <f t="shared" si="103"/>
        <v>0</v>
      </c>
      <c r="H625" s="78">
        <f t="shared" si="96"/>
        <v>896</v>
      </c>
    </row>
    <row r="626" spans="1:11" x14ac:dyDescent="0.2">
      <c r="A626" s="74" t="s">
        <v>59</v>
      </c>
      <c r="B626" s="79" t="s">
        <v>480</v>
      </c>
      <c r="C626" s="77" t="s">
        <v>93</v>
      </c>
      <c r="D626" s="77" t="s">
        <v>96</v>
      </c>
      <c r="E626" s="26"/>
      <c r="F626" s="78">
        <f t="shared" si="103"/>
        <v>896</v>
      </c>
      <c r="G626" s="78">
        <f t="shared" si="103"/>
        <v>0</v>
      </c>
      <c r="H626" s="78">
        <f t="shared" si="96"/>
        <v>896</v>
      </c>
    </row>
    <row r="627" spans="1:11" ht="33" x14ac:dyDescent="0.2">
      <c r="A627" s="73" t="str">
        <f ca="1">IF(ISERROR(MATCH(E627,Код_КВР,0)),"",INDIRECT(ADDRESS(MATCH(E627,Код_КВР,0)+1,2,,,"КВР")))</f>
        <v>Закупка товаров, работ и услуг для государственных (муниципальных) нужд</v>
      </c>
      <c r="B627" s="79" t="s">
        <v>480</v>
      </c>
      <c r="C627" s="77" t="s">
        <v>93</v>
      </c>
      <c r="D627" s="77" t="s">
        <v>96</v>
      </c>
      <c r="E627" s="26">
        <v>200</v>
      </c>
      <c r="F627" s="78">
        <f>F628</f>
        <v>896</v>
      </c>
      <c r="G627" s="78">
        <f>G628</f>
        <v>0</v>
      </c>
      <c r="H627" s="78">
        <f t="shared" si="96"/>
        <v>896</v>
      </c>
    </row>
    <row r="628" spans="1:11" ht="33" x14ac:dyDescent="0.2">
      <c r="A628" s="73" t="str">
        <f ca="1">IF(ISERROR(MATCH(E628,Код_КВР,0)),"",INDIRECT(ADDRESS(MATCH(E628,Код_КВР,0)+1,2,,,"КВР")))</f>
        <v>Иные закупки товаров, работ и услуг для обеспечения государственных (муниципальных) нужд</v>
      </c>
      <c r="B628" s="79" t="s">
        <v>480</v>
      </c>
      <c r="C628" s="77" t="s">
        <v>93</v>
      </c>
      <c r="D628" s="77" t="s">
        <v>96</v>
      </c>
      <c r="E628" s="26">
        <v>240</v>
      </c>
      <c r="F628" s="78">
        <f>'прил. 5'!G360</f>
        <v>896</v>
      </c>
      <c r="G628" s="78">
        <f>'прил. 5'!H360</f>
        <v>0</v>
      </c>
      <c r="H628" s="78">
        <f t="shared" si="96"/>
        <v>896</v>
      </c>
    </row>
    <row r="629" spans="1:11" ht="33" x14ac:dyDescent="0.2">
      <c r="A629" s="73" t="str">
        <f ca="1">IF(ISERROR(MATCH(B629,Код_КЦСР,0)),"",INDIRECT(ADDRESS(MATCH(B629,Код_КЦСР,0)+1,2,,,"КЦСР")))</f>
        <v>Муниципальная программа «Реализация градостроительной политики города Череповца» на 2014 – 2022 годы</v>
      </c>
      <c r="B629" s="79" t="s">
        <v>481</v>
      </c>
      <c r="C629" s="77"/>
      <c r="D629" s="69"/>
      <c r="E629" s="26"/>
      <c r="F629" s="78">
        <f t="shared" ref="F629:G632" si="104">F630</f>
        <v>31892</v>
      </c>
      <c r="G629" s="78">
        <f t="shared" si="104"/>
        <v>0</v>
      </c>
      <c r="H629" s="78">
        <f t="shared" si="96"/>
        <v>31892</v>
      </c>
      <c r="K629" s="40"/>
    </row>
    <row r="630" spans="1:11" ht="49.5" x14ac:dyDescent="0.2">
      <c r="A630" s="73" t="str">
        <f ca="1">IF(ISERROR(MATCH(B630,Код_КЦСР,0)),"",INDIRECT(ADDRESS(MATCH(B630,Код_КЦСР,0)+1,2,,,"КЦСР")))</f>
        <v>Организация работ по реализации целей, задач управления, выполнение его функциональных обязанностей и реализации муниципальной программы</v>
      </c>
      <c r="B630" s="79" t="s">
        <v>483</v>
      </c>
      <c r="C630" s="77"/>
      <c r="D630" s="69"/>
      <c r="E630" s="26"/>
      <c r="F630" s="78">
        <f t="shared" si="104"/>
        <v>31892</v>
      </c>
      <c r="G630" s="78">
        <f t="shared" si="104"/>
        <v>0</v>
      </c>
      <c r="H630" s="78">
        <f t="shared" si="96"/>
        <v>31892</v>
      </c>
    </row>
    <row r="631" spans="1:11" ht="33" customHeight="1" x14ac:dyDescent="0.2">
      <c r="A631" s="73" t="str">
        <f ca="1">IF(ISERROR(MATCH(B631,Код_КЦСР,0)),"",INDIRECT(ADDRESS(MATCH(B631,Код_КЦСР,0)+1,2,,,"КЦСР")))</f>
        <v>Расходы на обеспечение функций органов местного самоуправления</v>
      </c>
      <c r="B631" s="79" t="s">
        <v>484</v>
      </c>
      <c r="C631" s="77"/>
      <c r="D631" s="69"/>
      <c r="E631" s="26"/>
      <c r="F631" s="78">
        <f t="shared" si="104"/>
        <v>31892</v>
      </c>
      <c r="G631" s="78">
        <f t="shared" si="104"/>
        <v>0</v>
      </c>
      <c r="H631" s="78">
        <f t="shared" si="96"/>
        <v>31892</v>
      </c>
    </row>
    <row r="632" spans="1:11" x14ac:dyDescent="0.2">
      <c r="A632" s="73" t="str">
        <f ca="1">IF(ISERROR(MATCH(C632,Код_Раздел,0)),"",INDIRECT(ADDRESS(MATCH(C632,Код_Раздел,0)+1,2,,,"Раздел")))</f>
        <v>Национальная экономика</v>
      </c>
      <c r="B632" s="79" t="s">
        <v>484</v>
      </c>
      <c r="C632" s="77" t="s">
        <v>93</v>
      </c>
      <c r="D632" s="69"/>
      <c r="E632" s="26"/>
      <c r="F632" s="78">
        <f t="shared" si="104"/>
        <v>31892</v>
      </c>
      <c r="G632" s="78">
        <f t="shared" si="104"/>
        <v>0</v>
      </c>
      <c r="H632" s="78">
        <f t="shared" si="96"/>
        <v>31892</v>
      </c>
    </row>
    <row r="633" spans="1:11" x14ac:dyDescent="0.2">
      <c r="A633" s="68" t="s">
        <v>100</v>
      </c>
      <c r="B633" s="79" t="s">
        <v>484</v>
      </c>
      <c r="C633" s="77" t="s">
        <v>93</v>
      </c>
      <c r="D633" s="77" t="s">
        <v>75</v>
      </c>
      <c r="E633" s="26"/>
      <c r="F633" s="78">
        <f>F634+F636</f>
        <v>31892</v>
      </c>
      <c r="G633" s="78">
        <f>G634+G636</f>
        <v>0</v>
      </c>
      <c r="H633" s="78">
        <f t="shared" si="96"/>
        <v>31892</v>
      </c>
    </row>
    <row r="634" spans="1:11" ht="66" x14ac:dyDescent="0.2">
      <c r="A634" s="73" t="str">
        <f ca="1">IF(ISERROR(MATCH(E634,Код_КВР,0)),"",INDIRECT(ADDRESS(MATCH(E634,Код_КВР,0)+1,2,,,"КВР")))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634" s="79" t="s">
        <v>484</v>
      </c>
      <c r="C634" s="77" t="s">
        <v>93</v>
      </c>
      <c r="D634" s="77" t="s">
        <v>75</v>
      </c>
      <c r="E634" s="26">
        <v>100</v>
      </c>
      <c r="F634" s="78">
        <f>F635</f>
        <v>31818.400000000001</v>
      </c>
      <c r="G634" s="78">
        <f>G635</f>
        <v>0</v>
      </c>
      <c r="H634" s="78">
        <f t="shared" si="96"/>
        <v>31818.400000000001</v>
      </c>
    </row>
    <row r="635" spans="1:11" ht="33" x14ac:dyDescent="0.2">
      <c r="A635" s="73" t="str">
        <f ca="1">IF(ISERROR(MATCH(E635,Код_КВР,0)),"",INDIRECT(ADDRESS(MATCH(E635,Код_КВР,0)+1,2,,,"КВР")))</f>
        <v>Расходы на выплаты персоналу государственных (муниципальных) органов</v>
      </c>
      <c r="B635" s="79" t="s">
        <v>484</v>
      </c>
      <c r="C635" s="77" t="s">
        <v>93</v>
      </c>
      <c r="D635" s="77" t="s">
        <v>75</v>
      </c>
      <c r="E635" s="26">
        <v>120</v>
      </c>
      <c r="F635" s="78">
        <f>'прил. 5'!G452</f>
        <v>31818.400000000001</v>
      </c>
      <c r="G635" s="78">
        <f>'прил. 5'!H452</f>
        <v>0</v>
      </c>
      <c r="H635" s="78">
        <f t="shared" si="96"/>
        <v>31818.400000000001</v>
      </c>
    </row>
    <row r="636" spans="1:11" ht="33" x14ac:dyDescent="0.2">
      <c r="A636" s="73" t="str">
        <f t="shared" ref="A636:A637" ca="1" si="105">IF(ISERROR(MATCH(E636,Код_КВР,0)),"",INDIRECT(ADDRESS(MATCH(E636,Код_КВР,0)+1,2,,,"КВР")))</f>
        <v>Закупка товаров, работ и услуг для государственных (муниципальных) нужд</v>
      </c>
      <c r="B636" s="79" t="s">
        <v>484</v>
      </c>
      <c r="C636" s="77" t="s">
        <v>93</v>
      </c>
      <c r="D636" s="77" t="s">
        <v>75</v>
      </c>
      <c r="E636" s="26">
        <v>200</v>
      </c>
      <c r="F636" s="78">
        <f>F637</f>
        <v>73.599999999999994</v>
      </c>
      <c r="G636" s="78">
        <f>G637</f>
        <v>0</v>
      </c>
      <c r="H636" s="78">
        <f t="shared" si="96"/>
        <v>73.599999999999994</v>
      </c>
    </row>
    <row r="637" spans="1:11" ht="33" x14ac:dyDescent="0.2">
      <c r="A637" s="73" t="str">
        <f t="shared" ca="1" si="105"/>
        <v>Иные закупки товаров, работ и услуг для обеспечения государственных (муниципальных) нужд</v>
      </c>
      <c r="B637" s="79" t="s">
        <v>484</v>
      </c>
      <c r="C637" s="77" t="s">
        <v>93</v>
      </c>
      <c r="D637" s="77" t="s">
        <v>75</v>
      </c>
      <c r="E637" s="26">
        <v>240</v>
      </c>
      <c r="F637" s="78">
        <f>'прил. 5'!G454</f>
        <v>73.599999999999994</v>
      </c>
      <c r="G637" s="78">
        <f>'прил. 5'!H454</f>
        <v>0</v>
      </c>
      <c r="H637" s="78">
        <f t="shared" si="96"/>
        <v>73.599999999999994</v>
      </c>
    </row>
    <row r="638" spans="1:11" ht="33" x14ac:dyDescent="0.2">
      <c r="A638" s="73" t="str">
        <f ca="1">IF(ISERROR(MATCH(B638,Код_КЦСР,0)),"",INDIRECT(ADDRESS(MATCH(B638,Код_КЦСР,0)+1,2,,,"КЦСР")))</f>
        <v>Муниципальная программа «Развитие жилищно-коммунального хозяйства города Череповца» на 2014 – 2018 годы</v>
      </c>
      <c r="B638" s="79" t="s">
        <v>485</v>
      </c>
      <c r="C638" s="77"/>
      <c r="D638" s="69"/>
      <c r="E638" s="26"/>
      <c r="F638" s="78">
        <f>F639+F649+F692</f>
        <v>669790.20000000007</v>
      </c>
      <c r="G638" s="78">
        <f>G639+G649+G692</f>
        <v>0</v>
      </c>
      <c r="H638" s="78">
        <f t="shared" si="96"/>
        <v>669790.20000000007</v>
      </c>
      <c r="K638" s="40"/>
    </row>
    <row r="639" spans="1:11" ht="49.5" x14ac:dyDescent="0.2">
      <c r="A639" s="73" t="str">
        <f ca="1">IF(ISERROR(MATCH(B639,Код_КЦСР,0)),"",INDIRECT(ADDRESS(MATCH(B639,Код_КЦСР,0)+1,2,,,"КЦСР")))</f>
        <v>Организация работ по реализации целей, задач департамента, выполнение его функциональных обязанностей и реализации муниципальной программы</v>
      </c>
      <c r="B639" s="79" t="s">
        <v>508</v>
      </c>
      <c r="C639" s="77"/>
      <c r="D639" s="69"/>
      <c r="E639" s="26"/>
      <c r="F639" s="78">
        <f t="shared" ref="F639:G641" si="106">F640</f>
        <v>18370.8</v>
      </c>
      <c r="G639" s="78">
        <f t="shared" si="106"/>
        <v>0</v>
      </c>
      <c r="H639" s="78">
        <f t="shared" si="96"/>
        <v>18370.8</v>
      </c>
    </row>
    <row r="640" spans="1:11" ht="33" customHeight="1" x14ac:dyDescent="0.2">
      <c r="A640" s="73" t="str">
        <f ca="1">IF(ISERROR(MATCH(B640,Код_КЦСР,0)),"",INDIRECT(ADDRESS(MATCH(B640,Код_КЦСР,0)+1,2,,,"КЦСР")))</f>
        <v>Расходы на обеспечение функций органов местного самоуправления</v>
      </c>
      <c r="B640" s="79" t="s">
        <v>509</v>
      </c>
      <c r="C640" s="77"/>
      <c r="D640" s="69"/>
      <c r="E640" s="26"/>
      <c r="F640" s="78">
        <f t="shared" si="106"/>
        <v>18370.8</v>
      </c>
      <c r="G640" s="78">
        <f t="shared" si="106"/>
        <v>0</v>
      </c>
      <c r="H640" s="78">
        <f t="shared" si="96"/>
        <v>18370.8</v>
      </c>
    </row>
    <row r="641" spans="1:8" x14ac:dyDescent="0.2">
      <c r="A641" s="73" t="str">
        <f ca="1">IF(ISERROR(MATCH(C641,Код_Раздел,0)),"",INDIRECT(ADDRESS(MATCH(C641,Код_Раздел,0)+1,2,,,"Раздел")))</f>
        <v>Жилищно-коммунальное хозяйство</v>
      </c>
      <c r="B641" s="79" t="s">
        <v>509</v>
      </c>
      <c r="C641" s="77" t="s">
        <v>98</v>
      </c>
      <c r="D641" s="69"/>
      <c r="E641" s="26"/>
      <c r="F641" s="78">
        <f t="shared" si="106"/>
        <v>18370.8</v>
      </c>
      <c r="G641" s="78">
        <f t="shared" si="106"/>
        <v>0</v>
      </c>
      <c r="H641" s="78">
        <f t="shared" si="96"/>
        <v>18370.8</v>
      </c>
    </row>
    <row r="642" spans="1:8" x14ac:dyDescent="0.2">
      <c r="A642" s="68" t="s">
        <v>45</v>
      </c>
      <c r="B642" s="79" t="s">
        <v>509</v>
      </c>
      <c r="C642" s="77" t="s">
        <v>98</v>
      </c>
      <c r="D642" s="77" t="s">
        <v>98</v>
      </c>
      <c r="E642" s="26"/>
      <c r="F642" s="78">
        <f>F643+F645+F647</f>
        <v>18370.8</v>
      </c>
      <c r="G642" s="78">
        <f>G643+G645+G647</f>
        <v>0</v>
      </c>
      <c r="H642" s="78">
        <f t="shared" si="96"/>
        <v>18370.8</v>
      </c>
    </row>
    <row r="643" spans="1:8" ht="66" x14ac:dyDescent="0.2">
      <c r="A643" s="73" t="str">
        <f t="shared" ref="A643:A648" ca="1" si="107">IF(ISERROR(MATCH(E643,Код_КВР,0)),"",INDIRECT(ADDRESS(MATCH(E643,Код_КВР,0)+1,2,,,"КВР")))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643" s="79" t="s">
        <v>509</v>
      </c>
      <c r="C643" s="77" t="s">
        <v>98</v>
      </c>
      <c r="D643" s="77" t="s">
        <v>98</v>
      </c>
      <c r="E643" s="26">
        <v>100</v>
      </c>
      <c r="F643" s="78">
        <f>F644</f>
        <v>18347.8</v>
      </c>
      <c r="G643" s="78">
        <f>G644</f>
        <v>0</v>
      </c>
      <c r="H643" s="78">
        <f t="shared" si="96"/>
        <v>18347.8</v>
      </c>
    </row>
    <row r="644" spans="1:8" ht="33" x14ac:dyDescent="0.2">
      <c r="A644" s="73" t="str">
        <f t="shared" ca="1" si="107"/>
        <v>Расходы на выплаты персоналу государственных (муниципальных) органов</v>
      </c>
      <c r="B644" s="79" t="s">
        <v>509</v>
      </c>
      <c r="C644" s="77" t="s">
        <v>98</v>
      </c>
      <c r="D644" s="77" t="s">
        <v>98</v>
      </c>
      <c r="E644" s="26">
        <v>120</v>
      </c>
      <c r="F644" s="78">
        <f>'прил. 5'!G418</f>
        <v>18347.8</v>
      </c>
      <c r="G644" s="78">
        <f>'прил. 5'!H418</f>
        <v>0</v>
      </c>
      <c r="H644" s="78">
        <f t="shared" si="96"/>
        <v>18347.8</v>
      </c>
    </row>
    <row r="645" spans="1:8" ht="33" x14ac:dyDescent="0.2">
      <c r="A645" s="73" t="str">
        <f t="shared" ca="1" si="107"/>
        <v>Закупка товаров, работ и услуг для государственных (муниципальных) нужд</v>
      </c>
      <c r="B645" s="79" t="s">
        <v>509</v>
      </c>
      <c r="C645" s="77" t="s">
        <v>98</v>
      </c>
      <c r="D645" s="77" t="s">
        <v>98</v>
      </c>
      <c r="E645" s="26">
        <v>200</v>
      </c>
      <c r="F645" s="78">
        <f>F646</f>
        <v>20</v>
      </c>
      <c r="G645" s="78">
        <f>G646</f>
        <v>0</v>
      </c>
      <c r="H645" s="78">
        <f t="shared" si="96"/>
        <v>20</v>
      </c>
    </row>
    <row r="646" spans="1:8" ht="33" x14ac:dyDescent="0.2">
      <c r="A646" s="73" t="str">
        <f t="shared" ca="1" si="107"/>
        <v>Иные закупки товаров, работ и услуг для обеспечения государственных (муниципальных) нужд</v>
      </c>
      <c r="B646" s="79" t="s">
        <v>509</v>
      </c>
      <c r="C646" s="77" t="s">
        <v>98</v>
      </c>
      <c r="D646" s="77" t="s">
        <v>98</v>
      </c>
      <c r="E646" s="26">
        <v>240</v>
      </c>
      <c r="F646" s="78">
        <f>'прил. 5'!G420</f>
        <v>20</v>
      </c>
      <c r="G646" s="78">
        <f>'прил. 5'!H420</f>
        <v>0</v>
      </c>
      <c r="H646" s="78">
        <f t="shared" si="96"/>
        <v>20</v>
      </c>
    </row>
    <row r="647" spans="1:8" x14ac:dyDescent="0.2">
      <c r="A647" s="73" t="str">
        <f t="shared" ca="1" si="107"/>
        <v>Иные бюджетные ассигнования</v>
      </c>
      <c r="B647" s="79" t="s">
        <v>509</v>
      </c>
      <c r="C647" s="77" t="s">
        <v>98</v>
      </c>
      <c r="D647" s="77" t="s">
        <v>98</v>
      </c>
      <c r="E647" s="26">
        <v>800</v>
      </c>
      <c r="F647" s="78">
        <f>F648</f>
        <v>3</v>
      </c>
      <c r="G647" s="78">
        <f>G648</f>
        <v>0</v>
      </c>
      <c r="H647" s="78">
        <f t="shared" si="96"/>
        <v>3</v>
      </c>
    </row>
    <row r="648" spans="1:8" x14ac:dyDescent="0.2">
      <c r="A648" s="73" t="str">
        <f t="shared" ca="1" si="107"/>
        <v>Уплата налогов, сборов и иных платежей</v>
      </c>
      <c r="B648" s="79" t="s">
        <v>509</v>
      </c>
      <c r="C648" s="77" t="s">
        <v>98</v>
      </c>
      <c r="D648" s="77" t="s">
        <v>98</v>
      </c>
      <c r="E648" s="26">
        <v>850</v>
      </c>
      <c r="F648" s="78">
        <f>'прил. 5'!G422</f>
        <v>3</v>
      </c>
      <c r="G648" s="78">
        <f>'прил. 5'!H422</f>
        <v>0</v>
      </c>
      <c r="H648" s="78">
        <f t="shared" si="96"/>
        <v>3</v>
      </c>
    </row>
    <row r="649" spans="1:8" x14ac:dyDescent="0.2">
      <c r="A649" s="73" t="str">
        <f ca="1">IF(ISERROR(MATCH(B649,Код_КЦСР,0)),"",INDIRECT(ADDRESS(MATCH(B649,Код_КЦСР,0)+1,2,,,"КЦСР")))</f>
        <v>Развитие благоустройства города</v>
      </c>
      <c r="B649" s="79" t="s">
        <v>487</v>
      </c>
      <c r="C649" s="77"/>
      <c r="D649" s="77"/>
      <c r="E649" s="26"/>
      <c r="F649" s="78">
        <f>F650+F657+F671+F680+F686</f>
        <v>622185.80000000005</v>
      </c>
      <c r="G649" s="78">
        <f>G650+G657+G671+G680+G686</f>
        <v>0</v>
      </c>
      <c r="H649" s="78">
        <f t="shared" si="96"/>
        <v>622185.80000000005</v>
      </c>
    </row>
    <row r="650" spans="1:8" ht="33" x14ac:dyDescent="0.2">
      <c r="A650" s="73" t="str">
        <f ca="1">IF(ISERROR(MATCH(B650,Код_КЦСР,0)),"",INDIRECT(ADDRESS(MATCH(B650,Код_КЦСР,0)+1,2,,,"КЦСР")))</f>
        <v>Мероприятия по благоустройству и повышению внешней привлекательности города</v>
      </c>
      <c r="B650" s="79" t="s">
        <v>488</v>
      </c>
      <c r="C650" s="77"/>
      <c r="D650" s="69"/>
      <c r="E650" s="26"/>
      <c r="F650" s="78">
        <f>F651</f>
        <v>131199.20000000001</v>
      </c>
      <c r="G650" s="78">
        <f>G651</f>
        <v>0</v>
      </c>
      <c r="H650" s="78">
        <f t="shared" si="96"/>
        <v>131199.20000000001</v>
      </c>
    </row>
    <row r="651" spans="1:8" x14ac:dyDescent="0.2">
      <c r="A651" s="73" t="str">
        <f ca="1">IF(ISERROR(MATCH(C651,Код_Раздел,0)),"",INDIRECT(ADDRESS(MATCH(C651,Код_Раздел,0)+1,2,,,"Раздел")))</f>
        <v>Жилищно-коммунальное хозяйство</v>
      </c>
      <c r="B651" s="79" t="s">
        <v>488</v>
      </c>
      <c r="C651" s="77" t="s">
        <v>98</v>
      </c>
      <c r="D651" s="69"/>
      <c r="E651" s="26"/>
      <c r="F651" s="78">
        <f>F652</f>
        <v>131199.20000000001</v>
      </c>
      <c r="G651" s="78">
        <f>G652</f>
        <v>0</v>
      </c>
      <c r="H651" s="78">
        <f t="shared" si="96"/>
        <v>131199.20000000001</v>
      </c>
    </row>
    <row r="652" spans="1:8" x14ac:dyDescent="0.2">
      <c r="A652" s="73" t="s">
        <v>124</v>
      </c>
      <c r="B652" s="79" t="s">
        <v>488</v>
      </c>
      <c r="C652" s="77" t="s">
        <v>98</v>
      </c>
      <c r="D652" s="77" t="s">
        <v>92</v>
      </c>
      <c r="E652" s="26"/>
      <c r="F652" s="78">
        <f>F653+F655</f>
        <v>131199.20000000001</v>
      </c>
      <c r="G652" s="78">
        <f>G653+G655</f>
        <v>0</v>
      </c>
      <c r="H652" s="78">
        <f t="shared" si="96"/>
        <v>131199.20000000001</v>
      </c>
    </row>
    <row r="653" spans="1:8" ht="33" x14ac:dyDescent="0.2">
      <c r="A653" s="73" t="str">
        <f ca="1">IF(ISERROR(MATCH(E653,Код_КВР,0)),"",INDIRECT(ADDRESS(MATCH(E653,Код_КВР,0)+1,2,,,"КВР")))</f>
        <v>Закупка товаров, работ и услуг для государственных (муниципальных) нужд</v>
      </c>
      <c r="B653" s="79" t="s">
        <v>488</v>
      </c>
      <c r="C653" s="77" t="s">
        <v>98</v>
      </c>
      <c r="D653" s="77" t="s">
        <v>92</v>
      </c>
      <c r="E653" s="26">
        <v>200</v>
      </c>
      <c r="F653" s="78">
        <f>F654</f>
        <v>100202.8</v>
      </c>
      <c r="G653" s="78">
        <f>G654</f>
        <v>0</v>
      </c>
      <c r="H653" s="78">
        <f t="shared" si="96"/>
        <v>100202.8</v>
      </c>
    </row>
    <row r="654" spans="1:8" ht="33" x14ac:dyDescent="0.2">
      <c r="A654" s="73" t="str">
        <f ca="1">IF(ISERROR(MATCH(E654,Код_КВР,0)),"",INDIRECT(ADDRESS(MATCH(E654,Код_КВР,0)+1,2,,,"КВР")))</f>
        <v>Иные закупки товаров, работ и услуг для обеспечения государственных (муниципальных) нужд</v>
      </c>
      <c r="B654" s="79" t="s">
        <v>488</v>
      </c>
      <c r="C654" s="77" t="s">
        <v>98</v>
      </c>
      <c r="D654" s="77" t="s">
        <v>92</v>
      </c>
      <c r="E654" s="26">
        <v>240</v>
      </c>
      <c r="F654" s="78">
        <f>'прил. 5'!G406</f>
        <v>100202.8</v>
      </c>
      <c r="G654" s="78">
        <f>'прил. 5'!H406</f>
        <v>0</v>
      </c>
      <c r="H654" s="78">
        <f t="shared" si="96"/>
        <v>100202.8</v>
      </c>
    </row>
    <row r="655" spans="1:8" x14ac:dyDescent="0.2">
      <c r="A655" s="73" t="str">
        <f ca="1">IF(ISERROR(MATCH(E655,Код_КВР,0)),"",INDIRECT(ADDRESS(MATCH(E655,Код_КВР,0)+1,2,,,"КВР")))</f>
        <v>Иные бюджетные ассигнования</v>
      </c>
      <c r="B655" s="79" t="s">
        <v>488</v>
      </c>
      <c r="C655" s="77" t="s">
        <v>98</v>
      </c>
      <c r="D655" s="77" t="s">
        <v>92</v>
      </c>
      <c r="E655" s="26">
        <v>800</v>
      </c>
      <c r="F655" s="78">
        <f>F656</f>
        <v>30996.400000000001</v>
      </c>
      <c r="G655" s="78">
        <f>G656</f>
        <v>0</v>
      </c>
      <c r="H655" s="78">
        <f t="shared" si="96"/>
        <v>30996.400000000001</v>
      </c>
    </row>
    <row r="656" spans="1:8" ht="49.5" x14ac:dyDescent="0.2">
      <c r="A656" s="73" t="str">
        <f ca="1">IF(ISERROR(MATCH(E656,Код_КВР,0)),"",INDIRECT(ADDRESS(MATCH(E656,Код_КВР,0)+1,2,,,"КВР")))</f>
        <v>Субсидии юридическим лицам (кроме некоммерческих организаций), индивидуальным предпринимателям, физическим лицам</v>
      </c>
      <c r="B656" s="79" t="s">
        <v>488</v>
      </c>
      <c r="C656" s="77" t="s">
        <v>98</v>
      </c>
      <c r="D656" s="77" t="s">
        <v>92</v>
      </c>
      <c r="E656" s="26">
        <v>810</v>
      </c>
      <c r="F656" s="78">
        <f>'прил. 5'!G408</f>
        <v>30996.400000000001</v>
      </c>
      <c r="G656" s="78">
        <f>'прил. 5'!H408</f>
        <v>0</v>
      </c>
      <c r="H656" s="78">
        <f t="shared" si="96"/>
        <v>30996.400000000001</v>
      </c>
    </row>
    <row r="657" spans="1:8" ht="33" x14ac:dyDescent="0.2">
      <c r="A657" s="73" t="str">
        <f ca="1">IF(ISERROR(MATCH(B657,Код_КЦСР,0)),"",INDIRECT(ADDRESS(MATCH(B657,Код_КЦСР,0)+1,2,,,"КЦСР")))</f>
        <v>Мероприятия по содержанию и ремонту улично-дорожной сети города</v>
      </c>
      <c r="B657" s="79" t="s">
        <v>489</v>
      </c>
      <c r="C657" s="77"/>
      <c r="D657" s="69"/>
      <c r="E657" s="26"/>
      <c r="F657" s="78">
        <f>F658</f>
        <v>222622.3</v>
      </c>
      <c r="G657" s="78">
        <f>G658</f>
        <v>0</v>
      </c>
      <c r="H657" s="78">
        <f t="shared" ref="H657:H720" si="108">F657+G657</f>
        <v>222622.3</v>
      </c>
    </row>
    <row r="658" spans="1:8" x14ac:dyDescent="0.2">
      <c r="A658" s="73" t="str">
        <f ca="1">IF(ISERROR(MATCH(C658,Код_Раздел,0)),"",INDIRECT(ADDRESS(MATCH(C658,Код_Раздел,0)+1,2,,,"Раздел")))</f>
        <v>Национальная экономика</v>
      </c>
      <c r="B658" s="79" t="s">
        <v>489</v>
      </c>
      <c r="C658" s="77" t="s">
        <v>93</v>
      </c>
      <c r="D658" s="69"/>
      <c r="E658" s="26"/>
      <c r="F658" s="78">
        <f t="shared" ref="F658:G658" si="109">F659</f>
        <v>222622.3</v>
      </c>
      <c r="G658" s="78">
        <f t="shared" si="109"/>
        <v>0</v>
      </c>
      <c r="H658" s="78">
        <f t="shared" si="108"/>
        <v>222622.3</v>
      </c>
    </row>
    <row r="659" spans="1:8" x14ac:dyDescent="0.2">
      <c r="A659" s="74" t="s">
        <v>59</v>
      </c>
      <c r="B659" s="79" t="s">
        <v>489</v>
      </c>
      <c r="C659" s="77" t="s">
        <v>93</v>
      </c>
      <c r="D659" s="77" t="s">
        <v>96</v>
      </c>
      <c r="E659" s="26"/>
      <c r="F659" s="78">
        <f>F660+F662+F664+F670</f>
        <v>222622.3</v>
      </c>
      <c r="G659" s="78">
        <f>G660+G662+G664+G670</f>
        <v>0</v>
      </c>
      <c r="H659" s="78">
        <f t="shared" si="108"/>
        <v>222622.3</v>
      </c>
    </row>
    <row r="660" spans="1:8" ht="66" x14ac:dyDescent="0.2">
      <c r="A660" s="73" t="str">
        <f t="shared" ref="A660:A665" ca="1" si="110">IF(ISERROR(MATCH(E660,Код_КВР,0)),"",INDIRECT(ADDRESS(MATCH(E660,Код_КВР,0)+1,2,,,"КВР")))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660" s="79" t="s">
        <v>489</v>
      </c>
      <c r="C660" s="77" t="s">
        <v>93</v>
      </c>
      <c r="D660" s="77" t="s">
        <v>96</v>
      </c>
      <c r="E660" s="26">
        <v>100</v>
      </c>
      <c r="F660" s="78">
        <f>F661</f>
        <v>10023.9</v>
      </c>
      <c r="G660" s="78">
        <f>G661</f>
        <v>0</v>
      </c>
      <c r="H660" s="78">
        <f t="shared" si="108"/>
        <v>10023.9</v>
      </c>
    </row>
    <row r="661" spans="1:8" x14ac:dyDescent="0.2">
      <c r="A661" s="73" t="str">
        <f t="shared" ca="1" si="110"/>
        <v>Расходы на выплаты персоналу казенных учреждений</v>
      </c>
      <c r="B661" s="79" t="s">
        <v>489</v>
      </c>
      <c r="C661" s="77" t="s">
        <v>93</v>
      </c>
      <c r="D661" s="77" t="s">
        <v>96</v>
      </c>
      <c r="E661" s="26">
        <v>110</v>
      </c>
      <c r="F661" s="78">
        <f>'прил. 5'!G365</f>
        <v>10023.9</v>
      </c>
      <c r="G661" s="78">
        <f>'прил. 5'!H365</f>
        <v>0</v>
      </c>
      <c r="H661" s="78">
        <f t="shared" si="108"/>
        <v>10023.9</v>
      </c>
    </row>
    <row r="662" spans="1:8" ht="33" x14ac:dyDescent="0.2">
      <c r="A662" s="73" t="str">
        <f t="shared" ca="1" si="110"/>
        <v>Закупка товаров, работ и услуг для государственных (муниципальных) нужд</v>
      </c>
      <c r="B662" s="79" t="s">
        <v>489</v>
      </c>
      <c r="C662" s="77" t="s">
        <v>93</v>
      </c>
      <c r="D662" s="77" t="s">
        <v>96</v>
      </c>
      <c r="E662" s="26">
        <v>200</v>
      </c>
      <c r="F662" s="78">
        <f>F663</f>
        <v>183020.79999999999</v>
      </c>
      <c r="G662" s="78">
        <f>G663</f>
        <v>0</v>
      </c>
      <c r="H662" s="78">
        <f t="shared" si="108"/>
        <v>183020.79999999999</v>
      </c>
    </row>
    <row r="663" spans="1:8" ht="33" x14ac:dyDescent="0.2">
      <c r="A663" s="73" t="str">
        <f t="shared" ca="1" si="110"/>
        <v>Иные закупки товаров, работ и услуг для обеспечения государственных (муниципальных) нужд</v>
      </c>
      <c r="B663" s="79" t="s">
        <v>489</v>
      </c>
      <c r="C663" s="77" t="s">
        <v>93</v>
      </c>
      <c r="D663" s="77" t="s">
        <v>96</v>
      </c>
      <c r="E663" s="26">
        <v>240</v>
      </c>
      <c r="F663" s="78">
        <f>'прил. 5'!G367</f>
        <v>183020.79999999999</v>
      </c>
      <c r="G663" s="78">
        <f>'прил. 5'!H367</f>
        <v>0</v>
      </c>
      <c r="H663" s="78">
        <f t="shared" si="108"/>
        <v>183020.79999999999</v>
      </c>
    </row>
    <row r="664" spans="1:8" x14ac:dyDescent="0.2">
      <c r="A664" s="73" t="str">
        <f t="shared" ca="1" si="110"/>
        <v>Иные бюджетные ассигнования</v>
      </c>
      <c r="B664" s="79" t="s">
        <v>489</v>
      </c>
      <c r="C664" s="77" t="s">
        <v>93</v>
      </c>
      <c r="D664" s="77" t="s">
        <v>96</v>
      </c>
      <c r="E664" s="26">
        <v>800</v>
      </c>
      <c r="F664" s="78">
        <f>F665</f>
        <v>1.6</v>
      </c>
      <c r="G664" s="78">
        <f>G665</f>
        <v>0</v>
      </c>
      <c r="H664" s="78">
        <f t="shared" si="108"/>
        <v>1.6</v>
      </c>
    </row>
    <row r="665" spans="1:8" x14ac:dyDescent="0.2">
      <c r="A665" s="73" t="str">
        <f t="shared" ca="1" si="110"/>
        <v>Уплата налогов, сборов и иных платежей</v>
      </c>
      <c r="B665" s="79" t="s">
        <v>489</v>
      </c>
      <c r="C665" s="77" t="s">
        <v>93</v>
      </c>
      <c r="D665" s="77" t="s">
        <v>96</v>
      </c>
      <c r="E665" s="26">
        <v>850</v>
      </c>
      <c r="F665" s="78">
        <f>'прил. 5'!G369</f>
        <v>1.6</v>
      </c>
      <c r="G665" s="78">
        <f>'прил. 5'!H369</f>
        <v>0</v>
      </c>
      <c r="H665" s="78">
        <f t="shared" si="108"/>
        <v>1.6</v>
      </c>
    </row>
    <row r="666" spans="1:8" ht="33" x14ac:dyDescent="0.2">
      <c r="A666" s="73" t="str">
        <f ca="1">IF(ISERROR(MATCH(B666,Код_КЦСР,0)),"",INDIRECT(ADDRESS(MATCH(B666,Код_КЦСР,0)+1,2,,,"КЦСР")))</f>
        <v>Содержание и ремонт улично-дорожной сети в рамках софинансирования с областным Дорожным фондом</v>
      </c>
      <c r="B666" s="79" t="s">
        <v>493</v>
      </c>
      <c r="C666" s="77"/>
      <c r="D666" s="77"/>
      <c r="E666" s="26"/>
      <c r="F666" s="78">
        <f t="shared" ref="F666:G669" si="111">F667</f>
        <v>29576</v>
      </c>
      <c r="G666" s="78">
        <f t="shared" si="111"/>
        <v>0</v>
      </c>
      <c r="H666" s="78">
        <f t="shared" si="108"/>
        <v>29576</v>
      </c>
    </row>
    <row r="667" spans="1:8" x14ac:dyDescent="0.2">
      <c r="A667" s="73" t="str">
        <f ca="1">IF(ISERROR(MATCH(C667,Код_Раздел,0)),"",INDIRECT(ADDRESS(MATCH(C667,Код_Раздел,0)+1,2,,,"Раздел")))</f>
        <v>Национальная экономика</v>
      </c>
      <c r="B667" s="79" t="s">
        <v>493</v>
      </c>
      <c r="C667" s="77" t="s">
        <v>93</v>
      </c>
      <c r="D667" s="77"/>
      <c r="E667" s="26"/>
      <c r="F667" s="78">
        <f t="shared" si="111"/>
        <v>29576</v>
      </c>
      <c r="G667" s="78">
        <f t="shared" si="111"/>
        <v>0</v>
      </c>
      <c r="H667" s="78">
        <f t="shared" si="108"/>
        <v>29576</v>
      </c>
    </row>
    <row r="668" spans="1:8" x14ac:dyDescent="0.2">
      <c r="A668" s="74" t="s">
        <v>59</v>
      </c>
      <c r="B668" s="79" t="s">
        <v>493</v>
      </c>
      <c r="C668" s="77" t="s">
        <v>93</v>
      </c>
      <c r="D668" s="77" t="s">
        <v>96</v>
      </c>
      <c r="E668" s="26"/>
      <c r="F668" s="78">
        <f t="shared" si="111"/>
        <v>29576</v>
      </c>
      <c r="G668" s="78">
        <f t="shared" si="111"/>
        <v>0</v>
      </c>
      <c r="H668" s="78">
        <f t="shared" si="108"/>
        <v>29576</v>
      </c>
    </row>
    <row r="669" spans="1:8" ht="33" x14ac:dyDescent="0.2">
      <c r="A669" s="73" t="str">
        <f t="shared" ref="A669:A670" ca="1" si="112">IF(ISERROR(MATCH(E669,Код_КВР,0)),"",INDIRECT(ADDRESS(MATCH(E669,Код_КВР,0)+1,2,,,"КВР")))</f>
        <v>Закупка товаров, работ и услуг для государственных (муниципальных) нужд</v>
      </c>
      <c r="B669" s="79" t="s">
        <v>493</v>
      </c>
      <c r="C669" s="77" t="s">
        <v>93</v>
      </c>
      <c r="D669" s="77" t="s">
        <v>96</v>
      </c>
      <c r="E669" s="26">
        <v>200</v>
      </c>
      <c r="F669" s="78">
        <f t="shared" si="111"/>
        <v>29576</v>
      </c>
      <c r="G669" s="78">
        <f t="shared" si="111"/>
        <v>0</v>
      </c>
      <c r="H669" s="78">
        <f t="shared" si="108"/>
        <v>29576</v>
      </c>
    </row>
    <row r="670" spans="1:8" ht="33" x14ac:dyDescent="0.2">
      <c r="A670" s="73" t="str">
        <f t="shared" ca="1" si="112"/>
        <v>Иные закупки товаров, работ и услуг для обеспечения государственных (муниципальных) нужд</v>
      </c>
      <c r="B670" s="79" t="s">
        <v>493</v>
      </c>
      <c r="C670" s="77" t="s">
        <v>93</v>
      </c>
      <c r="D670" s="77" t="s">
        <v>96</v>
      </c>
      <c r="E670" s="26">
        <v>240</v>
      </c>
      <c r="F670" s="78">
        <f>'прил. 5'!G372</f>
        <v>29576</v>
      </c>
      <c r="G670" s="78">
        <f>'прил. 5'!H372</f>
        <v>0</v>
      </c>
      <c r="H670" s="78">
        <f t="shared" si="108"/>
        <v>29576</v>
      </c>
    </row>
    <row r="671" spans="1:8" ht="33" x14ac:dyDescent="0.2">
      <c r="A671" s="73" t="str">
        <f ca="1">IF(ISERROR(MATCH(B671,Код_КЦСР,0)),"",INDIRECT(ADDRESS(MATCH(B671,Код_КЦСР,0)+1,2,,,"КЦСР")))</f>
        <v>Мероприятия по решению общегосударственных вопросов и вопросов в области национальной политики</v>
      </c>
      <c r="B671" s="79" t="s">
        <v>495</v>
      </c>
      <c r="C671" s="77"/>
      <c r="D671" s="69"/>
      <c r="E671" s="26"/>
      <c r="F671" s="78">
        <f>F672+F676</f>
        <v>440</v>
      </c>
      <c r="G671" s="78">
        <f>G672+G676</f>
        <v>0</v>
      </c>
      <c r="H671" s="78">
        <f t="shared" si="108"/>
        <v>440</v>
      </c>
    </row>
    <row r="672" spans="1:8" x14ac:dyDescent="0.2">
      <c r="A672" s="73" t="str">
        <f ca="1">IF(ISERROR(MATCH(C672,Код_Раздел,0)),"",INDIRECT(ADDRESS(MATCH(C672,Код_Раздел,0)+1,2,,,"Раздел")))</f>
        <v>Общегосударственные  вопросы</v>
      </c>
      <c r="B672" s="79" t="s">
        <v>495</v>
      </c>
      <c r="C672" s="77" t="s">
        <v>90</v>
      </c>
      <c r="D672" s="69"/>
      <c r="E672" s="26"/>
      <c r="F672" s="78">
        <f t="shared" ref="F672:G674" si="113">F673</f>
        <v>360</v>
      </c>
      <c r="G672" s="78">
        <f t="shared" si="113"/>
        <v>0</v>
      </c>
      <c r="H672" s="78">
        <f t="shared" si="108"/>
        <v>360</v>
      </c>
    </row>
    <row r="673" spans="1:8" x14ac:dyDescent="0.2">
      <c r="A673" s="68" t="s">
        <v>111</v>
      </c>
      <c r="B673" s="79" t="s">
        <v>495</v>
      </c>
      <c r="C673" s="77" t="s">
        <v>90</v>
      </c>
      <c r="D673" s="69" t="s">
        <v>69</v>
      </c>
      <c r="E673" s="26"/>
      <c r="F673" s="78">
        <f t="shared" si="113"/>
        <v>360</v>
      </c>
      <c r="G673" s="78">
        <f t="shared" si="113"/>
        <v>0</v>
      </c>
      <c r="H673" s="78">
        <f t="shared" si="108"/>
        <v>360</v>
      </c>
    </row>
    <row r="674" spans="1:8" ht="33" x14ac:dyDescent="0.2">
      <c r="A674" s="73" t="str">
        <f ca="1">IF(ISERROR(MATCH(E674,Код_КВР,0)),"",INDIRECT(ADDRESS(MATCH(E674,Код_КВР,0)+1,2,,,"КВР")))</f>
        <v>Закупка товаров, работ и услуг для государственных (муниципальных) нужд</v>
      </c>
      <c r="B674" s="79" t="s">
        <v>495</v>
      </c>
      <c r="C674" s="77" t="s">
        <v>90</v>
      </c>
      <c r="D674" s="69" t="s">
        <v>69</v>
      </c>
      <c r="E674" s="26">
        <v>200</v>
      </c>
      <c r="F674" s="78">
        <f t="shared" si="113"/>
        <v>360</v>
      </c>
      <c r="G674" s="78">
        <f t="shared" si="113"/>
        <v>0</v>
      </c>
      <c r="H674" s="78">
        <f t="shared" si="108"/>
        <v>360</v>
      </c>
    </row>
    <row r="675" spans="1:8" ht="33" x14ac:dyDescent="0.2">
      <c r="A675" s="73" t="str">
        <f ca="1">IF(ISERROR(MATCH(E675,Код_КВР,0)),"",INDIRECT(ADDRESS(MATCH(E675,Код_КВР,0)+1,2,,,"КВР")))</f>
        <v>Иные закупки товаров, работ и услуг для обеспечения государственных (муниципальных) нужд</v>
      </c>
      <c r="B675" s="79" t="s">
        <v>495</v>
      </c>
      <c r="C675" s="77" t="s">
        <v>90</v>
      </c>
      <c r="D675" s="69" t="s">
        <v>69</v>
      </c>
      <c r="E675" s="26">
        <v>240</v>
      </c>
      <c r="F675" s="78">
        <f>'прил. 5'!G349</f>
        <v>360</v>
      </c>
      <c r="G675" s="78">
        <f>'прил. 5'!H349</f>
        <v>0</v>
      </c>
      <c r="H675" s="78">
        <f t="shared" si="108"/>
        <v>360</v>
      </c>
    </row>
    <row r="676" spans="1:8" x14ac:dyDescent="0.2">
      <c r="A676" s="73" t="str">
        <f ca="1">IF(ISERROR(MATCH(C676,Код_Раздел,0)),"",INDIRECT(ADDRESS(MATCH(C676,Код_Раздел,0)+1,2,,,"Раздел")))</f>
        <v>Национальная экономика</v>
      </c>
      <c r="B676" s="79" t="s">
        <v>495</v>
      </c>
      <c r="C676" s="77" t="s">
        <v>93</v>
      </c>
      <c r="D676" s="69"/>
      <c r="E676" s="26"/>
      <c r="F676" s="78">
        <f>F677</f>
        <v>80</v>
      </c>
      <c r="G676" s="78">
        <f>G677</f>
        <v>0</v>
      </c>
      <c r="H676" s="78">
        <f t="shared" si="108"/>
        <v>80</v>
      </c>
    </row>
    <row r="677" spans="1:8" x14ac:dyDescent="0.2">
      <c r="A677" s="68" t="s">
        <v>100</v>
      </c>
      <c r="B677" s="79" t="s">
        <v>495</v>
      </c>
      <c r="C677" s="77" t="s">
        <v>93</v>
      </c>
      <c r="D677" s="77" t="s">
        <v>75</v>
      </c>
      <c r="E677" s="26"/>
      <c r="F677" s="78">
        <f t="shared" ref="F677:G678" si="114">F678</f>
        <v>80</v>
      </c>
      <c r="G677" s="78">
        <f t="shared" si="114"/>
        <v>0</v>
      </c>
      <c r="H677" s="78">
        <f t="shared" si="108"/>
        <v>80</v>
      </c>
    </row>
    <row r="678" spans="1:8" ht="33" x14ac:dyDescent="0.2">
      <c r="A678" s="73" t="str">
        <f ca="1">IF(ISERROR(MATCH(E678,Код_КВР,0)),"",INDIRECT(ADDRESS(MATCH(E678,Код_КВР,0)+1,2,,,"КВР")))</f>
        <v>Закупка товаров, работ и услуг для государственных (муниципальных) нужд</v>
      </c>
      <c r="B678" s="79" t="s">
        <v>495</v>
      </c>
      <c r="C678" s="77" t="s">
        <v>93</v>
      </c>
      <c r="D678" s="77" t="s">
        <v>75</v>
      </c>
      <c r="E678" s="26">
        <v>200</v>
      </c>
      <c r="F678" s="78">
        <f t="shared" si="114"/>
        <v>80</v>
      </c>
      <c r="G678" s="78">
        <f t="shared" si="114"/>
        <v>0</v>
      </c>
      <c r="H678" s="78">
        <f t="shared" si="108"/>
        <v>80</v>
      </c>
    </row>
    <row r="679" spans="1:8" ht="33" x14ac:dyDescent="0.2">
      <c r="A679" s="73" t="str">
        <f ca="1">IF(ISERROR(MATCH(E679,Код_КВР,0)),"",INDIRECT(ADDRESS(MATCH(E679,Код_КВР,0)+1,2,,,"КВР")))</f>
        <v>Иные закупки товаров, работ и услуг для обеспечения государственных (муниципальных) нужд</v>
      </c>
      <c r="B679" s="79" t="s">
        <v>495</v>
      </c>
      <c r="C679" s="77" t="s">
        <v>93</v>
      </c>
      <c r="D679" s="77" t="s">
        <v>75</v>
      </c>
      <c r="E679" s="26">
        <v>240</v>
      </c>
      <c r="F679" s="78">
        <f>'прил. 5'!G382</f>
        <v>80</v>
      </c>
      <c r="G679" s="78">
        <f>'прил. 5'!H382</f>
        <v>0</v>
      </c>
      <c r="H679" s="78">
        <f t="shared" si="108"/>
        <v>80</v>
      </c>
    </row>
    <row r="680" spans="1:8" ht="33" x14ac:dyDescent="0.2">
      <c r="A680" s="73" t="str">
        <f ca="1">IF(ISERROR(MATCH(B680,Код_КЦСР,0)),"",INDIRECT(ADDRESS(MATCH(B680,Код_КЦСР,0)+1,2,,,"КЦСР")))</f>
        <v>Осуществление дорожной деятельности в отношении автомобильных дорог общего пользования местного значения</v>
      </c>
      <c r="B680" s="79" t="s">
        <v>496</v>
      </c>
      <c r="C680" s="77"/>
      <c r="D680" s="77"/>
      <c r="E680" s="26"/>
      <c r="F680" s="78">
        <f t="shared" ref="F680:G684" si="115">F681</f>
        <v>266184</v>
      </c>
      <c r="G680" s="78">
        <f t="shared" si="115"/>
        <v>0</v>
      </c>
      <c r="H680" s="78">
        <f t="shared" si="108"/>
        <v>266184</v>
      </c>
    </row>
    <row r="681" spans="1:8" ht="49.5" x14ac:dyDescent="0.2">
      <c r="A681" s="73" t="str">
        <f ca="1">IF(ISERROR(MATCH(B681,Код_КЦСР,0)),"",INDIRECT(ADDRESS(MATCH(B681,Код_КЦСР,0)+1,2,,,"КЦСР")))</f>
        <v>Осуществление дорожной деятельности в отношении автомобильных дорог общего пользования местного значения за счет средств областного бюджета</v>
      </c>
      <c r="B681" s="79" t="s">
        <v>498</v>
      </c>
      <c r="C681" s="77"/>
      <c r="D681" s="77"/>
      <c r="E681" s="26"/>
      <c r="F681" s="78">
        <f t="shared" si="115"/>
        <v>266184</v>
      </c>
      <c r="G681" s="78">
        <f t="shared" si="115"/>
        <v>0</v>
      </c>
      <c r="H681" s="78">
        <f t="shared" si="108"/>
        <v>266184</v>
      </c>
    </row>
    <row r="682" spans="1:8" x14ac:dyDescent="0.2">
      <c r="A682" s="73" t="str">
        <f ca="1">IF(ISERROR(MATCH(C682,Код_Раздел,0)),"",INDIRECT(ADDRESS(MATCH(C682,Код_Раздел,0)+1,2,,,"Раздел")))</f>
        <v>Национальная экономика</v>
      </c>
      <c r="B682" s="79" t="s">
        <v>498</v>
      </c>
      <c r="C682" s="77" t="s">
        <v>93</v>
      </c>
      <c r="D682" s="77"/>
      <c r="E682" s="26"/>
      <c r="F682" s="78">
        <f t="shared" si="115"/>
        <v>266184</v>
      </c>
      <c r="G682" s="78">
        <f t="shared" si="115"/>
        <v>0</v>
      </c>
      <c r="H682" s="78">
        <f t="shared" si="108"/>
        <v>266184</v>
      </c>
    </row>
    <row r="683" spans="1:8" x14ac:dyDescent="0.2">
      <c r="A683" s="73" t="s">
        <v>59</v>
      </c>
      <c r="B683" s="79" t="s">
        <v>498</v>
      </c>
      <c r="C683" s="77" t="s">
        <v>93</v>
      </c>
      <c r="D683" s="77" t="s">
        <v>96</v>
      </c>
      <c r="E683" s="26"/>
      <c r="F683" s="78">
        <f t="shared" si="115"/>
        <v>266184</v>
      </c>
      <c r="G683" s="78">
        <f t="shared" si="115"/>
        <v>0</v>
      </c>
      <c r="H683" s="78">
        <f t="shared" si="108"/>
        <v>266184</v>
      </c>
    </row>
    <row r="684" spans="1:8" ht="33" x14ac:dyDescent="0.2">
      <c r="A684" s="73" t="str">
        <f ca="1">IF(ISERROR(MATCH(E684,Код_КВР,0)),"",INDIRECT(ADDRESS(MATCH(E684,Код_КВР,0)+1,2,,,"КВР")))</f>
        <v>Закупка товаров, работ и услуг для государственных (муниципальных) нужд</v>
      </c>
      <c r="B684" s="79" t="s">
        <v>498</v>
      </c>
      <c r="C684" s="77" t="s">
        <v>93</v>
      </c>
      <c r="D684" s="77" t="s">
        <v>96</v>
      </c>
      <c r="E684" s="26">
        <v>200</v>
      </c>
      <c r="F684" s="78">
        <f t="shared" si="115"/>
        <v>266184</v>
      </c>
      <c r="G684" s="78">
        <f t="shared" si="115"/>
        <v>0</v>
      </c>
      <c r="H684" s="78">
        <f t="shared" si="108"/>
        <v>266184</v>
      </c>
    </row>
    <row r="685" spans="1:8" ht="33" x14ac:dyDescent="0.2">
      <c r="A685" s="73" t="str">
        <f ca="1">IF(ISERROR(MATCH(E685,Код_КВР,0)),"",INDIRECT(ADDRESS(MATCH(E685,Код_КВР,0)+1,2,,,"КВР")))</f>
        <v>Иные закупки товаров, работ и услуг для обеспечения государственных (муниципальных) нужд</v>
      </c>
      <c r="B685" s="79" t="s">
        <v>498</v>
      </c>
      <c r="C685" s="77" t="s">
        <v>93</v>
      </c>
      <c r="D685" s="77" t="s">
        <v>96</v>
      </c>
      <c r="E685" s="26">
        <v>240</v>
      </c>
      <c r="F685" s="78">
        <f>'прил. 5'!G376</f>
        <v>266184</v>
      </c>
      <c r="G685" s="78">
        <f>'прил. 5'!H376</f>
        <v>0</v>
      </c>
      <c r="H685" s="78">
        <f t="shared" si="108"/>
        <v>266184</v>
      </c>
    </row>
    <row r="686" spans="1:8" ht="82.5" x14ac:dyDescent="0.2">
      <c r="A686" s="73" t="str">
        <f ca="1">IF(ISERROR(MATCH(B686,Код_КЦСР,0)),"",INDIRECT(ADDRESS(MATCH(B686,Код_КЦСР,0)+1,2,,,"КЦСР")))</f>
        <v>Осуществление отдельных государственных полномочий в соответствии с законом области от 15 января 2013 года № 2966-ОЗ «О наделении органов местного самоуправления отдельными государственными полномочиями по отлову и содержанию безнадзорных животных»</v>
      </c>
      <c r="B686" s="79" t="s">
        <v>500</v>
      </c>
      <c r="C686" s="77"/>
      <c r="D686" s="77"/>
      <c r="E686" s="26"/>
      <c r="F686" s="78">
        <f t="shared" ref="F686:G690" si="116">F687</f>
        <v>1740.3</v>
      </c>
      <c r="G686" s="78">
        <f t="shared" si="116"/>
        <v>0</v>
      </c>
      <c r="H686" s="78">
        <f t="shared" si="108"/>
        <v>1740.3</v>
      </c>
    </row>
    <row r="687" spans="1:8" ht="82.5" x14ac:dyDescent="0.2">
      <c r="A687" s="73" t="str">
        <f ca="1">IF(ISERROR(MATCH(B687,Код_КЦСР,0)),"",INDIRECT(ADDRESS(MATCH(B687,Код_КЦСР,0)+1,2,,,"КЦСР")))</f>
        <v>Осуществление отдельных государственных полномочий в соответствии с законом области от 15 января 2013 года № 2966-ОЗ «О наделении органов местного самоуправления отдельными государственными полномочиями по отлову и содержанию безнадзорных животных» за счет средств областного бюджета</v>
      </c>
      <c r="B687" s="79" t="s">
        <v>502</v>
      </c>
      <c r="C687" s="77"/>
      <c r="D687" s="77"/>
      <c r="E687" s="26"/>
      <c r="F687" s="78">
        <f t="shared" si="116"/>
        <v>1740.3</v>
      </c>
      <c r="G687" s="78">
        <f t="shared" si="116"/>
        <v>0</v>
      </c>
      <c r="H687" s="78">
        <f t="shared" si="108"/>
        <v>1740.3</v>
      </c>
    </row>
    <row r="688" spans="1:8" x14ac:dyDescent="0.2">
      <c r="A688" s="73" t="str">
        <f ca="1">IF(ISERROR(MATCH(C688,Код_Раздел,0)),"",INDIRECT(ADDRESS(MATCH(C688,Код_Раздел,0)+1,2,,,"Раздел")))</f>
        <v>Здравоохранение</v>
      </c>
      <c r="B688" s="79" t="s">
        <v>502</v>
      </c>
      <c r="C688" s="77" t="s">
        <v>96</v>
      </c>
      <c r="D688" s="77"/>
      <c r="E688" s="26"/>
      <c r="F688" s="78">
        <f t="shared" si="116"/>
        <v>1740.3</v>
      </c>
      <c r="G688" s="78">
        <f t="shared" si="116"/>
        <v>0</v>
      </c>
      <c r="H688" s="78">
        <f t="shared" si="108"/>
        <v>1740.3</v>
      </c>
    </row>
    <row r="689" spans="1:8" x14ac:dyDescent="0.2">
      <c r="A689" s="74" t="s">
        <v>135</v>
      </c>
      <c r="B689" s="79" t="s">
        <v>502</v>
      </c>
      <c r="C689" s="77" t="s">
        <v>96</v>
      </c>
      <c r="D689" s="77" t="s">
        <v>74</v>
      </c>
      <c r="E689" s="26"/>
      <c r="F689" s="78">
        <f t="shared" si="116"/>
        <v>1740.3</v>
      </c>
      <c r="G689" s="78">
        <f t="shared" si="116"/>
        <v>0</v>
      </c>
      <c r="H689" s="78">
        <f t="shared" si="108"/>
        <v>1740.3</v>
      </c>
    </row>
    <row r="690" spans="1:8" ht="33" x14ac:dyDescent="0.2">
      <c r="A690" s="73" t="str">
        <f ca="1">IF(ISERROR(MATCH(E690,Код_КВР,0)),"",INDIRECT(ADDRESS(MATCH(E690,Код_КВР,0)+1,2,,,"КВР")))</f>
        <v>Закупка товаров, работ и услуг для государственных (муниципальных) нужд</v>
      </c>
      <c r="B690" s="79" t="s">
        <v>502</v>
      </c>
      <c r="C690" s="77" t="s">
        <v>96</v>
      </c>
      <c r="D690" s="77" t="s">
        <v>74</v>
      </c>
      <c r="E690" s="26">
        <v>200</v>
      </c>
      <c r="F690" s="78">
        <f t="shared" si="116"/>
        <v>1740.3</v>
      </c>
      <c r="G690" s="78">
        <f t="shared" si="116"/>
        <v>0</v>
      </c>
      <c r="H690" s="78">
        <f t="shared" si="108"/>
        <v>1740.3</v>
      </c>
    </row>
    <row r="691" spans="1:8" ht="33" x14ac:dyDescent="0.2">
      <c r="A691" s="73" t="str">
        <f ca="1">IF(ISERROR(MATCH(E691,Код_КВР,0)),"",INDIRECT(ADDRESS(MATCH(E691,Код_КВР,0)+1,2,,,"КВР")))</f>
        <v>Иные закупки товаров, работ и услуг для обеспечения государственных (муниципальных) нужд</v>
      </c>
      <c r="B691" s="79" t="s">
        <v>502</v>
      </c>
      <c r="C691" s="77" t="s">
        <v>96</v>
      </c>
      <c r="D691" s="77" t="s">
        <v>74</v>
      </c>
      <c r="E691" s="26">
        <v>240</v>
      </c>
      <c r="F691" s="78">
        <f>'прил. 5'!G435</f>
        <v>1740.3</v>
      </c>
      <c r="G691" s="78">
        <f>'прил. 5'!H435</f>
        <v>0</v>
      </c>
      <c r="H691" s="78">
        <f t="shared" si="108"/>
        <v>1740.3</v>
      </c>
    </row>
    <row r="692" spans="1:8" x14ac:dyDescent="0.2">
      <c r="A692" s="73" t="str">
        <f ca="1">IF(ISERROR(MATCH(B692,Код_КЦСР,0)),"",INDIRECT(ADDRESS(MATCH(B692,Код_КЦСР,0)+1,2,,,"КЦСР")))</f>
        <v>Содержание и ремонт жилищного фонда</v>
      </c>
      <c r="B692" s="79" t="s">
        <v>504</v>
      </c>
      <c r="C692" s="77"/>
      <c r="D692" s="69"/>
      <c r="E692" s="26"/>
      <c r="F692" s="78">
        <f>F693+F698+F703</f>
        <v>29233.599999999999</v>
      </c>
      <c r="G692" s="78">
        <f>G693+G698+G703</f>
        <v>0</v>
      </c>
      <c r="H692" s="78">
        <f t="shared" si="108"/>
        <v>29233.599999999999</v>
      </c>
    </row>
    <row r="693" spans="1:8" x14ac:dyDescent="0.2">
      <c r="A693" s="73" t="str">
        <f ca="1">IF(ISERROR(MATCH(B693,Код_КЦСР,0)),"",INDIRECT(ADDRESS(MATCH(B693,Код_КЦСР,0)+1,2,,,"КЦСР")))</f>
        <v>Капитальный ремонт жилищного фонда</v>
      </c>
      <c r="B693" s="79" t="s">
        <v>505</v>
      </c>
      <c r="C693" s="77"/>
      <c r="D693" s="69"/>
      <c r="E693" s="26"/>
      <c r="F693" s="78">
        <f t="shared" ref="F693:G696" si="117">F694</f>
        <v>500</v>
      </c>
      <c r="G693" s="78">
        <f t="shared" si="117"/>
        <v>0</v>
      </c>
      <c r="H693" s="78">
        <f t="shared" si="108"/>
        <v>500</v>
      </c>
    </row>
    <row r="694" spans="1:8" x14ac:dyDescent="0.2">
      <c r="A694" s="73" t="str">
        <f ca="1">IF(ISERROR(MATCH(C694,Код_Раздел,0)),"",INDIRECT(ADDRESS(MATCH(C694,Код_Раздел,0)+1,2,,,"Раздел")))</f>
        <v>Жилищно-коммунальное хозяйство</v>
      </c>
      <c r="B694" s="79" t="s">
        <v>505</v>
      </c>
      <c r="C694" s="77" t="s">
        <v>98</v>
      </c>
      <c r="D694" s="69"/>
      <c r="E694" s="26"/>
      <c r="F694" s="78">
        <f t="shared" si="117"/>
        <v>500</v>
      </c>
      <c r="G694" s="78">
        <f t="shared" si="117"/>
        <v>0</v>
      </c>
      <c r="H694" s="78">
        <f t="shared" si="108"/>
        <v>500</v>
      </c>
    </row>
    <row r="695" spans="1:8" x14ac:dyDescent="0.2">
      <c r="A695" s="68" t="s">
        <v>103</v>
      </c>
      <c r="B695" s="79" t="s">
        <v>505</v>
      </c>
      <c r="C695" s="77" t="s">
        <v>98</v>
      </c>
      <c r="D695" s="77" t="s">
        <v>90</v>
      </c>
      <c r="E695" s="26"/>
      <c r="F695" s="78">
        <f t="shared" si="117"/>
        <v>500</v>
      </c>
      <c r="G695" s="78">
        <f t="shared" si="117"/>
        <v>0</v>
      </c>
      <c r="H695" s="78">
        <f t="shared" si="108"/>
        <v>500</v>
      </c>
    </row>
    <row r="696" spans="1:8" ht="33" x14ac:dyDescent="0.2">
      <c r="A696" s="73" t="str">
        <f ca="1">IF(ISERROR(MATCH(E696,Код_КВР,0)),"",INDIRECT(ADDRESS(MATCH(E696,Код_КВР,0)+1,2,,,"КВР")))</f>
        <v>Закупка товаров, работ и услуг для государственных (муниципальных) нужд</v>
      </c>
      <c r="B696" s="79" t="s">
        <v>505</v>
      </c>
      <c r="C696" s="77" t="s">
        <v>98</v>
      </c>
      <c r="D696" s="77" t="s">
        <v>90</v>
      </c>
      <c r="E696" s="26">
        <v>200</v>
      </c>
      <c r="F696" s="78">
        <f t="shared" si="117"/>
        <v>500</v>
      </c>
      <c r="G696" s="78">
        <f t="shared" si="117"/>
        <v>0</v>
      </c>
      <c r="H696" s="78">
        <f t="shared" si="108"/>
        <v>500</v>
      </c>
    </row>
    <row r="697" spans="1:8" ht="33" x14ac:dyDescent="0.2">
      <c r="A697" s="73" t="str">
        <f ca="1">IF(ISERROR(MATCH(E697,Код_КВР,0)),"",INDIRECT(ADDRESS(MATCH(E697,Код_КВР,0)+1,2,,,"КВР")))</f>
        <v>Иные закупки товаров, работ и услуг для обеспечения государственных (муниципальных) нужд</v>
      </c>
      <c r="B697" s="79" t="s">
        <v>505</v>
      </c>
      <c r="C697" s="77" t="s">
        <v>98</v>
      </c>
      <c r="D697" s="77" t="s">
        <v>90</v>
      </c>
      <c r="E697" s="26">
        <v>240</v>
      </c>
      <c r="F697" s="78">
        <f>'прил. 5'!G394</f>
        <v>500</v>
      </c>
      <c r="G697" s="78">
        <f>'прил. 5'!H394</f>
        <v>0</v>
      </c>
      <c r="H697" s="78">
        <f t="shared" si="108"/>
        <v>500</v>
      </c>
    </row>
    <row r="698" spans="1:8" ht="33" x14ac:dyDescent="0.2">
      <c r="A698" s="73" t="str">
        <f ca="1">IF(ISERROR(MATCH(B698,Код_КЦСР,0)),"",INDIRECT(ADDRESS(MATCH(B698,Код_КЦСР,0)+1,2,,,"КЦСР")))</f>
        <v>Содержание и ремонт временно незаселенных жилых помещений муниципального жилищного фонда</v>
      </c>
      <c r="B698" s="79" t="s">
        <v>506</v>
      </c>
      <c r="C698" s="77"/>
      <c r="D698" s="77"/>
      <c r="E698" s="26"/>
      <c r="F698" s="78">
        <f>F699</f>
        <v>3789.6</v>
      </c>
      <c r="G698" s="78">
        <f>G699</f>
        <v>0</v>
      </c>
      <c r="H698" s="78">
        <f t="shared" si="108"/>
        <v>3789.6</v>
      </c>
    </row>
    <row r="699" spans="1:8" x14ac:dyDescent="0.2">
      <c r="A699" s="73" t="str">
        <f ca="1">IF(ISERROR(MATCH(C699,Код_Раздел,0)),"",INDIRECT(ADDRESS(MATCH(C699,Код_Раздел,0)+1,2,,,"Раздел")))</f>
        <v>Жилищно-коммунальное хозяйство</v>
      </c>
      <c r="B699" s="79" t="s">
        <v>506</v>
      </c>
      <c r="C699" s="77" t="s">
        <v>98</v>
      </c>
      <c r="D699" s="69"/>
      <c r="E699" s="26"/>
      <c r="F699" s="78">
        <f t="shared" ref="F699:G701" si="118">F700</f>
        <v>3789.6</v>
      </c>
      <c r="G699" s="78">
        <f t="shared" si="118"/>
        <v>0</v>
      </c>
      <c r="H699" s="78">
        <f t="shared" si="108"/>
        <v>3789.6</v>
      </c>
    </row>
    <row r="700" spans="1:8" x14ac:dyDescent="0.2">
      <c r="A700" s="68" t="s">
        <v>103</v>
      </c>
      <c r="B700" s="79" t="s">
        <v>506</v>
      </c>
      <c r="C700" s="77" t="s">
        <v>98</v>
      </c>
      <c r="D700" s="77" t="s">
        <v>90</v>
      </c>
      <c r="E700" s="26"/>
      <c r="F700" s="78">
        <f t="shared" si="118"/>
        <v>3789.6</v>
      </c>
      <c r="G700" s="78">
        <f t="shared" si="118"/>
        <v>0</v>
      </c>
      <c r="H700" s="78">
        <f t="shared" si="108"/>
        <v>3789.6</v>
      </c>
    </row>
    <row r="701" spans="1:8" ht="33" x14ac:dyDescent="0.2">
      <c r="A701" s="73" t="str">
        <f ca="1">IF(ISERROR(MATCH(E701,Код_КВР,0)),"",INDIRECT(ADDRESS(MATCH(E701,Код_КВР,0)+1,2,,,"КВР")))</f>
        <v>Закупка товаров, работ и услуг для государственных (муниципальных) нужд</v>
      </c>
      <c r="B701" s="79" t="s">
        <v>506</v>
      </c>
      <c r="C701" s="77" t="s">
        <v>98</v>
      </c>
      <c r="D701" s="77" t="s">
        <v>90</v>
      </c>
      <c r="E701" s="26">
        <v>200</v>
      </c>
      <c r="F701" s="78">
        <f t="shared" si="118"/>
        <v>3789.6</v>
      </c>
      <c r="G701" s="78">
        <f t="shared" si="118"/>
        <v>0</v>
      </c>
      <c r="H701" s="78">
        <f t="shared" si="108"/>
        <v>3789.6</v>
      </c>
    </row>
    <row r="702" spans="1:8" ht="33" x14ac:dyDescent="0.2">
      <c r="A702" s="73" t="str">
        <f ca="1">IF(ISERROR(MATCH(E702,Код_КВР,0)),"",INDIRECT(ADDRESS(MATCH(E702,Код_КВР,0)+1,2,,,"КВР")))</f>
        <v>Иные закупки товаров, работ и услуг для обеспечения государственных (муниципальных) нужд</v>
      </c>
      <c r="B702" s="79" t="s">
        <v>506</v>
      </c>
      <c r="C702" s="77" t="s">
        <v>98</v>
      </c>
      <c r="D702" s="77" t="s">
        <v>90</v>
      </c>
      <c r="E702" s="26">
        <v>240</v>
      </c>
      <c r="F702" s="78">
        <f>'прил. 5'!G397</f>
        <v>3789.6</v>
      </c>
      <c r="G702" s="78">
        <f>'прил. 5'!H397</f>
        <v>0</v>
      </c>
      <c r="H702" s="78">
        <f t="shared" si="108"/>
        <v>3789.6</v>
      </c>
    </row>
    <row r="703" spans="1:8" ht="49.5" x14ac:dyDescent="0.2">
      <c r="A703" s="73" t="str">
        <f ca="1">IF(ISERROR(MATCH(B703,Код_КЦСР,0)),"",INDIRECT(ADDRESS(MATCH(B703,Код_КЦСР,0)+1,2,,,"КЦСР")))</f>
        <v>Осуществление полномочий собственника муниципального жилищного фонда в части внесения взносов в фонд капитального ремонта</v>
      </c>
      <c r="B703" s="79" t="s">
        <v>507</v>
      </c>
      <c r="C703" s="77"/>
      <c r="D703" s="77"/>
      <c r="E703" s="26"/>
      <c r="F703" s="78">
        <f t="shared" ref="F703:G706" si="119">F704</f>
        <v>24944</v>
      </c>
      <c r="G703" s="78">
        <f t="shared" si="119"/>
        <v>0</v>
      </c>
      <c r="H703" s="78">
        <f t="shared" si="108"/>
        <v>24944</v>
      </c>
    </row>
    <row r="704" spans="1:8" x14ac:dyDescent="0.2">
      <c r="A704" s="73" t="str">
        <f ca="1">IF(ISERROR(MATCH(C704,Код_Раздел,0)),"",INDIRECT(ADDRESS(MATCH(C704,Код_Раздел,0)+1,2,,,"Раздел")))</f>
        <v>Жилищно-коммунальное хозяйство</v>
      </c>
      <c r="B704" s="79" t="s">
        <v>507</v>
      </c>
      <c r="C704" s="77" t="s">
        <v>98</v>
      </c>
      <c r="D704" s="69"/>
      <c r="E704" s="26"/>
      <c r="F704" s="78">
        <f t="shared" si="119"/>
        <v>24944</v>
      </c>
      <c r="G704" s="78">
        <f t="shared" si="119"/>
        <v>0</v>
      </c>
      <c r="H704" s="78">
        <f t="shared" si="108"/>
        <v>24944</v>
      </c>
    </row>
    <row r="705" spans="1:11" x14ac:dyDescent="0.2">
      <c r="A705" s="68" t="s">
        <v>103</v>
      </c>
      <c r="B705" s="79" t="s">
        <v>507</v>
      </c>
      <c r="C705" s="77" t="s">
        <v>98</v>
      </c>
      <c r="D705" s="77" t="s">
        <v>90</v>
      </c>
      <c r="E705" s="26"/>
      <c r="F705" s="78">
        <f t="shared" si="119"/>
        <v>24944</v>
      </c>
      <c r="G705" s="78">
        <f t="shared" si="119"/>
        <v>0</v>
      </c>
      <c r="H705" s="78">
        <f t="shared" si="108"/>
        <v>24944</v>
      </c>
    </row>
    <row r="706" spans="1:11" ht="33" x14ac:dyDescent="0.2">
      <c r="A706" s="73" t="str">
        <f ca="1">IF(ISERROR(MATCH(E706,Код_КВР,0)),"",INDIRECT(ADDRESS(MATCH(E706,Код_КВР,0)+1,2,,,"КВР")))</f>
        <v>Закупка товаров, работ и услуг для государственных (муниципальных) нужд</v>
      </c>
      <c r="B706" s="79" t="s">
        <v>507</v>
      </c>
      <c r="C706" s="77" t="s">
        <v>98</v>
      </c>
      <c r="D706" s="77" t="s">
        <v>90</v>
      </c>
      <c r="E706" s="26">
        <v>200</v>
      </c>
      <c r="F706" s="78">
        <f t="shared" si="119"/>
        <v>24944</v>
      </c>
      <c r="G706" s="78">
        <f t="shared" si="119"/>
        <v>0</v>
      </c>
      <c r="H706" s="78">
        <f t="shared" si="108"/>
        <v>24944</v>
      </c>
    </row>
    <row r="707" spans="1:11" ht="33" x14ac:dyDescent="0.2">
      <c r="A707" s="73" t="str">
        <f ca="1">IF(ISERROR(MATCH(E707,Код_КВР,0)),"",INDIRECT(ADDRESS(MATCH(E707,Код_КВР,0)+1,2,,,"КВР")))</f>
        <v>Иные закупки товаров, работ и услуг для обеспечения государственных (муниципальных) нужд</v>
      </c>
      <c r="B707" s="79" t="s">
        <v>507</v>
      </c>
      <c r="C707" s="77" t="s">
        <v>98</v>
      </c>
      <c r="D707" s="77" t="s">
        <v>90</v>
      </c>
      <c r="E707" s="26">
        <v>240</v>
      </c>
      <c r="F707" s="78">
        <f>'прил. 5'!G400</f>
        <v>24944</v>
      </c>
      <c r="G707" s="78">
        <f>'прил. 5'!H400</f>
        <v>0</v>
      </c>
      <c r="H707" s="78">
        <f t="shared" si="108"/>
        <v>24944</v>
      </c>
    </row>
    <row r="708" spans="1:11" ht="33" x14ac:dyDescent="0.2">
      <c r="A708" s="73" t="str">
        <f ca="1">IF(ISERROR(MATCH(B708,Код_КЦСР,0)),"",INDIRECT(ADDRESS(MATCH(B708,Код_КЦСР,0)+1,2,,,"КЦСР")))</f>
        <v>Муниципальная программа «Развитие земельно-имущественного комплекса города Череповца» на 2014 – 2018 годы</v>
      </c>
      <c r="B708" s="79" t="s">
        <v>510</v>
      </c>
      <c r="C708" s="77"/>
      <c r="D708" s="69"/>
      <c r="E708" s="26"/>
      <c r="F708" s="78">
        <f>F709+F721+F726+F731</f>
        <v>233406.80000000005</v>
      </c>
      <c r="G708" s="78">
        <f>G709+G721+G726+G731</f>
        <v>0</v>
      </c>
      <c r="H708" s="78">
        <f t="shared" si="108"/>
        <v>233406.80000000005</v>
      </c>
      <c r="K708" s="40"/>
    </row>
    <row r="709" spans="1:11" ht="33" x14ac:dyDescent="0.2">
      <c r="A709" s="73" t="str">
        <f ca="1">IF(ISERROR(MATCH(B709,Код_КЦСР,0)),"",INDIRECT(ADDRESS(MATCH(B709,Код_КЦСР,0)+1,2,,,"КЦСР")))</f>
        <v>Формирование и обеспечение сохранности муниципального земельно-имущественного комплекса</v>
      </c>
      <c r="B709" s="79" t="s">
        <v>512</v>
      </c>
      <c r="C709" s="77"/>
      <c r="D709" s="69"/>
      <c r="E709" s="26"/>
      <c r="F709" s="78">
        <f>F710+F714</f>
        <v>194830.80000000002</v>
      </c>
      <c r="G709" s="78">
        <f>G710+G714</f>
        <v>0</v>
      </c>
      <c r="H709" s="78">
        <f t="shared" si="108"/>
        <v>194830.80000000002</v>
      </c>
    </row>
    <row r="710" spans="1:11" x14ac:dyDescent="0.2">
      <c r="A710" s="73" t="str">
        <f ca="1">IF(ISERROR(MATCH(C710,Код_Раздел,0)),"",INDIRECT(ADDRESS(MATCH(C710,Код_Раздел,0)+1,2,,,"Раздел")))</f>
        <v>Общегосударственные  вопросы</v>
      </c>
      <c r="B710" s="79" t="s">
        <v>512</v>
      </c>
      <c r="C710" s="77" t="s">
        <v>90</v>
      </c>
      <c r="D710" s="69"/>
      <c r="E710" s="26"/>
      <c r="F710" s="78">
        <f t="shared" ref="F710:G712" si="120">F711</f>
        <v>7349.7</v>
      </c>
      <c r="G710" s="78">
        <f t="shared" si="120"/>
        <v>0</v>
      </c>
      <c r="H710" s="78">
        <f t="shared" si="108"/>
        <v>7349.7</v>
      </c>
    </row>
    <row r="711" spans="1:11" x14ac:dyDescent="0.2">
      <c r="A711" s="68" t="s">
        <v>111</v>
      </c>
      <c r="B711" s="79" t="s">
        <v>512</v>
      </c>
      <c r="C711" s="77" t="s">
        <v>90</v>
      </c>
      <c r="D711" s="69" t="s">
        <v>69</v>
      </c>
      <c r="E711" s="26"/>
      <c r="F711" s="78">
        <f t="shared" si="120"/>
        <v>7349.7</v>
      </c>
      <c r="G711" s="78">
        <f t="shared" si="120"/>
        <v>0</v>
      </c>
      <c r="H711" s="78">
        <f t="shared" si="108"/>
        <v>7349.7</v>
      </c>
    </row>
    <row r="712" spans="1:11" ht="33" x14ac:dyDescent="0.2">
      <c r="A712" s="73" t="str">
        <f ca="1">IF(ISERROR(MATCH(E712,Код_КВР,0)),"",INDIRECT(ADDRESS(MATCH(E712,Код_КВР,0)+1,2,,,"КВР")))</f>
        <v>Закупка товаров, работ и услуг для государственных (муниципальных) нужд</v>
      </c>
      <c r="B712" s="79" t="s">
        <v>512</v>
      </c>
      <c r="C712" s="77" t="s">
        <v>90</v>
      </c>
      <c r="D712" s="69" t="s">
        <v>69</v>
      </c>
      <c r="E712" s="26">
        <v>200</v>
      </c>
      <c r="F712" s="78">
        <f t="shared" si="120"/>
        <v>7349.7</v>
      </c>
      <c r="G712" s="78">
        <f t="shared" si="120"/>
        <v>0</v>
      </c>
      <c r="H712" s="78">
        <f t="shared" si="108"/>
        <v>7349.7</v>
      </c>
    </row>
    <row r="713" spans="1:11" ht="33" x14ac:dyDescent="0.2">
      <c r="A713" s="73" t="str">
        <f ca="1">IF(ISERROR(MATCH(E713,Код_КВР,0)),"",INDIRECT(ADDRESS(MATCH(E713,Код_КВР,0)+1,2,,,"КВР")))</f>
        <v>Иные закупки товаров, работ и услуг для обеспечения государственных (муниципальных) нужд</v>
      </c>
      <c r="B713" s="79" t="s">
        <v>512</v>
      </c>
      <c r="C713" s="77" t="s">
        <v>90</v>
      </c>
      <c r="D713" s="69" t="s">
        <v>69</v>
      </c>
      <c r="E713" s="26">
        <v>240</v>
      </c>
      <c r="F713" s="78">
        <f>'прил. 5'!G86+'прил. 5'!G879</f>
        <v>7349.7</v>
      </c>
      <c r="G713" s="78">
        <f>'прил. 5'!H86+'прил. 5'!H879</f>
        <v>0</v>
      </c>
      <c r="H713" s="78">
        <f t="shared" si="108"/>
        <v>7349.7</v>
      </c>
    </row>
    <row r="714" spans="1:11" x14ac:dyDescent="0.2">
      <c r="A714" s="73" t="str">
        <f ca="1">IF(ISERROR(MATCH(C714,Код_Раздел,0)),"",INDIRECT(ADDRESS(MATCH(C714,Код_Раздел,0)+1,2,,,"Раздел")))</f>
        <v>Национальная экономика</v>
      </c>
      <c r="B714" s="79" t="s">
        <v>512</v>
      </c>
      <c r="C714" s="77" t="s">
        <v>93</v>
      </c>
      <c r="D714" s="69"/>
      <c r="E714" s="26"/>
      <c r="F714" s="78">
        <f>F715+F718</f>
        <v>187481.1</v>
      </c>
      <c r="G714" s="78">
        <f>G715+G718</f>
        <v>0</v>
      </c>
      <c r="H714" s="78">
        <f t="shared" si="108"/>
        <v>187481.1</v>
      </c>
    </row>
    <row r="715" spans="1:11" x14ac:dyDescent="0.2">
      <c r="A715" s="74" t="s">
        <v>171</v>
      </c>
      <c r="B715" s="79" t="s">
        <v>512</v>
      </c>
      <c r="C715" s="77" t="s">
        <v>93</v>
      </c>
      <c r="D715" s="77" t="s">
        <v>99</v>
      </c>
      <c r="E715" s="26"/>
      <c r="F715" s="78">
        <f t="shared" ref="F715:G716" si="121">F716</f>
        <v>182081.1</v>
      </c>
      <c r="G715" s="78">
        <f t="shared" si="121"/>
        <v>0</v>
      </c>
      <c r="H715" s="78">
        <f t="shared" si="108"/>
        <v>182081.1</v>
      </c>
    </row>
    <row r="716" spans="1:11" ht="33" x14ac:dyDescent="0.2">
      <c r="A716" s="73" t="str">
        <f ca="1">IF(ISERROR(MATCH(E716,Код_КВР,0)),"",INDIRECT(ADDRESS(MATCH(E716,Код_КВР,0)+1,2,,,"КВР")))</f>
        <v>Закупка товаров, работ и услуг для государственных (муниципальных) нужд</v>
      </c>
      <c r="B716" s="79" t="s">
        <v>512</v>
      </c>
      <c r="C716" s="77" t="s">
        <v>93</v>
      </c>
      <c r="D716" s="77" t="s">
        <v>99</v>
      </c>
      <c r="E716" s="26">
        <v>200</v>
      </c>
      <c r="F716" s="78">
        <f t="shared" si="121"/>
        <v>182081.1</v>
      </c>
      <c r="G716" s="78">
        <f t="shared" si="121"/>
        <v>0</v>
      </c>
      <c r="H716" s="78">
        <f t="shared" si="108"/>
        <v>182081.1</v>
      </c>
    </row>
    <row r="717" spans="1:11" ht="33" x14ac:dyDescent="0.2">
      <c r="A717" s="73" t="str">
        <f ca="1">IF(ISERROR(MATCH(E717,Код_КВР,0)),"",INDIRECT(ADDRESS(MATCH(E717,Код_КВР,0)+1,2,,,"КВР")))</f>
        <v>Иные закупки товаров, работ и услуг для обеспечения государственных (муниципальных) нужд</v>
      </c>
      <c r="B717" s="79" t="s">
        <v>512</v>
      </c>
      <c r="C717" s="77" t="s">
        <v>93</v>
      </c>
      <c r="D717" s="77" t="s">
        <v>99</v>
      </c>
      <c r="E717" s="26">
        <v>240</v>
      </c>
      <c r="F717" s="78">
        <f>'прил. 5'!G355+'прил. 5'!G896</f>
        <v>182081.1</v>
      </c>
      <c r="G717" s="78">
        <f>'прил. 5'!H355+'прил. 5'!H896</f>
        <v>0</v>
      </c>
      <c r="H717" s="78">
        <f t="shared" si="108"/>
        <v>182081.1</v>
      </c>
    </row>
    <row r="718" spans="1:11" x14ac:dyDescent="0.2">
      <c r="A718" s="74" t="s">
        <v>107</v>
      </c>
      <c r="B718" s="79" t="s">
        <v>512</v>
      </c>
      <c r="C718" s="77" t="s">
        <v>93</v>
      </c>
      <c r="D718" s="77" t="s">
        <v>67</v>
      </c>
      <c r="E718" s="26"/>
      <c r="F718" s="78">
        <f t="shared" ref="F718:G719" si="122">F719</f>
        <v>5400</v>
      </c>
      <c r="G718" s="78">
        <f t="shared" si="122"/>
        <v>0</v>
      </c>
      <c r="H718" s="78">
        <f t="shared" si="108"/>
        <v>5400</v>
      </c>
    </row>
    <row r="719" spans="1:11" ht="33" x14ac:dyDescent="0.2">
      <c r="A719" s="73" t="str">
        <f ca="1">IF(ISERROR(MATCH(E719,Код_КВР,0)),"",INDIRECT(ADDRESS(MATCH(E719,Код_КВР,0)+1,2,,,"КВР")))</f>
        <v>Предоставление субсидий бюджетным, автономным учреждениям и иным некоммерческим организациям</v>
      </c>
      <c r="B719" s="79" t="s">
        <v>512</v>
      </c>
      <c r="C719" s="77" t="s">
        <v>93</v>
      </c>
      <c r="D719" s="77" t="s">
        <v>67</v>
      </c>
      <c r="E719" s="26">
        <v>600</v>
      </c>
      <c r="F719" s="78">
        <f t="shared" si="122"/>
        <v>5400</v>
      </c>
      <c r="G719" s="78">
        <f t="shared" si="122"/>
        <v>0</v>
      </c>
      <c r="H719" s="78">
        <f t="shared" si="108"/>
        <v>5400</v>
      </c>
    </row>
    <row r="720" spans="1:11" x14ac:dyDescent="0.2">
      <c r="A720" s="73" t="str">
        <f ca="1">IF(ISERROR(MATCH(E720,Код_КВР,0)),"",INDIRECT(ADDRESS(MATCH(E720,Код_КВР,0)+1,2,,,"КВР")))</f>
        <v>Субсидии бюджетным учреждениям</v>
      </c>
      <c r="B720" s="79" t="s">
        <v>512</v>
      </c>
      <c r="C720" s="77" t="s">
        <v>93</v>
      </c>
      <c r="D720" s="77" t="s">
        <v>67</v>
      </c>
      <c r="E720" s="26">
        <v>610</v>
      </c>
      <c r="F720" s="78">
        <f>'прил. 5'!G189</f>
        <v>5400</v>
      </c>
      <c r="G720" s="78">
        <f>'прил. 5'!H189</f>
        <v>0</v>
      </c>
      <c r="H720" s="78">
        <f t="shared" si="108"/>
        <v>5400</v>
      </c>
    </row>
    <row r="721" spans="1:8" ht="33" x14ac:dyDescent="0.2">
      <c r="A721" s="73" t="str">
        <f ca="1">IF(ISERROR(MATCH(B721,Код_КЦСР,0)),"",INDIRECT(ADDRESS(MATCH(B721,Код_КЦСР,0)+1,2,,,"КЦСР")))</f>
        <v>Обеспечение поступлений в доход бюджета от использования и распоряжения земельно-имущественным комплексом</v>
      </c>
      <c r="B721" s="79" t="s">
        <v>513</v>
      </c>
      <c r="C721" s="77"/>
      <c r="D721" s="69"/>
      <c r="E721" s="26"/>
      <c r="F721" s="78">
        <f>F722</f>
        <v>2796.7</v>
      </c>
      <c r="G721" s="78">
        <f>G722</f>
        <v>0</v>
      </c>
      <c r="H721" s="78">
        <f t="shared" ref="H721:H789" si="123">F721+G721</f>
        <v>2796.7</v>
      </c>
    </row>
    <row r="722" spans="1:8" x14ac:dyDescent="0.2">
      <c r="A722" s="73" t="str">
        <f ca="1">IF(ISERROR(MATCH(C722,Код_Раздел,0)),"",INDIRECT(ADDRESS(MATCH(C722,Код_Раздел,0)+1,2,,,"Раздел")))</f>
        <v>Общегосударственные  вопросы</v>
      </c>
      <c r="B722" s="79" t="s">
        <v>513</v>
      </c>
      <c r="C722" s="77" t="s">
        <v>90</v>
      </c>
      <c r="D722" s="69"/>
      <c r="E722" s="26"/>
      <c r="F722" s="78">
        <f t="shared" ref="F722:G724" si="124">F723</f>
        <v>2796.7</v>
      </c>
      <c r="G722" s="78">
        <f t="shared" si="124"/>
        <v>0</v>
      </c>
      <c r="H722" s="78">
        <f t="shared" si="123"/>
        <v>2796.7</v>
      </c>
    </row>
    <row r="723" spans="1:8" x14ac:dyDescent="0.2">
      <c r="A723" s="68" t="s">
        <v>111</v>
      </c>
      <c r="B723" s="79" t="s">
        <v>513</v>
      </c>
      <c r="C723" s="77" t="s">
        <v>90</v>
      </c>
      <c r="D723" s="69" t="s">
        <v>69</v>
      </c>
      <c r="E723" s="26"/>
      <c r="F723" s="78">
        <f t="shared" si="124"/>
        <v>2796.7</v>
      </c>
      <c r="G723" s="78">
        <f t="shared" si="124"/>
        <v>0</v>
      </c>
      <c r="H723" s="78">
        <f t="shared" si="123"/>
        <v>2796.7</v>
      </c>
    </row>
    <row r="724" spans="1:8" ht="33" x14ac:dyDescent="0.2">
      <c r="A724" s="73" t="str">
        <f ca="1">IF(ISERROR(MATCH(E724,Код_КВР,0)),"",INDIRECT(ADDRESS(MATCH(E724,Код_КВР,0)+1,2,,,"КВР")))</f>
        <v>Закупка товаров, работ и услуг для государственных (муниципальных) нужд</v>
      </c>
      <c r="B724" s="79" t="s">
        <v>513</v>
      </c>
      <c r="C724" s="77" t="s">
        <v>90</v>
      </c>
      <c r="D724" s="69" t="s">
        <v>69</v>
      </c>
      <c r="E724" s="26">
        <v>200</v>
      </c>
      <c r="F724" s="78">
        <f t="shared" si="124"/>
        <v>2796.7</v>
      </c>
      <c r="G724" s="78">
        <f t="shared" si="124"/>
        <v>0</v>
      </c>
      <c r="H724" s="78">
        <f t="shared" si="123"/>
        <v>2796.7</v>
      </c>
    </row>
    <row r="725" spans="1:8" ht="33" x14ac:dyDescent="0.2">
      <c r="A725" s="73" t="str">
        <f ca="1">IF(ISERROR(MATCH(E725,Код_КВР,0)),"",INDIRECT(ADDRESS(MATCH(E725,Код_КВР,0)+1,2,,,"КВР")))</f>
        <v>Иные закупки товаров, работ и услуг для обеспечения государственных (муниципальных) нужд</v>
      </c>
      <c r="B725" s="79" t="s">
        <v>513</v>
      </c>
      <c r="C725" s="77" t="s">
        <v>90</v>
      </c>
      <c r="D725" s="69" t="s">
        <v>69</v>
      </c>
      <c r="E725" s="26">
        <v>240</v>
      </c>
      <c r="F725" s="78">
        <f>'прил. 5'!G882</f>
        <v>2796.7</v>
      </c>
      <c r="G725" s="78">
        <f>'прил. 5'!H882</f>
        <v>0</v>
      </c>
      <c r="H725" s="78">
        <f t="shared" si="123"/>
        <v>2796.7</v>
      </c>
    </row>
    <row r="726" spans="1:8" ht="33" x14ac:dyDescent="0.2">
      <c r="A726" s="73" t="str">
        <f ca="1">IF(ISERROR(MATCH(B726,Код_КЦСР,0)),"",INDIRECT(ADDRESS(MATCH(B726,Код_КЦСР,0)+1,2,,,"КЦСР")))</f>
        <v>Обеспечение исполнения полномочий органа местного самоуправления в области наружной рекламы</v>
      </c>
      <c r="B726" s="79" t="s">
        <v>514</v>
      </c>
      <c r="C726" s="77"/>
      <c r="D726" s="69"/>
      <c r="E726" s="26"/>
      <c r="F726" s="78">
        <f>F727</f>
        <v>658</v>
      </c>
      <c r="G726" s="78">
        <f>G727</f>
        <v>0</v>
      </c>
      <c r="H726" s="78">
        <f t="shared" si="123"/>
        <v>658</v>
      </c>
    </row>
    <row r="727" spans="1:8" x14ac:dyDescent="0.2">
      <c r="A727" s="73" t="str">
        <f ca="1">IF(ISERROR(MATCH(C727,Код_Раздел,0)),"",INDIRECT(ADDRESS(MATCH(C727,Код_Раздел,0)+1,2,,,"Раздел")))</f>
        <v>Национальная экономика</v>
      </c>
      <c r="B727" s="79" t="s">
        <v>514</v>
      </c>
      <c r="C727" s="77" t="s">
        <v>93</v>
      </c>
      <c r="D727" s="69"/>
      <c r="E727" s="26"/>
      <c r="F727" s="78">
        <f t="shared" ref="F727:G729" si="125">F728</f>
        <v>658</v>
      </c>
      <c r="G727" s="78">
        <f t="shared" si="125"/>
        <v>0</v>
      </c>
      <c r="H727" s="78">
        <f t="shared" si="123"/>
        <v>658</v>
      </c>
    </row>
    <row r="728" spans="1:8" x14ac:dyDescent="0.2">
      <c r="A728" s="68" t="s">
        <v>100</v>
      </c>
      <c r="B728" s="79" t="s">
        <v>514</v>
      </c>
      <c r="C728" s="77" t="s">
        <v>93</v>
      </c>
      <c r="D728" s="77" t="s">
        <v>75</v>
      </c>
      <c r="E728" s="26"/>
      <c r="F728" s="78">
        <f t="shared" si="125"/>
        <v>658</v>
      </c>
      <c r="G728" s="78">
        <f t="shared" si="125"/>
        <v>0</v>
      </c>
      <c r="H728" s="78">
        <f t="shared" si="123"/>
        <v>658</v>
      </c>
    </row>
    <row r="729" spans="1:8" ht="33" x14ac:dyDescent="0.2">
      <c r="A729" s="73" t="str">
        <f ca="1">IF(ISERROR(MATCH(E729,Код_КВР,0)),"",INDIRECT(ADDRESS(MATCH(E729,Код_КВР,0)+1,2,,,"КВР")))</f>
        <v>Закупка товаров, работ и услуг для государственных (муниципальных) нужд</v>
      </c>
      <c r="B729" s="79" t="s">
        <v>514</v>
      </c>
      <c r="C729" s="77" t="s">
        <v>93</v>
      </c>
      <c r="D729" s="77" t="s">
        <v>75</v>
      </c>
      <c r="E729" s="26">
        <v>200</v>
      </c>
      <c r="F729" s="78">
        <f t="shared" si="125"/>
        <v>658</v>
      </c>
      <c r="G729" s="78">
        <f t="shared" si="125"/>
        <v>0</v>
      </c>
      <c r="H729" s="78">
        <f t="shared" si="123"/>
        <v>658</v>
      </c>
    </row>
    <row r="730" spans="1:8" ht="33" x14ac:dyDescent="0.2">
      <c r="A730" s="73" t="str">
        <f ca="1">IF(ISERROR(MATCH(E730,Код_КВР,0)),"",INDIRECT(ADDRESS(MATCH(E730,Код_КВР,0)+1,2,,,"КВР")))</f>
        <v>Иные закупки товаров, работ и услуг для обеспечения государственных (муниципальных) нужд</v>
      </c>
      <c r="B730" s="79" t="s">
        <v>514</v>
      </c>
      <c r="C730" s="77" t="s">
        <v>93</v>
      </c>
      <c r="D730" s="77" t="s">
        <v>75</v>
      </c>
      <c r="E730" s="26">
        <v>240</v>
      </c>
      <c r="F730" s="78">
        <f>'прил. 5'!G916</f>
        <v>658</v>
      </c>
      <c r="G730" s="78">
        <f>'прил. 5'!H916</f>
        <v>0</v>
      </c>
      <c r="H730" s="78">
        <f t="shared" si="123"/>
        <v>658</v>
      </c>
    </row>
    <row r="731" spans="1:8" ht="49.5" x14ac:dyDescent="0.2">
      <c r="A731" s="73" t="str">
        <f ca="1">IF(ISERROR(MATCH(B731,Код_КЦСР,0)),"",INDIRECT(ADDRESS(MATCH(B731,Код_КЦСР,0)+1,2,,,"КЦСР")))</f>
        <v>Организация работ по реализации целей, задач комитета, выполнению его функциональных обязанностей и реализации муниципальной программы</v>
      </c>
      <c r="B731" s="80" t="s">
        <v>515</v>
      </c>
      <c r="C731" s="77"/>
      <c r="D731" s="69"/>
      <c r="E731" s="26"/>
      <c r="F731" s="78">
        <f t="shared" ref="F731:G733" si="126">F732</f>
        <v>35121.300000000003</v>
      </c>
      <c r="G731" s="78">
        <f t="shared" si="126"/>
        <v>0</v>
      </c>
      <c r="H731" s="78">
        <f t="shared" si="123"/>
        <v>35121.300000000003</v>
      </c>
    </row>
    <row r="732" spans="1:8" ht="33" customHeight="1" x14ac:dyDescent="0.2">
      <c r="A732" s="73" t="str">
        <f ca="1">IF(ISERROR(MATCH(B732,Код_КЦСР,0)),"",INDIRECT(ADDRESS(MATCH(B732,Код_КЦСР,0)+1,2,,,"КЦСР")))</f>
        <v>Расходы на обеспечение функций органов местного самоуправления</v>
      </c>
      <c r="B732" s="80" t="s">
        <v>516</v>
      </c>
      <c r="C732" s="77"/>
      <c r="D732" s="69"/>
      <c r="E732" s="26"/>
      <c r="F732" s="78">
        <f t="shared" si="126"/>
        <v>35121.300000000003</v>
      </c>
      <c r="G732" s="78">
        <f t="shared" si="126"/>
        <v>0</v>
      </c>
      <c r="H732" s="78">
        <f t="shared" si="123"/>
        <v>35121.300000000003</v>
      </c>
    </row>
    <row r="733" spans="1:8" x14ac:dyDescent="0.2">
      <c r="A733" s="73" t="str">
        <f ca="1">IF(ISERROR(MATCH(C733,Код_Раздел,0)),"",INDIRECT(ADDRESS(MATCH(C733,Код_Раздел,0)+1,2,,,"Раздел")))</f>
        <v>Национальная экономика</v>
      </c>
      <c r="B733" s="80" t="s">
        <v>516</v>
      </c>
      <c r="C733" s="77" t="s">
        <v>93</v>
      </c>
      <c r="D733" s="69"/>
      <c r="E733" s="26"/>
      <c r="F733" s="78">
        <f t="shared" si="126"/>
        <v>35121.300000000003</v>
      </c>
      <c r="G733" s="78">
        <f t="shared" si="126"/>
        <v>0</v>
      </c>
      <c r="H733" s="78">
        <f t="shared" si="123"/>
        <v>35121.300000000003</v>
      </c>
    </row>
    <row r="734" spans="1:8" x14ac:dyDescent="0.2">
      <c r="A734" s="68" t="s">
        <v>100</v>
      </c>
      <c r="B734" s="80" t="s">
        <v>516</v>
      </c>
      <c r="C734" s="77" t="s">
        <v>93</v>
      </c>
      <c r="D734" s="77" t="s">
        <v>75</v>
      </c>
      <c r="E734" s="26"/>
      <c r="F734" s="78">
        <f>F735+F737</f>
        <v>35121.300000000003</v>
      </c>
      <c r="G734" s="78">
        <f>G735+G737</f>
        <v>0</v>
      </c>
      <c r="H734" s="78">
        <f t="shared" si="123"/>
        <v>35121.300000000003</v>
      </c>
    </row>
    <row r="735" spans="1:8" ht="66" x14ac:dyDescent="0.2">
      <c r="A735" s="73" t="str">
        <f t="shared" ref="A735:A738" ca="1" si="127">IF(ISERROR(MATCH(E735,Код_КВР,0)),"",INDIRECT(ADDRESS(MATCH(E735,Код_КВР,0)+1,2,,,"КВР")))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735" s="80" t="s">
        <v>516</v>
      </c>
      <c r="C735" s="77" t="s">
        <v>93</v>
      </c>
      <c r="D735" s="77" t="s">
        <v>75</v>
      </c>
      <c r="E735" s="26">
        <v>100</v>
      </c>
      <c r="F735" s="78">
        <f>F736</f>
        <v>35092</v>
      </c>
      <c r="G735" s="78">
        <f>G736</f>
        <v>0</v>
      </c>
      <c r="H735" s="78">
        <f t="shared" si="123"/>
        <v>35092</v>
      </c>
    </row>
    <row r="736" spans="1:8" ht="33" x14ac:dyDescent="0.2">
      <c r="A736" s="73" t="str">
        <f t="shared" ca="1" si="127"/>
        <v>Расходы на выплаты персоналу государственных (муниципальных) органов</v>
      </c>
      <c r="B736" s="80" t="s">
        <v>516</v>
      </c>
      <c r="C736" s="77" t="s">
        <v>93</v>
      </c>
      <c r="D736" s="77" t="s">
        <v>75</v>
      </c>
      <c r="E736" s="26">
        <v>120</v>
      </c>
      <c r="F736" s="78">
        <f>'прил. 5'!G920</f>
        <v>35092</v>
      </c>
      <c r="G736" s="78">
        <f>'прил. 5'!H920</f>
        <v>0</v>
      </c>
      <c r="H736" s="78">
        <f t="shared" si="123"/>
        <v>35092</v>
      </c>
    </row>
    <row r="737" spans="1:11" ht="33" x14ac:dyDescent="0.2">
      <c r="A737" s="73" t="str">
        <f t="shared" ca="1" si="127"/>
        <v>Закупка товаров, работ и услуг для государственных (муниципальных) нужд</v>
      </c>
      <c r="B737" s="80" t="s">
        <v>516</v>
      </c>
      <c r="C737" s="77" t="s">
        <v>93</v>
      </c>
      <c r="D737" s="77" t="s">
        <v>75</v>
      </c>
      <c r="E737" s="26">
        <v>200</v>
      </c>
      <c r="F737" s="78">
        <f>F738</f>
        <v>29.3</v>
      </c>
      <c r="G737" s="78">
        <f>G738</f>
        <v>0</v>
      </c>
      <c r="H737" s="78">
        <f t="shared" si="123"/>
        <v>29.3</v>
      </c>
    </row>
    <row r="738" spans="1:11" ht="33" x14ac:dyDescent="0.2">
      <c r="A738" s="73" t="str">
        <f t="shared" ca="1" si="127"/>
        <v>Иные закупки товаров, работ и услуг для обеспечения государственных (муниципальных) нужд</v>
      </c>
      <c r="B738" s="80" t="s">
        <v>516</v>
      </c>
      <c r="C738" s="77" t="s">
        <v>93</v>
      </c>
      <c r="D738" s="77" t="s">
        <v>75</v>
      </c>
      <c r="E738" s="26">
        <v>240</v>
      </c>
      <c r="F738" s="78">
        <f>'прил. 5'!G922</f>
        <v>29.3</v>
      </c>
      <c r="G738" s="78">
        <f>'прил. 5'!H922</f>
        <v>0</v>
      </c>
      <c r="H738" s="78">
        <f t="shared" si="123"/>
        <v>29.3</v>
      </c>
    </row>
    <row r="739" spans="1:11" ht="71.25" customHeight="1" x14ac:dyDescent="0.2">
      <c r="A739" s="73" t="str">
        <f ca="1">IF(ISERROR(MATCH(B739,Код_КЦСР,0)),"",INDIRECT(ADDRESS(MATCH(B739,Код_КЦСР,0)+1,2,,,"КЦСР")))</f>
        <v>Муниципальная программа «Осуществление бюджетных инвестиций в социальную, коммунальную, транспортную инфраструктуры и капитальный ремонт объектов муниципальной собственности города Череповца» на 2014 – 2018 годы</v>
      </c>
      <c r="B739" s="80" t="s">
        <v>517</v>
      </c>
      <c r="C739" s="77"/>
      <c r="D739" s="69"/>
      <c r="E739" s="26"/>
      <c r="F739" s="78">
        <f>F740+F799+F815</f>
        <v>255415.8</v>
      </c>
      <c r="G739" s="78">
        <f>G740+G799+G815</f>
        <v>724460.39999999991</v>
      </c>
      <c r="H739" s="78">
        <f t="shared" si="123"/>
        <v>979876.2</v>
      </c>
      <c r="K739" s="40"/>
    </row>
    <row r="740" spans="1:11" ht="33" x14ac:dyDescent="0.2">
      <c r="A740" s="73" t="str">
        <f ca="1">IF(ISERROR(MATCH(B740,Код_КЦСР,0)),"",INDIRECT(ADDRESS(MATCH(B740,Код_КЦСР,0)+1,2,,,"КЦСР")))</f>
        <v>Осуществление бюджетных инвестиций в объекты муниципальной собственности</v>
      </c>
      <c r="B740" s="80" t="s">
        <v>519</v>
      </c>
      <c r="C740" s="77"/>
      <c r="D740" s="69"/>
      <c r="E740" s="26"/>
      <c r="F740" s="78">
        <f>F741+F758+F769+F779+F784+F789+F794</f>
        <v>169365.69999999998</v>
      </c>
      <c r="G740" s="78">
        <f>G741+G758+G769+G774+G779+G784+G789+G794</f>
        <v>724460.39999999991</v>
      </c>
      <c r="H740" s="78">
        <f t="shared" si="123"/>
        <v>893826.09999999986</v>
      </c>
    </row>
    <row r="741" spans="1:11" x14ac:dyDescent="0.2">
      <c r="A741" s="73" t="str">
        <f ca="1">IF(ISERROR(MATCH(B741,Код_КЦСР,0)),"",INDIRECT(ADDRESS(MATCH(B741,Код_КЦСР,0)+1,2,,,"КЦСР")))</f>
        <v>Строительство объектов сметной стоимостью до 100 млн. рублей</v>
      </c>
      <c r="B741" s="80" t="s">
        <v>520</v>
      </c>
      <c r="C741" s="77"/>
      <c r="D741" s="69"/>
      <c r="E741" s="26"/>
      <c r="F741" s="78">
        <f>F742+F746+F750+F754</f>
        <v>52638.899999999994</v>
      </c>
      <c r="G741" s="78">
        <f>G742+G746+G750+G754</f>
        <v>0</v>
      </c>
      <c r="H741" s="78">
        <f t="shared" si="123"/>
        <v>52638.899999999994</v>
      </c>
    </row>
    <row r="742" spans="1:11" x14ac:dyDescent="0.2">
      <c r="A742" s="73" t="str">
        <f ca="1">IF(ISERROR(MATCH(C742,Код_Раздел,0)),"",INDIRECT(ADDRESS(MATCH(C742,Код_Раздел,0)+1,2,,,"Раздел")))</f>
        <v>Национальная экономика</v>
      </c>
      <c r="B742" s="80" t="s">
        <v>520</v>
      </c>
      <c r="C742" s="77" t="s">
        <v>93</v>
      </c>
      <c r="D742" s="69"/>
      <c r="E742" s="26"/>
      <c r="F742" s="78">
        <f>F743</f>
        <v>28204</v>
      </c>
      <c r="G742" s="78">
        <f>G743</f>
        <v>0</v>
      </c>
      <c r="H742" s="78">
        <f t="shared" si="123"/>
        <v>28204</v>
      </c>
    </row>
    <row r="743" spans="1:11" x14ac:dyDescent="0.2">
      <c r="A743" s="74" t="s">
        <v>59</v>
      </c>
      <c r="B743" s="80" t="s">
        <v>520</v>
      </c>
      <c r="C743" s="77" t="s">
        <v>93</v>
      </c>
      <c r="D743" s="77" t="s">
        <v>96</v>
      </c>
      <c r="E743" s="26"/>
      <c r="F743" s="78">
        <f t="shared" ref="F743:G744" si="128">F744</f>
        <v>28204</v>
      </c>
      <c r="G743" s="78">
        <f t="shared" si="128"/>
        <v>0</v>
      </c>
      <c r="H743" s="78">
        <f t="shared" si="123"/>
        <v>28204</v>
      </c>
    </row>
    <row r="744" spans="1:11" ht="33" x14ac:dyDescent="0.2">
      <c r="A744" s="73" t="str">
        <f ca="1">IF(ISERROR(MATCH(E744,Код_КВР,0)),"",INDIRECT(ADDRESS(MATCH(E744,Код_КВР,0)+1,2,,,"КВР")))</f>
        <v>Капитальные вложения в объекты государственной (муниципальной) собственности</v>
      </c>
      <c r="B744" s="80" t="s">
        <v>520</v>
      </c>
      <c r="C744" s="77" t="s">
        <v>93</v>
      </c>
      <c r="D744" s="77" t="s">
        <v>96</v>
      </c>
      <c r="E744" s="26">
        <v>400</v>
      </c>
      <c r="F744" s="78">
        <f t="shared" si="128"/>
        <v>28204</v>
      </c>
      <c r="G744" s="78">
        <f t="shared" si="128"/>
        <v>0</v>
      </c>
      <c r="H744" s="78">
        <f t="shared" si="123"/>
        <v>28204</v>
      </c>
    </row>
    <row r="745" spans="1:11" x14ac:dyDescent="0.2">
      <c r="A745" s="73" t="str">
        <f ca="1">IF(ISERROR(MATCH(E745,Код_КВР,0)),"",INDIRECT(ADDRESS(MATCH(E745,Код_КВР,0)+1,2,,,"КВР")))</f>
        <v>Бюджетные инвестиции</v>
      </c>
      <c r="B745" s="80" t="s">
        <v>520</v>
      </c>
      <c r="C745" s="77" t="s">
        <v>93</v>
      </c>
      <c r="D745" s="77" t="s">
        <v>96</v>
      </c>
      <c r="E745" s="26">
        <v>410</v>
      </c>
      <c r="F745" s="78">
        <f>'прил. 5'!G902</f>
        <v>28204</v>
      </c>
      <c r="G745" s="78">
        <f>'прил. 5'!H902</f>
        <v>0</v>
      </c>
      <c r="H745" s="78">
        <f t="shared" si="123"/>
        <v>28204</v>
      </c>
    </row>
    <row r="746" spans="1:11" x14ac:dyDescent="0.2">
      <c r="A746" s="73" t="str">
        <f ca="1">IF(ISERROR(MATCH(C746,Код_Раздел,0)),"",INDIRECT(ADDRESS(MATCH(C746,Код_Раздел,0)+1,2,,,"Раздел")))</f>
        <v>Жилищно-коммунальное хозяйство</v>
      </c>
      <c r="B746" s="80" t="s">
        <v>520</v>
      </c>
      <c r="C746" s="77" t="s">
        <v>98</v>
      </c>
      <c r="D746" s="69"/>
      <c r="E746" s="26"/>
      <c r="F746" s="78">
        <f>F747</f>
        <v>14939.7</v>
      </c>
      <c r="G746" s="78">
        <f>G747</f>
        <v>0</v>
      </c>
      <c r="H746" s="78">
        <f t="shared" si="123"/>
        <v>14939.7</v>
      </c>
    </row>
    <row r="747" spans="1:11" x14ac:dyDescent="0.2">
      <c r="A747" s="73" t="s">
        <v>124</v>
      </c>
      <c r="B747" s="80" t="s">
        <v>520</v>
      </c>
      <c r="C747" s="77" t="s">
        <v>98</v>
      </c>
      <c r="D747" s="77" t="s">
        <v>92</v>
      </c>
      <c r="E747" s="26"/>
      <c r="F747" s="78">
        <f t="shared" ref="F747:G748" si="129">F748</f>
        <v>14939.7</v>
      </c>
      <c r="G747" s="78">
        <f t="shared" si="129"/>
        <v>0</v>
      </c>
      <c r="H747" s="78">
        <f t="shared" si="123"/>
        <v>14939.7</v>
      </c>
    </row>
    <row r="748" spans="1:11" ht="33" x14ac:dyDescent="0.2">
      <c r="A748" s="73" t="str">
        <f ca="1">IF(ISERROR(MATCH(E748,Код_КВР,0)),"",INDIRECT(ADDRESS(MATCH(E748,Код_КВР,0)+1,2,,,"КВР")))</f>
        <v>Капитальные вложения в объекты государственной (муниципальной) собственности</v>
      </c>
      <c r="B748" s="80" t="s">
        <v>520</v>
      </c>
      <c r="C748" s="77" t="s">
        <v>98</v>
      </c>
      <c r="D748" s="77" t="s">
        <v>92</v>
      </c>
      <c r="E748" s="26">
        <v>400</v>
      </c>
      <c r="F748" s="78">
        <f t="shared" si="129"/>
        <v>14939.7</v>
      </c>
      <c r="G748" s="78">
        <f t="shared" si="129"/>
        <v>0</v>
      </c>
      <c r="H748" s="78">
        <f t="shared" si="123"/>
        <v>14939.7</v>
      </c>
    </row>
    <row r="749" spans="1:11" x14ac:dyDescent="0.2">
      <c r="A749" s="73" t="str">
        <f ca="1">IF(ISERROR(MATCH(E749,Код_КВР,0)),"",INDIRECT(ADDRESS(MATCH(E749,Код_КВР,0)+1,2,,,"КВР")))</f>
        <v>Бюджетные инвестиции</v>
      </c>
      <c r="B749" s="80" t="s">
        <v>520</v>
      </c>
      <c r="C749" s="77" t="s">
        <v>98</v>
      </c>
      <c r="D749" s="77" t="s">
        <v>92</v>
      </c>
      <c r="E749" s="26">
        <v>410</v>
      </c>
      <c r="F749" s="78">
        <f>'прил. 5'!G951</f>
        <v>14939.7</v>
      </c>
      <c r="G749" s="78">
        <f>'прил. 5'!H951</f>
        <v>0</v>
      </c>
      <c r="H749" s="78">
        <f t="shared" si="123"/>
        <v>14939.7</v>
      </c>
    </row>
    <row r="750" spans="1:11" x14ac:dyDescent="0.2">
      <c r="A750" s="73" t="str">
        <f ca="1">IF(ISERROR(MATCH(C750,Код_Раздел,0)),"",INDIRECT(ADDRESS(MATCH(C750,Код_Раздел,0)+1,2,,,"Раздел")))</f>
        <v>Образование</v>
      </c>
      <c r="B750" s="80" t="s">
        <v>520</v>
      </c>
      <c r="C750" s="77" t="s">
        <v>74</v>
      </c>
      <c r="D750" s="69"/>
      <c r="E750" s="26"/>
      <c r="F750" s="78">
        <f t="shared" ref="F750:G752" si="130">F751</f>
        <v>7116.2</v>
      </c>
      <c r="G750" s="78">
        <f t="shared" si="130"/>
        <v>0</v>
      </c>
      <c r="H750" s="78">
        <f t="shared" si="123"/>
        <v>7116.2</v>
      </c>
    </row>
    <row r="751" spans="1:11" x14ac:dyDescent="0.2">
      <c r="A751" s="68" t="s">
        <v>123</v>
      </c>
      <c r="B751" s="80" t="s">
        <v>520</v>
      </c>
      <c r="C751" s="77" t="s">
        <v>74</v>
      </c>
      <c r="D751" s="69" t="s">
        <v>96</v>
      </c>
      <c r="E751" s="26"/>
      <c r="F751" s="78">
        <f t="shared" si="130"/>
        <v>7116.2</v>
      </c>
      <c r="G751" s="78">
        <f t="shared" si="130"/>
        <v>0</v>
      </c>
      <c r="H751" s="78">
        <f t="shared" si="123"/>
        <v>7116.2</v>
      </c>
    </row>
    <row r="752" spans="1:11" ht="33" x14ac:dyDescent="0.2">
      <c r="A752" s="73" t="str">
        <f ca="1">IF(ISERROR(MATCH(E752,Код_КВР,0)),"",INDIRECT(ADDRESS(MATCH(E752,Код_КВР,0)+1,2,,,"КВР")))</f>
        <v>Капитальные вложения в объекты государственной (муниципальной) собственности</v>
      </c>
      <c r="B752" s="80" t="s">
        <v>520</v>
      </c>
      <c r="C752" s="77" t="s">
        <v>74</v>
      </c>
      <c r="D752" s="69" t="s">
        <v>96</v>
      </c>
      <c r="E752" s="26">
        <v>400</v>
      </c>
      <c r="F752" s="78">
        <f t="shared" si="130"/>
        <v>7116.2</v>
      </c>
      <c r="G752" s="78">
        <f t="shared" si="130"/>
        <v>0</v>
      </c>
      <c r="H752" s="78">
        <f t="shared" si="123"/>
        <v>7116.2</v>
      </c>
    </row>
    <row r="753" spans="1:8" x14ac:dyDescent="0.2">
      <c r="A753" s="73" t="str">
        <f ca="1">IF(ISERROR(MATCH(E753,Код_КВР,0)),"",INDIRECT(ADDRESS(MATCH(E753,Код_КВР,0)+1,2,,,"КВР")))</f>
        <v>Бюджетные инвестиции</v>
      </c>
      <c r="B753" s="80" t="s">
        <v>520</v>
      </c>
      <c r="C753" s="77" t="s">
        <v>74</v>
      </c>
      <c r="D753" s="69" t="s">
        <v>96</v>
      </c>
      <c r="E753" s="26">
        <v>410</v>
      </c>
      <c r="F753" s="78">
        <f>'прил. 5'!G973</f>
        <v>7116.2</v>
      </c>
      <c r="G753" s="78">
        <f>'прил. 5'!H973</f>
        <v>0</v>
      </c>
      <c r="H753" s="78">
        <f t="shared" si="123"/>
        <v>7116.2</v>
      </c>
    </row>
    <row r="754" spans="1:8" x14ac:dyDescent="0.2">
      <c r="A754" s="73" t="str">
        <f ca="1">IF(ISERROR(MATCH(C754,Код_Раздел,0)),"",INDIRECT(ADDRESS(MATCH(C754,Код_Раздел,0)+1,2,,,"Раздел")))</f>
        <v>Культура, кинематография</v>
      </c>
      <c r="B754" s="80" t="s">
        <v>520</v>
      </c>
      <c r="C754" s="77" t="s">
        <v>99</v>
      </c>
      <c r="D754" s="69"/>
      <c r="E754" s="26"/>
      <c r="F754" s="78">
        <f t="shared" ref="F754:G756" si="131">F755</f>
        <v>2379</v>
      </c>
      <c r="G754" s="78">
        <f t="shared" si="131"/>
        <v>0</v>
      </c>
      <c r="H754" s="78">
        <f t="shared" si="123"/>
        <v>2379</v>
      </c>
    </row>
    <row r="755" spans="1:8" x14ac:dyDescent="0.2">
      <c r="A755" s="68" t="s">
        <v>44</v>
      </c>
      <c r="B755" s="80" t="s">
        <v>520</v>
      </c>
      <c r="C755" s="77" t="s">
        <v>99</v>
      </c>
      <c r="D755" s="69" t="s">
        <v>93</v>
      </c>
      <c r="E755" s="26"/>
      <c r="F755" s="78">
        <f t="shared" si="131"/>
        <v>2379</v>
      </c>
      <c r="G755" s="78">
        <f t="shared" si="131"/>
        <v>0</v>
      </c>
      <c r="H755" s="78">
        <f t="shared" si="123"/>
        <v>2379</v>
      </c>
    </row>
    <row r="756" spans="1:8" ht="33" x14ac:dyDescent="0.2">
      <c r="A756" s="73" t="str">
        <f ca="1">IF(ISERROR(MATCH(E756,Код_КВР,0)),"",INDIRECT(ADDRESS(MATCH(E756,Код_КВР,0)+1,2,,,"КВР")))</f>
        <v>Капитальные вложения в объекты государственной (муниципальной) собственности</v>
      </c>
      <c r="B756" s="80" t="s">
        <v>520</v>
      </c>
      <c r="C756" s="77" t="s">
        <v>99</v>
      </c>
      <c r="D756" s="69" t="s">
        <v>93</v>
      </c>
      <c r="E756" s="26">
        <v>400</v>
      </c>
      <c r="F756" s="78">
        <f t="shared" si="131"/>
        <v>2379</v>
      </c>
      <c r="G756" s="78">
        <f t="shared" si="131"/>
        <v>0</v>
      </c>
      <c r="H756" s="78">
        <f t="shared" si="123"/>
        <v>2379</v>
      </c>
    </row>
    <row r="757" spans="1:8" x14ac:dyDescent="0.2">
      <c r="A757" s="73" t="str">
        <f ca="1">IF(ISERROR(MATCH(E757,Код_КВР,0)),"",INDIRECT(ADDRESS(MATCH(E757,Код_КВР,0)+1,2,,,"КВР")))</f>
        <v>Бюджетные инвестиции</v>
      </c>
      <c r="B757" s="80" t="s">
        <v>520</v>
      </c>
      <c r="C757" s="77" t="s">
        <v>99</v>
      </c>
      <c r="D757" s="69" t="s">
        <v>93</v>
      </c>
      <c r="E757" s="26">
        <v>410</v>
      </c>
      <c r="F757" s="78">
        <f>'прил. 5'!G985</f>
        <v>2379</v>
      </c>
      <c r="G757" s="78">
        <f>'прил. 5'!H985</f>
        <v>0</v>
      </c>
      <c r="H757" s="78">
        <f t="shared" si="123"/>
        <v>2379</v>
      </c>
    </row>
    <row r="758" spans="1:8" ht="33" x14ac:dyDescent="0.2">
      <c r="A758" s="73" t="str">
        <f ca="1">IF(ISERROR(MATCH(B758,Код_КЦСР,0)),"",INDIRECT(ADDRESS(MATCH(B758,Код_КЦСР,0)+1,2,,,"КЦСР")))</f>
        <v>Строительство объектов сметной стоимостью 100 млн. рублей и более</v>
      </c>
      <c r="B758" s="80" t="s">
        <v>521</v>
      </c>
      <c r="C758" s="77"/>
      <c r="D758" s="69"/>
      <c r="E758" s="26"/>
      <c r="F758" s="78">
        <f>F759+F764</f>
        <v>6185.2</v>
      </c>
      <c r="G758" s="78">
        <f>G759+G764</f>
        <v>0</v>
      </c>
      <c r="H758" s="78">
        <f t="shared" si="123"/>
        <v>6185.2</v>
      </c>
    </row>
    <row r="759" spans="1:8" x14ac:dyDescent="0.2">
      <c r="A759" s="73" t="str">
        <f ca="1">IF(ISERROR(MATCH(B759,Код_КЦСР,0)),"",INDIRECT(ADDRESS(MATCH(B759,Код_КЦСР,0)+1,2,,,"КЦСР")))</f>
        <v>Полигон твёрдых бытовых отходов (ТБО) № 2</v>
      </c>
      <c r="B759" s="80" t="s">
        <v>523</v>
      </c>
      <c r="C759" s="77"/>
      <c r="D759" s="69"/>
      <c r="E759" s="26"/>
      <c r="F759" s="78">
        <f>F760</f>
        <v>2647.1</v>
      </c>
      <c r="G759" s="78">
        <f>G760</f>
        <v>0</v>
      </c>
      <c r="H759" s="78">
        <f t="shared" si="123"/>
        <v>2647.1</v>
      </c>
    </row>
    <row r="760" spans="1:8" x14ac:dyDescent="0.2">
      <c r="A760" s="73" t="str">
        <f ca="1">IF(ISERROR(MATCH(C760,Код_Раздел,0)),"",INDIRECT(ADDRESS(MATCH(C760,Код_Раздел,0)+1,2,,,"Раздел")))</f>
        <v>Жилищно-коммунальное хозяйство</v>
      </c>
      <c r="B760" s="80" t="s">
        <v>523</v>
      </c>
      <c r="C760" s="77" t="s">
        <v>98</v>
      </c>
      <c r="D760" s="69"/>
      <c r="E760" s="26"/>
      <c r="F760" s="78">
        <f t="shared" ref="F760:G762" si="132">F761</f>
        <v>2647.1</v>
      </c>
      <c r="G760" s="78">
        <f t="shared" si="132"/>
        <v>0</v>
      </c>
      <c r="H760" s="78">
        <f t="shared" si="123"/>
        <v>2647.1</v>
      </c>
    </row>
    <row r="761" spans="1:8" x14ac:dyDescent="0.2">
      <c r="A761" s="68" t="s">
        <v>124</v>
      </c>
      <c r="B761" s="80" t="s">
        <v>523</v>
      </c>
      <c r="C761" s="77" t="s">
        <v>98</v>
      </c>
      <c r="D761" s="69" t="s">
        <v>92</v>
      </c>
      <c r="E761" s="26"/>
      <c r="F761" s="78">
        <f t="shared" si="132"/>
        <v>2647.1</v>
      </c>
      <c r="G761" s="78">
        <f t="shared" si="132"/>
        <v>0</v>
      </c>
      <c r="H761" s="78">
        <f t="shared" si="123"/>
        <v>2647.1</v>
      </c>
    </row>
    <row r="762" spans="1:8" ht="33" x14ac:dyDescent="0.2">
      <c r="A762" s="73" t="str">
        <f ca="1">IF(ISERROR(MATCH(E762,Код_КВР,0)),"",INDIRECT(ADDRESS(MATCH(E762,Код_КВР,0)+1,2,,,"КВР")))</f>
        <v>Капитальные вложения в объекты государственной (муниципальной) собственности</v>
      </c>
      <c r="B762" s="80" t="s">
        <v>523</v>
      </c>
      <c r="C762" s="77" t="s">
        <v>98</v>
      </c>
      <c r="D762" s="69" t="s">
        <v>92</v>
      </c>
      <c r="E762" s="26">
        <v>400</v>
      </c>
      <c r="F762" s="78">
        <f t="shared" si="132"/>
        <v>2647.1</v>
      </c>
      <c r="G762" s="78">
        <f t="shared" si="132"/>
        <v>0</v>
      </c>
      <c r="H762" s="78">
        <f t="shared" si="123"/>
        <v>2647.1</v>
      </c>
    </row>
    <row r="763" spans="1:8" x14ac:dyDescent="0.2">
      <c r="A763" s="73" t="str">
        <f ca="1">IF(ISERROR(MATCH(E763,Код_КВР,0)),"",INDIRECT(ADDRESS(MATCH(E763,Код_КВР,0)+1,2,,,"КВР")))</f>
        <v>Бюджетные инвестиции</v>
      </c>
      <c r="B763" s="80" t="s">
        <v>523</v>
      </c>
      <c r="C763" s="77" t="s">
        <v>98</v>
      </c>
      <c r="D763" s="69" t="s">
        <v>92</v>
      </c>
      <c r="E763" s="26">
        <v>410</v>
      </c>
      <c r="F763" s="78">
        <f>'прил. 5'!G955</f>
        <v>2647.1</v>
      </c>
      <c r="G763" s="78">
        <f>'прил. 5'!H955</f>
        <v>0</v>
      </c>
      <c r="H763" s="78">
        <f t="shared" si="123"/>
        <v>2647.1</v>
      </c>
    </row>
    <row r="764" spans="1:8" ht="33" x14ac:dyDescent="0.2">
      <c r="A764" s="73" t="str">
        <f ca="1">IF(ISERROR(MATCH(B764,Код_КЦСР,0)),"",INDIRECT(ADDRESS(MATCH(B764,Код_КЦСР,0)+1,2,,,"КЦСР")))</f>
        <v>Туристско-рекреационный кластер «Центральная городская набережная»</v>
      </c>
      <c r="B764" s="80" t="s">
        <v>525</v>
      </c>
      <c r="C764" s="77"/>
      <c r="D764" s="69"/>
      <c r="E764" s="26"/>
      <c r="F764" s="78">
        <f t="shared" ref="F764:G767" si="133">F765</f>
        <v>3538.1</v>
      </c>
      <c r="G764" s="78">
        <f t="shared" si="133"/>
        <v>0</v>
      </c>
      <c r="H764" s="78">
        <f t="shared" si="123"/>
        <v>3538.1</v>
      </c>
    </row>
    <row r="765" spans="1:8" x14ac:dyDescent="0.2">
      <c r="A765" s="73" t="str">
        <f ca="1">IF(ISERROR(MATCH(C765,Код_Раздел,0)),"",INDIRECT(ADDRESS(MATCH(C765,Код_Раздел,0)+1,2,,,"Раздел")))</f>
        <v>Национальная экономика</v>
      </c>
      <c r="B765" s="80" t="s">
        <v>525</v>
      </c>
      <c r="C765" s="77" t="s">
        <v>93</v>
      </c>
      <c r="D765" s="69"/>
      <c r="E765" s="26"/>
      <c r="F765" s="78">
        <f t="shared" si="133"/>
        <v>3538.1</v>
      </c>
      <c r="G765" s="78">
        <f t="shared" si="133"/>
        <v>0</v>
      </c>
      <c r="H765" s="78">
        <f t="shared" si="123"/>
        <v>3538.1</v>
      </c>
    </row>
    <row r="766" spans="1:8" x14ac:dyDescent="0.2">
      <c r="A766" s="68" t="s">
        <v>100</v>
      </c>
      <c r="B766" s="80" t="s">
        <v>525</v>
      </c>
      <c r="C766" s="77" t="s">
        <v>93</v>
      </c>
      <c r="D766" s="69" t="s">
        <v>75</v>
      </c>
      <c r="E766" s="26"/>
      <c r="F766" s="78">
        <f t="shared" si="133"/>
        <v>3538.1</v>
      </c>
      <c r="G766" s="78">
        <f t="shared" si="133"/>
        <v>0</v>
      </c>
      <c r="H766" s="78">
        <f t="shared" si="123"/>
        <v>3538.1</v>
      </c>
    </row>
    <row r="767" spans="1:8" ht="33" x14ac:dyDescent="0.2">
      <c r="A767" s="73" t="str">
        <f ca="1">IF(ISERROR(MATCH(E767,Код_КВР,0)),"",INDIRECT(ADDRESS(MATCH(E767,Код_КВР,0)+1,2,,,"КВР")))</f>
        <v>Капитальные вложения в объекты государственной (муниципальной) собственности</v>
      </c>
      <c r="B767" s="80" t="s">
        <v>525</v>
      </c>
      <c r="C767" s="77" t="s">
        <v>93</v>
      </c>
      <c r="D767" s="69" t="s">
        <v>75</v>
      </c>
      <c r="E767" s="26">
        <v>400</v>
      </c>
      <c r="F767" s="78">
        <f t="shared" si="133"/>
        <v>3538.1</v>
      </c>
      <c r="G767" s="78">
        <f t="shared" si="133"/>
        <v>0</v>
      </c>
      <c r="H767" s="78">
        <f t="shared" si="123"/>
        <v>3538.1</v>
      </c>
    </row>
    <row r="768" spans="1:8" x14ac:dyDescent="0.2">
      <c r="A768" s="73" t="str">
        <f ca="1">IF(ISERROR(MATCH(E768,Код_КВР,0)),"",INDIRECT(ADDRESS(MATCH(E768,Код_КВР,0)+1,2,,,"КВР")))</f>
        <v>Бюджетные инвестиции</v>
      </c>
      <c r="B768" s="80" t="s">
        <v>525</v>
      </c>
      <c r="C768" s="77" t="s">
        <v>93</v>
      </c>
      <c r="D768" s="69" t="s">
        <v>75</v>
      </c>
      <c r="E768" s="26">
        <v>410</v>
      </c>
      <c r="F768" s="78">
        <f>'прил. 5'!G928</f>
        <v>3538.1</v>
      </c>
      <c r="G768" s="78">
        <f>'прил. 5'!H928</f>
        <v>0</v>
      </c>
      <c r="H768" s="78">
        <f t="shared" si="123"/>
        <v>3538.1</v>
      </c>
    </row>
    <row r="769" spans="1:8" ht="49.5" x14ac:dyDescent="0.2">
      <c r="A769" s="73" t="str">
        <f ca="1">IF(ISERROR(MATCH(B769,Код_КЦСР,0)),"",INDIRECT(ADDRESS(MATCH(B769,Код_КЦСР,0)+1,2,,,"КЦСР")))</f>
        <v>Реализация мероприятий по строительству объектов инфраструктуры инвестиционного проекта Индустриальный парк «Череповец» за счет средств областного бюджета</v>
      </c>
      <c r="B769" s="80" t="s">
        <v>526</v>
      </c>
      <c r="C769" s="77"/>
      <c r="D769" s="69"/>
      <c r="E769" s="26"/>
      <c r="F769" s="78">
        <f t="shared" ref="F769:G772" si="134">F770</f>
        <v>17400.599999999999</v>
      </c>
      <c r="G769" s="78">
        <f t="shared" si="134"/>
        <v>4099.1000000000004</v>
      </c>
      <c r="H769" s="78">
        <f t="shared" si="123"/>
        <v>21499.699999999997</v>
      </c>
    </row>
    <row r="770" spans="1:8" ht="18.75" customHeight="1" x14ac:dyDescent="0.2">
      <c r="A770" s="73" t="str">
        <f ca="1">IF(ISERROR(MATCH(C770,Код_Раздел,0)),"",INDIRECT(ADDRESS(MATCH(C770,Код_Раздел,0)+1,2,,,"Раздел")))</f>
        <v>Национальная экономика</v>
      </c>
      <c r="B770" s="80" t="s">
        <v>526</v>
      </c>
      <c r="C770" s="77" t="s">
        <v>93</v>
      </c>
      <c r="D770" s="69"/>
      <c r="E770" s="26"/>
      <c r="F770" s="78">
        <f t="shared" si="134"/>
        <v>17400.599999999999</v>
      </c>
      <c r="G770" s="78">
        <f t="shared" si="134"/>
        <v>4099.1000000000004</v>
      </c>
      <c r="H770" s="78">
        <f t="shared" si="123"/>
        <v>21499.699999999997</v>
      </c>
    </row>
    <row r="771" spans="1:8" x14ac:dyDescent="0.2">
      <c r="A771" s="68" t="s">
        <v>100</v>
      </c>
      <c r="B771" s="80" t="s">
        <v>526</v>
      </c>
      <c r="C771" s="77" t="s">
        <v>93</v>
      </c>
      <c r="D771" s="69" t="s">
        <v>75</v>
      </c>
      <c r="E771" s="26"/>
      <c r="F771" s="78">
        <f t="shared" si="134"/>
        <v>17400.599999999999</v>
      </c>
      <c r="G771" s="78">
        <f t="shared" si="134"/>
        <v>4099.1000000000004</v>
      </c>
      <c r="H771" s="78">
        <f t="shared" si="123"/>
        <v>21499.699999999997</v>
      </c>
    </row>
    <row r="772" spans="1:8" ht="33" x14ac:dyDescent="0.2">
      <c r="A772" s="73" t="str">
        <f ca="1">IF(ISERROR(MATCH(E772,Код_КВР,0)),"",INDIRECT(ADDRESS(MATCH(E772,Код_КВР,0)+1,2,,,"КВР")))</f>
        <v>Капитальные вложения в объекты государственной (муниципальной) собственности</v>
      </c>
      <c r="B772" s="80" t="s">
        <v>526</v>
      </c>
      <c r="C772" s="77" t="s">
        <v>93</v>
      </c>
      <c r="D772" s="69" t="s">
        <v>75</v>
      </c>
      <c r="E772" s="26">
        <v>400</v>
      </c>
      <c r="F772" s="78">
        <f t="shared" si="134"/>
        <v>17400.599999999999</v>
      </c>
      <c r="G772" s="78">
        <f t="shared" si="134"/>
        <v>4099.1000000000004</v>
      </c>
      <c r="H772" s="78">
        <f t="shared" si="123"/>
        <v>21499.699999999997</v>
      </c>
    </row>
    <row r="773" spans="1:8" x14ac:dyDescent="0.2">
      <c r="A773" s="73" t="str">
        <f ca="1">IF(ISERROR(MATCH(E773,Код_КВР,0)),"",INDIRECT(ADDRESS(MATCH(E773,Код_КВР,0)+1,2,,,"КВР")))</f>
        <v>Бюджетные инвестиции</v>
      </c>
      <c r="B773" s="80" t="s">
        <v>526</v>
      </c>
      <c r="C773" s="77" t="s">
        <v>93</v>
      </c>
      <c r="D773" s="69" t="s">
        <v>75</v>
      </c>
      <c r="E773" s="26">
        <v>410</v>
      </c>
      <c r="F773" s="78">
        <f>'прил. 5'!G931</f>
        <v>17400.599999999999</v>
      </c>
      <c r="G773" s="78">
        <f>'прил. 5'!H931</f>
        <v>4099.1000000000004</v>
      </c>
      <c r="H773" s="78">
        <f t="shared" si="123"/>
        <v>21499.699999999997</v>
      </c>
    </row>
    <row r="774" spans="1:8" ht="66.75" customHeight="1" x14ac:dyDescent="0.2">
      <c r="A774" s="73" t="str">
        <f ca="1">IF(ISERROR(MATCH(B774,Код_КЦСР,0)),"",INDIRECT(ADDRESS(MATCH(B774,Код_КЦСР,0)+1,2,,,"КЦСР")))</f>
        <v>Реализация мероприятий по строительству и (или) реконструкции объектов инфраструктуры, необходимых для реализации инвестиционных проектов в моногородах за счет средств от некоммерческой организации «Фонд развития моногородов»</v>
      </c>
      <c r="B774" s="80" t="s">
        <v>645</v>
      </c>
      <c r="C774" s="77"/>
      <c r="D774" s="69"/>
      <c r="E774" s="26"/>
      <c r="F774" s="78">
        <f t="shared" ref="F774:F777" si="135">F775</f>
        <v>0</v>
      </c>
      <c r="G774" s="78">
        <f t="shared" ref="G774:G777" si="136">G775</f>
        <v>716262.2</v>
      </c>
      <c r="H774" s="78">
        <f t="shared" ref="H774:H778" si="137">F774+G774</f>
        <v>716262.2</v>
      </c>
    </row>
    <row r="775" spans="1:8" x14ac:dyDescent="0.2">
      <c r="A775" s="73" t="str">
        <f ca="1">IF(ISERROR(MATCH(C775,Код_Раздел,0)),"",INDIRECT(ADDRESS(MATCH(C775,Код_Раздел,0)+1,2,,,"Раздел")))</f>
        <v>Национальная экономика</v>
      </c>
      <c r="B775" s="80" t="s">
        <v>645</v>
      </c>
      <c r="C775" s="77" t="s">
        <v>93</v>
      </c>
      <c r="D775" s="69"/>
      <c r="E775" s="26"/>
      <c r="F775" s="78">
        <f t="shared" si="135"/>
        <v>0</v>
      </c>
      <c r="G775" s="78">
        <f t="shared" si="136"/>
        <v>716262.2</v>
      </c>
      <c r="H775" s="78">
        <f t="shared" si="137"/>
        <v>716262.2</v>
      </c>
    </row>
    <row r="776" spans="1:8" x14ac:dyDescent="0.2">
      <c r="A776" s="68" t="s">
        <v>100</v>
      </c>
      <c r="B776" s="80" t="s">
        <v>645</v>
      </c>
      <c r="C776" s="77" t="s">
        <v>93</v>
      </c>
      <c r="D776" s="69" t="s">
        <v>75</v>
      </c>
      <c r="E776" s="26"/>
      <c r="F776" s="78">
        <f t="shared" si="135"/>
        <v>0</v>
      </c>
      <c r="G776" s="78">
        <f t="shared" si="136"/>
        <v>716262.2</v>
      </c>
      <c r="H776" s="78">
        <f t="shared" si="137"/>
        <v>716262.2</v>
      </c>
    </row>
    <row r="777" spans="1:8" ht="33" x14ac:dyDescent="0.2">
      <c r="A777" s="73" t="str">
        <f ca="1">IF(ISERROR(MATCH(E777,Код_КВР,0)),"",INDIRECT(ADDRESS(MATCH(E777,Код_КВР,0)+1,2,,,"КВР")))</f>
        <v>Капитальные вложения в объекты государственной (муниципальной) собственности</v>
      </c>
      <c r="B777" s="80" t="s">
        <v>645</v>
      </c>
      <c r="C777" s="77" t="s">
        <v>93</v>
      </c>
      <c r="D777" s="69" t="s">
        <v>75</v>
      </c>
      <c r="E777" s="26">
        <v>400</v>
      </c>
      <c r="F777" s="78">
        <f t="shared" si="135"/>
        <v>0</v>
      </c>
      <c r="G777" s="78">
        <f t="shared" si="136"/>
        <v>716262.2</v>
      </c>
      <c r="H777" s="78">
        <f t="shared" si="137"/>
        <v>716262.2</v>
      </c>
    </row>
    <row r="778" spans="1:8" x14ac:dyDescent="0.2">
      <c r="A778" s="73" t="str">
        <f ca="1">IF(ISERROR(MATCH(E778,Код_КВР,0)),"",INDIRECT(ADDRESS(MATCH(E778,Код_КВР,0)+1,2,,,"КВР")))</f>
        <v>Бюджетные инвестиции</v>
      </c>
      <c r="B778" s="80" t="s">
        <v>645</v>
      </c>
      <c r="C778" s="77" t="s">
        <v>93</v>
      </c>
      <c r="D778" s="69" t="s">
        <v>75</v>
      </c>
      <c r="E778" s="26">
        <v>410</v>
      </c>
      <c r="F778" s="78">
        <f>'прил. 5'!G934</f>
        <v>0</v>
      </c>
      <c r="G778" s="78">
        <f>'прил. 5'!H934</f>
        <v>716262.2</v>
      </c>
      <c r="H778" s="78">
        <f t="shared" si="137"/>
        <v>716262.2</v>
      </c>
    </row>
    <row r="779" spans="1:8" ht="49.5" x14ac:dyDescent="0.2">
      <c r="A779" s="73" t="str">
        <f ca="1">IF(ISERROR(MATCH(B779,Код_КЦСР,0)),"",INDIRECT(ADDRESS(MATCH(B779,Код_КЦСР,0)+1,2,,,"КЦСР")))</f>
        <v>Осуществление дорожной деятельности в отношении автомобильных дорог общего пользования местного значения за счет средств областного бюджета</v>
      </c>
      <c r="B779" s="80" t="s">
        <v>528</v>
      </c>
      <c r="C779" s="77"/>
      <c r="D779" s="69"/>
      <c r="E779" s="26"/>
      <c r="F779" s="78">
        <f t="shared" ref="F779:G782" si="138">F780</f>
        <v>56701.7</v>
      </c>
      <c r="G779" s="78">
        <f t="shared" si="138"/>
        <v>0</v>
      </c>
      <c r="H779" s="78">
        <f t="shared" si="123"/>
        <v>56701.7</v>
      </c>
    </row>
    <row r="780" spans="1:8" x14ac:dyDescent="0.2">
      <c r="A780" s="73" t="str">
        <f ca="1">IF(ISERROR(MATCH(C780,Код_Раздел,0)),"",INDIRECT(ADDRESS(MATCH(C780,Код_Раздел,0)+1,2,,,"Раздел")))</f>
        <v>Национальная экономика</v>
      </c>
      <c r="B780" s="80" t="s">
        <v>528</v>
      </c>
      <c r="C780" s="77" t="s">
        <v>93</v>
      </c>
      <c r="D780" s="69"/>
      <c r="E780" s="26"/>
      <c r="F780" s="78">
        <f t="shared" si="138"/>
        <v>56701.7</v>
      </c>
      <c r="G780" s="78">
        <f t="shared" si="138"/>
        <v>0</v>
      </c>
      <c r="H780" s="78">
        <f t="shared" si="123"/>
        <v>56701.7</v>
      </c>
    </row>
    <row r="781" spans="1:8" x14ac:dyDescent="0.2">
      <c r="A781" s="68" t="s">
        <v>59</v>
      </c>
      <c r="B781" s="80" t="s">
        <v>528</v>
      </c>
      <c r="C781" s="77" t="s">
        <v>93</v>
      </c>
      <c r="D781" s="69" t="s">
        <v>96</v>
      </c>
      <c r="E781" s="26"/>
      <c r="F781" s="78">
        <f t="shared" si="138"/>
        <v>56701.7</v>
      </c>
      <c r="G781" s="78">
        <f t="shared" si="138"/>
        <v>0</v>
      </c>
      <c r="H781" s="78">
        <f t="shared" si="123"/>
        <v>56701.7</v>
      </c>
    </row>
    <row r="782" spans="1:8" ht="33" x14ac:dyDescent="0.2">
      <c r="A782" s="73" t="str">
        <f ca="1">IF(ISERROR(MATCH(E782,Код_КВР,0)),"",INDIRECT(ADDRESS(MATCH(E782,Код_КВР,0)+1,2,,,"КВР")))</f>
        <v>Капитальные вложения в объекты государственной (муниципальной) собственности</v>
      </c>
      <c r="B782" s="80" t="s">
        <v>528</v>
      </c>
      <c r="C782" s="77" t="s">
        <v>93</v>
      </c>
      <c r="D782" s="69" t="s">
        <v>96</v>
      </c>
      <c r="E782" s="26">
        <v>400</v>
      </c>
      <c r="F782" s="78">
        <f t="shared" si="138"/>
        <v>56701.7</v>
      </c>
      <c r="G782" s="78">
        <f t="shared" si="138"/>
        <v>0</v>
      </c>
      <c r="H782" s="78">
        <f t="shared" si="123"/>
        <v>56701.7</v>
      </c>
    </row>
    <row r="783" spans="1:8" x14ac:dyDescent="0.2">
      <c r="A783" s="73" t="str">
        <f ca="1">IF(ISERROR(MATCH(E783,Код_КВР,0)),"",INDIRECT(ADDRESS(MATCH(E783,Код_КВР,0)+1,2,,,"КВР")))</f>
        <v>Бюджетные инвестиции</v>
      </c>
      <c r="B783" s="80" t="s">
        <v>528</v>
      </c>
      <c r="C783" s="77" t="s">
        <v>93</v>
      </c>
      <c r="D783" s="69" t="s">
        <v>96</v>
      </c>
      <c r="E783" s="26">
        <v>410</v>
      </c>
      <c r="F783" s="78">
        <f>'прил. 5'!G905</f>
        <v>56701.7</v>
      </c>
      <c r="G783" s="78">
        <f>'прил. 5'!H905</f>
        <v>0</v>
      </c>
      <c r="H783" s="78">
        <f t="shared" si="123"/>
        <v>56701.7</v>
      </c>
    </row>
    <row r="784" spans="1:8" ht="33" x14ac:dyDescent="0.2">
      <c r="A784" s="73" t="str">
        <f ca="1">IF(ISERROR(MATCH(B784,Код_КЦСР,0)),"",INDIRECT(ADDRESS(MATCH(B784,Код_КЦСР,0)+1,2,,,"КЦСР")))</f>
        <v>Индустриальный парк «Череповец». Инженерная и транспортная инфраструктура территории</v>
      </c>
      <c r="B784" s="80" t="s">
        <v>616</v>
      </c>
      <c r="C784" s="77"/>
      <c r="D784" s="69"/>
      <c r="E784" s="26"/>
      <c r="F784" s="78">
        <f>F785</f>
        <v>17400.599999999999</v>
      </c>
      <c r="G784" s="78">
        <f>G785</f>
        <v>4099.1000000000004</v>
      </c>
      <c r="H784" s="78">
        <f t="shared" si="123"/>
        <v>21499.699999999997</v>
      </c>
    </row>
    <row r="785" spans="1:8" x14ac:dyDescent="0.2">
      <c r="A785" s="73" t="str">
        <f ca="1">IF(ISERROR(MATCH(C785,Код_Раздел,0)),"",INDIRECT(ADDRESS(MATCH(C785,Код_Раздел,0)+1,2,,,"Раздел")))</f>
        <v>Национальная экономика</v>
      </c>
      <c r="B785" s="80" t="s">
        <v>616</v>
      </c>
      <c r="C785" s="77" t="s">
        <v>93</v>
      </c>
      <c r="D785" s="69"/>
      <c r="E785" s="26"/>
      <c r="F785" s="78">
        <f t="shared" ref="F785:G787" si="139">F786</f>
        <v>17400.599999999999</v>
      </c>
      <c r="G785" s="78">
        <f t="shared" si="139"/>
        <v>4099.1000000000004</v>
      </c>
      <c r="H785" s="78">
        <f t="shared" si="123"/>
        <v>21499.699999999997</v>
      </c>
    </row>
    <row r="786" spans="1:8" x14ac:dyDescent="0.2">
      <c r="A786" s="73" t="s">
        <v>100</v>
      </c>
      <c r="B786" s="80" t="s">
        <v>616</v>
      </c>
      <c r="C786" s="77" t="s">
        <v>93</v>
      </c>
      <c r="D786" s="69" t="s">
        <v>75</v>
      </c>
      <c r="E786" s="26"/>
      <c r="F786" s="78">
        <f t="shared" si="139"/>
        <v>17400.599999999999</v>
      </c>
      <c r="G786" s="78">
        <f t="shared" si="139"/>
        <v>4099.1000000000004</v>
      </c>
      <c r="H786" s="78">
        <f t="shared" si="123"/>
        <v>21499.699999999997</v>
      </c>
    </row>
    <row r="787" spans="1:8" ht="33" x14ac:dyDescent="0.2">
      <c r="A787" s="73" t="str">
        <f ca="1">IF(ISERROR(MATCH(E787,Код_КВР,0)),"",INDIRECT(ADDRESS(MATCH(E787,Код_КВР,0)+1,2,,,"КВР")))</f>
        <v>Капитальные вложения в объекты государственной (муниципальной) собственности</v>
      </c>
      <c r="B787" s="80" t="s">
        <v>616</v>
      </c>
      <c r="C787" s="77" t="s">
        <v>93</v>
      </c>
      <c r="D787" s="69" t="s">
        <v>75</v>
      </c>
      <c r="E787" s="26">
        <v>400</v>
      </c>
      <c r="F787" s="78">
        <f t="shared" si="139"/>
        <v>17400.599999999999</v>
      </c>
      <c r="G787" s="78">
        <f t="shared" si="139"/>
        <v>4099.1000000000004</v>
      </c>
      <c r="H787" s="78">
        <f t="shared" si="123"/>
        <v>21499.699999999997</v>
      </c>
    </row>
    <row r="788" spans="1:8" x14ac:dyDescent="0.2">
      <c r="A788" s="73" t="str">
        <f ca="1">IF(ISERROR(MATCH(E788,Код_КВР,0)),"",INDIRECT(ADDRESS(MATCH(E788,Код_КВР,0)+1,2,,,"КВР")))</f>
        <v>Бюджетные инвестиции</v>
      </c>
      <c r="B788" s="80" t="s">
        <v>616</v>
      </c>
      <c r="C788" s="77" t="s">
        <v>93</v>
      </c>
      <c r="D788" s="69" t="s">
        <v>75</v>
      </c>
      <c r="E788" s="26">
        <v>410</v>
      </c>
      <c r="F788" s="78">
        <f>'прил. 5'!G937</f>
        <v>17400.599999999999</v>
      </c>
      <c r="G788" s="78">
        <f>'прил. 5'!H937</f>
        <v>4099.1000000000004</v>
      </c>
      <c r="H788" s="78">
        <f t="shared" si="123"/>
        <v>21499.699999999997</v>
      </c>
    </row>
    <row r="789" spans="1:8" ht="33" x14ac:dyDescent="0.2">
      <c r="A789" s="73" t="str">
        <f ca="1">IF(ISERROR(MATCH(B789,Код_КЦСР,0)),"",INDIRECT(ADDRESS(MATCH(B789,Код_КЦСР,0)+1,2,,,"КЦСР")))</f>
        <v>Реконструкция Октябрьского проспекта на участке от Октябрьского моста до ул. Любецкой</v>
      </c>
      <c r="B789" s="80" t="s">
        <v>614</v>
      </c>
      <c r="C789" s="77"/>
      <c r="D789" s="69"/>
      <c r="E789" s="26"/>
      <c r="F789" s="78">
        <f>F790</f>
        <v>6091.1</v>
      </c>
      <c r="G789" s="78">
        <f>G790</f>
        <v>0</v>
      </c>
      <c r="H789" s="78">
        <f t="shared" si="123"/>
        <v>6091.1</v>
      </c>
    </row>
    <row r="790" spans="1:8" x14ac:dyDescent="0.2">
      <c r="A790" s="73" t="str">
        <f ca="1">IF(ISERROR(MATCH(C790,Код_Раздел,0)),"",INDIRECT(ADDRESS(MATCH(C790,Код_Раздел,0)+1,2,,,"Раздел")))</f>
        <v>Национальная экономика</v>
      </c>
      <c r="B790" s="80" t="s">
        <v>614</v>
      </c>
      <c r="C790" s="77" t="s">
        <v>93</v>
      </c>
      <c r="D790" s="69"/>
      <c r="E790" s="26"/>
      <c r="F790" s="78">
        <f t="shared" ref="F790:G792" si="140">F791</f>
        <v>6091.1</v>
      </c>
      <c r="G790" s="78">
        <f t="shared" si="140"/>
        <v>0</v>
      </c>
      <c r="H790" s="78">
        <f t="shared" ref="H790:H853" si="141">F790+G790</f>
        <v>6091.1</v>
      </c>
    </row>
    <row r="791" spans="1:8" x14ac:dyDescent="0.2">
      <c r="A791" s="73" t="s">
        <v>59</v>
      </c>
      <c r="B791" s="80" t="s">
        <v>614</v>
      </c>
      <c r="C791" s="77" t="s">
        <v>93</v>
      </c>
      <c r="D791" s="69" t="s">
        <v>96</v>
      </c>
      <c r="E791" s="26"/>
      <c r="F791" s="78">
        <f t="shared" si="140"/>
        <v>6091.1</v>
      </c>
      <c r="G791" s="78">
        <f t="shared" si="140"/>
        <v>0</v>
      </c>
      <c r="H791" s="78">
        <f t="shared" si="141"/>
        <v>6091.1</v>
      </c>
    </row>
    <row r="792" spans="1:8" ht="33" x14ac:dyDescent="0.2">
      <c r="A792" s="73" t="str">
        <f ca="1">IF(ISERROR(MATCH(E792,Код_КВР,0)),"",INDIRECT(ADDRESS(MATCH(E792,Код_КВР,0)+1,2,,,"КВР")))</f>
        <v>Капитальные вложения в объекты государственной (муниципальной) собственности</v>
      </c>
      <c r="B792" s="80" t="s">
        <v>614</v>
      </c>
      <c r="C792" s="77" t="s">
        <v>93</v>
      </c>
      <c r="D792" s="69" t="s">
        <v>96</v>
      </c>
      <c r="E792" s="26">
        <v>400</v>
      </c>
      <c r="F792" s="78">
        <f t="shared" si="140"/>
        <v>6091.1</v>
      </c>
      <c r="G792" s="78">
        <f t="shared" si="140"/>
        <v>0</v>
      </c>
      <c r="H792" s="78">
        <f t="shared" si="141"/>
        <v>6091.1</v>
      </c>
    </row>
    <row r="793" spans="1:8" x14ac:dyDescent="0.2">
      <c r="A793" s="73" t="str">
        <f ca="1">IF(ISERROR(MATCH(E793,Код_КВР,0)),"",INDIRECT(ADDRESS(MATCH(E793,Код_КВР,0)+1,2,,,"КВР")))</f>
        <v>Бюджетные инвестиции</v>
      </c>
      <c r="B793" s="80" t="s">
        <v>614</v>
      </c>
      <c r="C793" s="77" t="s">
        <v>93</v>
      </c>
      <c r="D793" s="69" t="s">
        <v>96</v>
      </c>
      <c r="E793" s="26">
        <v>410</v>
      </c>
      <c r="F793" s="78">
        <f>'прил. 5'!G908</f>
        <v>6091.1</v>
      </c>
      <c r="G793" s="78">
        <f>'прил. 5'!H908</f>
        <v>0</v>
      </c>
      <c r="H793" s="78">
        <f t="shared" si="141"/>
        <v>6091.1</v>
      </c>
    </row>
    <row r="794" spans="1:8" ht="33" x14ac:dyDescent="0.2">
      <c r="A794" s="73" t="str">
        <f ca="1">IF(ISERROR(MATCH(B794,Код_КЦСР,0)),"",INDIRECT(ADDRESS(MATCH(B794,Код_КЦСР,0)+1,2,,,"КЦСР")))</f>
        <v>Улица Раахе на участке от Октябрьского пр. до ул. Рыбинской в г. Череповце</v>
      </c>
      <c r="B794" s="80" t="s">
        <v>617</v>
      </c>
      <c r="C794" s="77"/>
      <c r="D794" s="69"/>
      <c r="E794" s="26"/>
      <c r="F794" s="78">
        <f t="shared" ref="F794:G797" si="142">F795</f>
        <v>12947.6</v>
      </c>
      <c r="G794" s="78">
        <f t="shared" si="142"/>
        <v>0</v>
      </c>
      <c r="H794" s="78">
        <f t="shared" si="141"/>
        <v>12947.6</v>
      </c>
    </row>
    <row r="795" spans="1:8" x14ac:dyDescent="0.2">
      <c r="A795" s="73" t="str">
        <f ca="1">IF(ISERROR(MATCH(C795,Код_Раздел,0)),"",INDIRECT(ADDRESS(MATCH(C795,Код_Раздел,0)+1,2,,,"Раздел")))</f>
        <v>Национальная экономика</v>
      </c>
      <c r="B795" s="80" t="s">
        <v>617</v>
      </c>
      <c r="C795" s="77" t="s">
        <v>93</v>
      </c>
      <c r="D795" s="69"/>
      <c r="E795" s="26"/>
      <c r="F795" s="78">
        <f t="shared" si="142"/>
        <v>12947.6</v>
      </c>
      <c r="G795" s="78">
        <f t="shared" si="142"/>
        <v>0</v>
      </c>
      <c r="H795" s="78">
        <f t="shared" si="141"/>
        <v>12947.6</v>
      </c>
    </row>
    <row r="796" spans="1:8" x14ac:dyDescent="0.2">
      <c r="A796" s="73" t="s">
        <v>59</v>
      </c>
      <c r="B796" s="80" t="s">
        <v>617</v>
      </c>
      <c r="C796" s="77" t="s">
        <v>93</v>
      </c>
      <c r="D796" s="69" t="s">
        <v>96</v>
      </c>
      <c r="E796" s="26"/>
      <c r="F796" s="78">
        <f t="shared" si="142"/>
        <v>12947.6</v>
      </c>
      <c r="G796" s="78">
        <f t="shared" si="142"/>
        <v>0</v>
      </c>
      <c r="H796" s="78">
        <f t="shared" si="141"/>
        <v>12947.6</v>
      </c>
    </row>
    <row r="797" spans="1:8" ht="33" x14ac:dyDescent="0.2">
      <c r="A797" s="73" t="str">
        <f ca="1">IF(ISERROR(MATCH(E797,Код_КВР,0)),"",INDIRECT(ADDRESS(MATCH(E797,Код_КВР,0)+1,2,,,"КВР")))</f>
        <v>Капитальные вложения в объекты государственной (муниципальной) собственности</v>
      </c>
      <c r="B797" s="80" t="s">
        <v>617</v>
      </c>
      <c r="C797" s="77" t="s">
        <v>93</v>
      </c>
      <c r="D797" s="69" t="s">
        <v>96</v>
      </c>
      <c r="E797" s="26">
        <v>400</v>
      </c>
      <c r="F797" s="78">
        <f t="shared" si="142"/>
        <v>12947.6</v>
      </c>
      <c r="G797" s="78">
        <f t="shared" si="142"/>
        <v>0</v>
      </c>
      <c r="H797" s="78">
        <f t="shared" si="141"/>
        <v>12947.6</v>
      </c>
    </row>
    <row r="798" spans="1:8" x14ac:dyDescent="0.2">
      <c r="A798" s="73" t="str">
        <f ca="1">IF(ISERROR(MATCH(E798,Код_КВР,0)),"",INDIRECT(ADDRESS(MATCH(E798,Код_КВР,0)+1,2,,,"КВР")))</f>
        <v>Бюджетные инвестиции</v>
      </c>
      <c r="B798" s="80" t="s">
        <v>617</v>
      </c>
      <c r="C798" s="77" t="s">
        <v>93</v>
      </c>
      <c r="D798" s="69" t="s">
        <v>96</v>
      </c>
      <c r="E798" s="26">
        <v>410</v>
      </c>
      <c r="F798" s="78">
        <f>'прил. 5'!G911</f>
        <v>12947.6</v>
      </c>
      <c r="G798" s="78">
        <f>'прил. 5'!H911</f>
        <v>0</v>
      </c>
      <c r="H798" s="78">
        <f t="shared" si="141"/>
        <v>12947.6</v>
      </c>
    </row>
    <row r="799" spans="1:8" x14ac:dyDescent="0.2">
      <c r="A799" s="73" t="str">
        <f ca="1">IF(ISERROR(MATCH(B799,Код_КЦСР,0)),"",INDIRECT(ADDRESS(MATCH(B799,Код_КЦСР,0)+1,2,,,"КЦСР")))</f>
        <v>Капитальный ремонт объектов муниципальной собственности</v>
      </c>
      <c r="B799" s="80" t="s">
        <v>529</v>
      </c>
      <c r="C799" s="77"/>
      <c r="D799" s="69"/>
      <c r="E799" s="26"/>
      <c r="F799" s="78">
        <f>F800+F804+F808</f>
        <v>36896.899999999994</v>
      </c>
      <c r="G799" s="78">
        <f>G800+G804+G808</f>
        <v>0</v>
      </c>
      <c r="H799" s="78">
        <f t="shared" si="141"/>
        <v>36896.899999999994</v>
      </c>
    </row>
    <row r="800" spans="1:8" x14ac:dyDescent="0.2">
      <c r="A800" s="73" t="str">
        <f ca="1">IF(ISERROR(MATCH(C800,Код_Раздел,0)),"",INDIRECT(ADDRESS(MATCH(C800,Код_Раздел,0)+1,2,,,"Раздел")))</f>
        <v>Общегосударственные  вопросы</v>
      </c>
      <c r="B800" s="80" t="s">
        <v>529</v>
      </c>
      <c r="C800" s="77" t="s">
        <v>90</v>
      </c>
      <c r="D800" s="69"/>
      <c r="E800" s="26"/>
      <c r="F800" s="78">
        <f t="shared" ref="F800:G802" si="143">F801</f>
        <v>300</v>
      </c>
      <c r="G800" s="78">
        <f t="shared" si="143"/>
        <v>0</v>
      </c>
      <c r="H800" s="78">
        <f t="shared" si="141"/>
        <v>300</v>
      </c>
    </row>
    <row r="801" spans="1:8" x14ac:dyDescent="0.2">
      <c r="A801" s="68" t="s">
        <v>111</v>
      </c>
      <c r="B801" s="80" t="s">
        <v>529</v>
      </c>
      <c r="C801" s="77" t="s">
        <v>90</v>
      </c>
      <c r="D801" s="69" t="s">
        <v>69</v>
      </c>
      <c r="E801" s="26"/>
      <c r="F801" s="78">
        <f t="shared" si="143"/>
        <v>300</v>
      </c>
      <c r="G801" s="78">
        <f t="shared" si="143"/>
        <v>0</v>
      </c>
      <c r="H801" s="78">
        <f t="shared" si="141"/>
        <v>300</v>
      </c>
    </row>
    <row r="802" spans="1:8" ht="33" x14ac:dyDescent="0.2">
      <c r="A802" s="73" t="str">
        <f ca="1">IF(ISERROR(MATCH(E802,Код_КВР,0)),"",INDIRECT(ADDRESS(MATCH(E802,Код_КВР,0)+1,2,,,"КВР")))</f>
        <v>Закупка товаров, работ и услуг для государственных (муниципальных) нужд</v>
      </c>
      <c r="B802" s="80" t="s">
        <v>529</v>
      </c>
      <c r="C802" s="77" t="s">
        <v>90</v>
      </c>
      <c r="D802" s="69" t="s">
        <v>69</v>
      </c>
      <c r="E802" s="26">
        <v>200</v>
      </c>
      <c r="F802" s="78">
        <f t="shared" si="143"/>
        <v>300</v>
      </c>
      <c r="G802" s="78">
        <f t="shared" si="143"/>
        <v>0</v>
      </c>
      <c r="H802" s="78">
        <f t="shared" si="141"/>
        <v>300</v>
      </c>
    </row>
    <row r="803" spans="1:8" ht="33" x14ac:dyDescent="0.2">
      <c r="A803" s="73" t="str">
        <f ca="1">IF(ISERROR(MATCH(E803,Код_КВР,0)),"",INDIRECT(ADDRESS(MATCH(E803,Код_КВР,0)+1,2,,,"КВР")))</f>
        <v>Иные закупки товаров, работ и услуг для обеспечения государственных (муниципальных) нужд</v>
      </c>
      <c r="B803" s="80" t="s">
        <v>529</v>
      </c>
      <c r="C803" s="77" t="s">
        <v>90</v>
      </c>
      <c r="D803" s="69" t="s">
        <v>69</v>
      </c>
      <c r="E803" s="26">
        <v>240</v>
      </c>
      <c r="F803" s="78">
        <f>'прил. 5'!G886</f>
        <v>300</v>
      </c>
      <c r="G803" s="78">
        <f>'прил. 5'!H886</f>
        <v>0</v>
      </c>
      <c r="H803" s="78">
        <f t="shared" si="141"/>
        <v>300</v>
      </c>
    </row>
    <row r="804" spans="1:8" x14ac:dyDescent="0.2">
      <c r="A804" s="73" t="str">
        <f ca="1">IF(ISERROR(MATCH(C804,Код_Раздел,0)),"",INDIRECT(ADDRESS(MATCH(C804,Код_Раздел,0)+1,2,,,"Раздел")))</f>
        <v>Образование</v>
      </c>
      <c r="B804" s="80" t="s">
        <v>529</v>
      </c>
      <c r="C804" s="77" t="s">
        <v>74</v>
      </c>
      <c r="D804" s="69"/>
      <c r="E804" s="26"/>
      <c r="F804" s="78">
        <f t="shared" ref="F804:G806" si="144">F805</f>
        <v>13000</v>
      </c>
      <c r="G804" s="78">
        <f t="shared" si="144"/>
        <v>0</v>
      </c>
      <c r="H804" s="78">
        <f t="shared" si="141"/>
        <v>13000</v>
      </c>
    </row>
    <row r="805" spans="1:8" x14ac:dyDescent="0.2">
      <c r="A805" s="73" t="s">
        <v>122</v>
      </c>
      <c r="B805" s="80" t="s">
        <v>529</v>
      </c>
      <c r="C805" s="77" t="s">
        <v>74</v>
      </c>
      <c r="D805" s="69" t="s">
        <v>91</v>
      </c>
      <c r="E805" s="26"/>
      <c r="F805" s="78">
        <f t="shared" si="144"/>
        <v>13000</v>
      </c>
      <c r="G805" s="78">
        <f t="shared" si="144"/>
        <v>0</v>
      </c>
      <c r="H805" s="78">
        <f t="shared" si="141"/>
        <v>13000</v>
      </c>
    </row>
    <row r="806" spans="1:8" ht="33" x14ac:dyDescent="0.2">
      <c r="A806" s="73" t="str">
        <f ca="1">IF(ISERROR(MATCH(E806,Код_КВР,0)),"",INDIRECT(ADDRESS(MATCH(E806,Код_КВР,0)+1,2,,,"КВР")))</f>
        <v>Закупка товаров, работ и услуг для государственных (муниципальных) нужд</v>
      </c>
      <c r="B806" s="80" t="s">
        <v>529</v>
      </c>
      <c r="C806" s="77" t="s">
        <v>74</v>
      </c>
      <c r="D806" s="69" t="s">
        <v>91</v>
      </c>
      <c r="E806" s="26">
        <v>200</v>
      </c>
      <c r="F806" s="78">
        <f t="shared" si="144"/>
        <v>13000</v>
      </c>
      <c r="G806" s="78">
        <f t="shared" si="144"/>
        <v>0</v>
      </c>
      <c r="H806" s="78">
        <f t="shared" si="141"/>
        <v>13000</v>
      </c>
    </row>
    <row r="807" spans="1:8" ht="33" x14ac:dyDescent="0.2">
      <c r="A807" s="73" t="str">
        <f ca="1">IF(ISERROR(MATCH(E807,Код_КВР,0)),"",INDIRECT(ADDRESS(MATCH(E807,Код_КВР,0)+1,2,,,"КВР")))</f>
        <v>Иные закупки товаров, работ и услуг для обеспечения государственных (муниципальных) нужд</v>
      </c>
      <c r="B807" s="80" t="s">
        <v>529</v>
      </c>
      <c r="C807" s="77" t="s">
        <v>74</v>
      </c>
      <c r="D807" s="69" t="s">
        <v>91</v>
      </c>
      <c r="E807" s="26">
        <v>240</v>
      </c>
      <c r="F807" s="78">
        <f>'прил. 5'!G961</f>
        <v>13000</v>
      </c>
      <c r="G807" s="78">
        <f>'прил. 5'!H961</f>
        <v>0</v>
      </c>
      <c r="H807" s="78">
        <f t="shared" si="141"/>
        <v>13000</v>
      </c>
    </row>
    <row r="808" spans="1:8" x14ac:dyDescent="0.2">
      <c r="A808" s="73" t="str">
        <f ca="1">IF(ISERROR(MATCH(C808,Код_Раздел,0)),"",INDIRECT(ADDRESS(MATCH(C808,Код_Раздел,0)+1,2,,,"Раздел")))</f>
        <v>Культура, кинематография</v>
      </c>
      <c r="B808" s="80" t="s">
        <v>529</v>
      </c>
      <c r="C808" s="77" t="s">
        <v>99</v>
      </c>
      <c r="D808" s="69"/>
      <c r="E808" s="26"/>
      <c r="F808" s="78">
        <f>F809+F812</f>
        <v>23596.899999999998</v>
      </c>
      <c r="G808" s="78">
        <f>G809+G812</f>
        <v>0</v>
      </c>
      <c r="H808" s="78">
        <f t="shared" si="141"/>
        <v>23596.899999999998</v>
      </c>
    </row>
    <row r="809" spans="1:8" x14ac:dyDescent="0.2">
      <c r="A809" s="73" t="s">
        <v>230</v>
      </c>
      <c r="B809" s="80" t="s">
        <v>529</v>
      </c>
      <c r="C809" s="77" t="s">
        <v>99</v>
      </c>
      <c r="D809" s="69" t="s">
        <v>90</v>
      </c>
      <c r="E809" s="26"/>
      <c r="F809" s="78">
        <f>F810</f>
        <v>23099.1</v>
      </c>
      <c r="G809" s="78">
        <f>G810</f>
        <v>0</v>
      </c>
      <c r="H809" s="78">
        <f t="shared" si="141"/>
        <v>23099.1</v>
      </c>
    </row>
    <row r="810" spans="1:8" ht="33" x14ac:dyDescent="0.2">
      <c r="A810" s="73" t="str">
        <f ca="1">IF(ISERROR(MATCH(E810,Код_КВР,0)),"",INDIRECT(ADDRESS(MATCH(E810,Код_КВР,0)+1,2,,,"КВР")))</f>
        <v>Закупка товаров, работ и услуг для государственных (муниципальных) нужд</v>
      </c>
      <c r="B810" s="80" t="s">
        <v>529</v>
      </c>
      <c r="C810" s="77" t="s">
        <v>99</v>
      </c>
      <c r="D810" s="69" t="s">
        <v>90</v>
      </c>
      <c r="E810" s="26">
        <v>200</v>
      </c>
      <c r="F810" s="78">
        <f>F811</f>
        <v>23099.1</v>
      </c>
      <c r="G810" s="78">
        <f>G811</f>
        <v>0</v>
      </c>
      <c r="H810" s="78">
        <f t="shared" si="141"/>
        <v>23099.1</v>
      </c>
    </row>
    <row r="811" spans="1:8" ht="33" x14ac:dyDescent="0.2">
      <c r="A811" s="73" t="str">
        <f ca="1">IF(ISERROR(MATCH(E811,Код_КВР,0)),"",INDIRECT(ADDRESS(MATCH(E811,Код_КВР,0)+1,2,,,"КВР")))</f>
        <v>Иные закупки товаров, работ и услуг для обеспечения государственных (муниципальных) нужд</v>
      </c>
      <c r="B811" s="80" t="s">
        <v>529</v>
      </c>
      <c r="C811" s="77" t="s">
        <v>99</v>
      </c>
      <c r="D811" s="69" t="s">
        <v>90</v>
      </c>
      <c r="E811" s="26">
        <v>240</v>
      </c>
      <c r="F811" s="78">
        <f>'прил. 5'!G979</f>
        <v>23099.1</v>
      </c>
      <c r="G811" s="78">
        <f>'прил. 5'!H979</f>
        <v>0</v>
      </c>
      <c r="H811" s="78">
        <f t="shared" si="141"/>
        <v>23099.1</v>
      </c>
    </row>
    <row r="812" spans="1:8" x14ac:dyDescent="0.2">
      <c r="A812" s="73" t="s">
        <v>44</v>
      </c>
      <c r="B812" s="80" t="s">
        <v>529</v>
      </c>
      <c r="C812" s="77" t="s">
        <v>99</v>
      </c>
      <c r="D812" s="69" t="s">
        <v>93</v>
      </c>
      <c r="E812" s="26"/>
      <c r="F812" s="78">
        <f>F813</f>
        <v>497.8</v>
      </c>
      <c r="G812" s="78">
        <f>G813</f>
        <v>0</v>
      </c>
      <c r="H812" s="78">
        <f t="shared" si="141"/>
        <v>497.8</v>
      </c>
    </row>
    <row r="813" spans="1:8" ht="33" x14ac:dyDescent="0.2">
      <c r="A813" s="73" t="str">
        <f ca="1">IF(ISERROR(MATCH(E813,Код_КВР,0)),"",INDIRECT(ADDRESS(MATCH(E813,Код_КВР,0)+1,2,,,"КВР")))</f>
        <v>Закупка товаров, работ и услуг для государственных (муниципальных) нужд</v>
      </c>
      <c r="B813" s="80" t="s">
        <v>529</v>
      </c>
      <c r="C813" s="77" t="s">
        <v>99</v>
      </c>
      <c r="D813" s="69" t="s">
        <v>93</v>
      </c>
      <c r="E813" s="26">
        <v>200</v>
      </c>
      <c r="F813" s="78">
        <f>F814</f>
        <v>497.8</v>
      </c>
      <c r="G813" s="78">
        <f>G814</f>
        <v>0</v>
      </c>
      <c r="H813" s="78">
        <f t="shared" si="141"/>
        <v>497.8</v>
      </c>
    </row>
    <row r="814" spans="1:8" ht="33" x14ac:dyDescent="0.2">
      <c r="A814" s="73" t="str">
        <f ca="1">IF(ISERROR(MATCH(E814,Код_КВР,0)),"",INDIRECT(ADDRESS(MATCH(E814,Код_КВР,0)+1,2,,,"КВР")))</f>
        <v>Иные закупки товаров, работ и услуг для обеспечения государственных (муниципальных) нужд</v>
      </c>
      <c r="B814" s="80" t="s">
        <v>529</v>
      </c>
      <c r="C814" s="77" t="s">
        <v>99</v>
      </c>
      <c r="D814" s="69" t="s">
        <v>93</v>
      </c>
      <c r="E814" s="26">
        <v>240</v>
      </c>
      <c r="F814" s="78">
        <f>'прил. 5'!G988</f>
        <v>497.8</v>
      </c>
      <c r="G814" s="78">
        <f>'прил. 5'!H988</f>
        <v>0</v>
      </c>
      <c r="H814" s="78">
        <f t="shared" si="141"/>
        <v>497.8</v>
      </c>
    </row>
    <row r="815" spans="1:8" ht="33" x14ac:dyDescent="0.2">
      <c r="A815" s="73" t="str">
        <f ca="1">IF(ISERROR(MATCH(B815,Код_КЦСР,0)),"",INDIRECT(ADDRESS(MATCH(B815,Код_КЦСР,0)+1,2,,,"КЦСР")))</f>
        <v>Обеспечение создания условий для реализации муниципальной программы</v>
      </c>
      <c r="B815" s="80" t="s">
        <v>530</v>
      </c>
      <c r="C815" s="77"/>
      <c r="D815" s="69"/>
      <c r="E815" s="26"/>
      <c r="F815" s="78">
        <f>F816</f>
        <v>49153.2</v>
      </c>
      <c r="G815" s="78">
        <f>G816</f>
        <v>0</v>
      </c>
      <c r="H815" s="78">
        <f t="shared" si="141"/>
        <v>49153.2</v>
      </c>
    </row>
    <row r="816" spans="1:8" x14ac:dyDescent="0.2">
      <c r="A816" s="73" t="str">
        <f ca="1">IF(ISERROR(MATCH(C816,Код_Раздел,0)),"",INDIRECT(ADDRESS(MATCH(C816,Код_Раздел,0)+1,2,,,"Раздел")))</f>
        <v>Национальная экономика</v>
      </c>
      <c r="B816" s="80" t="s">
        <v>530</v>
      </c>
      <c r="C816" s="77" t="s">
        <v>93</v>
      </c>
      <c r="D816" s="69"/>
      <c r="E816" s="26"/>
      <c r="F816" s="78">
        <f>F817</f>
        <v>49153.2</v>
      </c>
      <c r="G816" s="78">
        <f>G817</f>
        <v>0</v>
      </c>
      <c r="H816" s="78">
        <f t="shared" si="141"/>
        <v>49153.2</v>
      </c>
    </row>
    <row r="817" spans="1:11" x14ac:dyDescent="0.2">
      <c r="A817" s="68" t="s">
        <v>100</v>
      </c>
      <c r="B817" s="80" t="s">
        <v>530</v>
      </c>
      <c r="C817" s="77" t="s">
        <v>93</v>
      </c>
      <c r="D817" s="77" t="s">
        <v>75</v>
      </c>
      <c r="E817" s="26"/>
      <c r="F817" s="78">
        <f>F818+F820+F822</f>
        <v>49153.2</v>
      </c>
      <c r="G817" s="78">
        <f>G818+G820+G822</f>
        <v>0</v>
      </c>
      <c r="H817" s="78">
        <f t="shared" si="141"/>
        <v>49153.2</v>
      </c>
    </row>
    <row r="818" spans="1:11" ht="66" x14ac:dyDescent="0.2">
      <c r="A818" s="73" t="str">
        <f t="shared" ref="A818:A823" ca="1" si="145">IF(ISERROR(MATCH(E818,Код_КВР,0)),"",INDIRECT(ADDRESS(MATCH(E818,Код_КВР,0)+1,2,,,"КВР")))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818" s="80" t="s">
        <v>530</v>
      </c>
      <c r="C818" s="77" t="s">
        <v>93</v>
      </c>
      <c r="D818" s="77" t="s">
        <v>75</v>
      </c>
      <c r="E818" s="26">
        <v>100</v>
      </c>
      <c r="F818" s="78">
        <f>F819</f>
        <v>45420.7</v>
      </c>
      <c r="G818" s="78">
        <f>G819</f>
        <v>0</v>
      </c>
      <c r="H818" s="78">
        <f t="shared" si="141"/>
        <v>45420.7</v>
      </c>
    </row>
    <row r="819" spans="1:11" x14ac:dyDescent="0.2">
      <c r="A819" s="73" t="str">
        <f t="shared" ca="1" si="145"/>
        <v>Расходы на выплаты персоналу казенных учреждений</v>
      </c>
      <c r="B819" s="80" t="s">
        <v>530</v>
      </c>
      <c r="C819" s="77" t="s">
        <v>93</v>
      </c>
      <c r="D819" s="77" t="s">
        <v>75</v>
      </c>
      <c r="E819" s="26">
        <v>110</v>
      </c>
      <c r="F819" s="78">
        <f>'прил. 5'!G940</f>
        <v>45420.7</v>
      </c>
      <c r="G819" s="78">
        <f>'прил. 5'!H940</f>
        <v>0</v>
      </c>
      <c r="H819" s="78">
        <f t="shared" si="141"/>
        <v>45420.7</v>
      </c>
    </row>
    <row r="820" spans="1:11" ht="33" x14ac:dyDescent="0.2">
      <c r="A820" s="73" t="str">
        <f t="shared" ca="1" si="145"/>
        <v>Закупка товаров, работ и услуг для государственных (муниципальных) нужд</v>
      </c>
      <c r="B820" s="80" t="s">
        <v>530</v>
      </c>
      <c r="C820" s="77" t="s">
        <v>93</v>
      </c>
      <c r="D820" s="77" t="s">
        <v>75</v>
      </c>
      <c r="E820" s="26">
        <v>200</v>
      </c>
      <c r="F820" s="78">
        <f>F821</f>
        <v>3302.6</v>
      </c>
      <c r="G820" s="78">
        <f>G821</f>
        <v>0</v>
      </c>
      <c r="H820" s="78">
        <f t="shared" si="141"/>
        <v>3302.6</v>
      </c>
    </row>
    <row r="821" spans="1:11" ht="33" x14ac:dyDescent="0.2">
      <c r="A821" s="73" t="str">
        <f t="shared" ca="1" si="145"/>
        <v>Иные закупки товаров, работ и услуг для обеспечения государственных (муниципальных) нужд</v>
      </c>
      <c r="B821" s="80" t="s">
        <v>530</v>
      </c>
      <c r="C821" s="77" t="s">
        <v>93</v>
      </c>
      <c r="D821" s="77" t="s">
        <v>75</v>
      </c>
      <c r="E821" s="26">
        <v>240</v>
      </c>
      <c r="F821" s="78">
        <f>'прил. 5'!G942</f>
        <v>3302.6</v>
      </c>
      <c r="G821" s="78">
        <f>'прил. 5'!H942</f>
        <v>0</v>
      </c>
      <c r="H821" s="78">
        <f t="shared" si="141"/>
        <v>3302.6</v>
      </c>
    </row>
    <row r="822" spans="1:11" x14ac:dyDescent="0.2">
      <c r="A822" s="73" t="str">
        <f t="shared" ca="1" si="145"/>
        <v>Иные бюджетные ассигнования</v>
      </c>
      <c r="B822" s="80" t="s">
        <v>530</v>
      </c>
      <c r="C822" s="77" t="s">
        <v>93</v>
      </c>
      <c r="D822" s="77" t="s">
        <v>75</v>
      </c>
      <c r="E822" s="26">
        <v>800</v>
      </c>
      <c r="F822" s="78">
        <f>F823</f>
        <v>429.9</v>
      </c>
      <c r="G822" s="78">
        <f>G823</f>
        <v>0</v>
      </c>
      <c r="H822" s="78">
        <f t="shared" si="141"/>
        <v>429.9</v>
      </c>
    </row>
    <row r="823" spans="1:11" x14ac:dyDescent="0.2">
      <c r="A823" s="73" t="str">
        <f t="shared" ca="1" si="145"/>
        <v>Уплата налогов, сборов и иных платежей</v>
      </c>
      <c r="B823" s="80" t="s">
        <v>530</v>
      </c>
      <c r="C823" s="77" t="s">
        <v>93</v>
      </c>
      <c r="D823" s="77" t="s">
        <v>75</v>
      </c>
      <c r="E823" s="26">
        <v>850</v>
      </c>
      <c r="F823" s="78">
        <f>'прил. 5'!G944</f>
        <v>429.9</v>
      </c>
      <c r="G823" s="78">
        <f>'прил. 5'!H944</f>
        <v>0</v>
      </c>
      <c r="H823" s="78">
        <f t="shared" si="141"/>
        <v>429.9</v>
      </c>
    </row>
    <row r="824" spans="1:11" ht="49.5" x14ac:dyDescent="0.2">
      <c r="A824" s="73" t="str">
        <f ca="1">IF(ISERROR(MATCH(B824,Код_КЦСР,0)),"",INDIRECT(ADDRESS(MATCH(B824,Код_КЦСР,0)+1,2,,,"КЦСР")))</f>
        <v>Муниципальная программа «Развитие системы комплексной безопасности жизнедеятельности населения города» на 2014 – 2018 годы</v>
      </c>
      <c r="B824" s="79" t="s">
        <v>532</v>
      </c>
      <c r="C824" s="77"/>
      <c r="D824" s="69"/>
      <c r="E824" s="26"/>
      <c r="F824" s="78">
        <f>F825+F875</f>
        <v>50554.7</v>
      </c>
      <c r="G824" s="78">
        <f>G825+G875</f>
        <v>0</v>
      </c>
      <c r="H824" s="78">
        <f t="shared" si="141"/>
        <v>50554.7</v>
      </c>
      <c r="K824" s="40"/>
    </row>
    <row r="825" spans="1:11" ht="33" x14ac:dyDescent="0.2">
      <c r="A825" s="73" t="str">
        <f ca="1">IF(ISERROR(MATCH(B825,Код_КЦСР,0)),"",INDIRECT(ADDRESS(MATCH(B825,Код_КЦСР,0)+1,2,,,"КЦСР")))</f>
        <v>Обеспечение пожарной безопасности муниципальных учреждений города</v>
      </c>
      <c r="B825" s="79" t="s">
        <v>534</v>
      </c>
      <c r="C825" s="77"/>
      <c r="D825" s="69"/>
      <c r="E825" s="26"/>
      <c r="F825" s="78">
        <f>F826+F835+F841+F850+F855+F860+F865</f>
        <v>3767.2</v>
      </c>
      <c r="G825" s="78">
        <f>G826+G835+G841+G850+G855+G860+G865</f>
        <v>0</v>
      </c>
      <c r="H825" s="78">
        <f t="shared" si="141"/>
        <v>3767.2</v>
      </c>
    </row>
    <row r="826" spans="1:11" ht="49.5" x14ac:dyDescent="0.2">
      <c r="A826" s="73" t="str">
        <f ca="1">IF(ISERROR(MATCH(B826,Код_КЦСР,0)),"",INDIRECT(ADDRESS(MATCH(B826,Код_КЦСР,0)+1,2,,,"КЦСР")))</f>
        <v>Установка, ремонт и обслуживание установок автоматической пожарной сигнализации и систем оповещения управления эвакуации людей при пожаре</v>
      </c>
      <c r="B826" s="79" t="s">
        <v>535</v>
      </c>
      <c r="C826" s="77"/>
      <c r="D826" s="69"/>
      <c r="E826" s="26"/>
      <c r="F826" s="78">
        <f>F827+F831</f>
        <v>690.5</v>
      </c>
      <c r="G826" s="78">
        <f>G827+G831</f>
        <v>0</v>
      </c>
      <c r="H826" s="78">
        <f t="shared" si="141"/>
        <v>690.5</v>
      </c>
    </row>
    <row r="827" spans="1:11" x14ac:dyDescent="0.2">
      <c r="A827" s="73" t="str">
        <f ca="1">IF(ISERROR(MATCH(C827,Код_Раздел,0)),"",INDIRECT(ADDRESS(MATCH(C827,Код_Раздел,0)+1,2,,,"Раздел")))</f>
        <v>Национальная безопасность и правоохранительная  деятельность</v>
      </c>
      <c r="B827" s="79" t="s">
        <v>535</v>
      </c>
      <c r="C827" s="77" t="s">
        <v>92</v>
      </c>
      <c r="D827" s="69"/>
      <c r="E827" s="26"/>
      <c r="F827" s="78">
        <f t="shared" ref="F827:G829" si="146">F828</f>
        <v>108.5</v>
      </c>
      <c r="G827" s="78">
        <f t="shared" si="146"/>
        <v>0</v>
      </c>
      <c r="H827" s="78">
        <f t="shared" si="141"/>
        <v>108.5</v>
      </c>
    </row>
    <row r="828" spans="1:11" ht="33" x14ac:dyDescent="0.2">
      <c r="A828" s="68" t="s">
        <v>133</v>
      </c>
      <c r="B828" s="79" t="s">
        <v>535</v>
      </c>
      <c r="C828" s="77" t="s">
        <v>92</v>
      </c>
      <c r="D828" s="69" t="s">
        <v>96</v>
      </c>
      <c r="E828" s="26"/>
      <c r="F828" s="78">
        <f t="shared" si="146"/>
        <v>108.5</v>
      </c>
      <c r="G828" s="78">
        <f t="shared" si="146"/>
        <v>0</v>
      </c>
      <c r="H828" s="78">
        <f t="shared" si="141"/>
        <v>108.5</v>
      </c>
    </row>
    <row r="829" spans="1:11" ht="33" x14ac:dyDescent="0.2">
      <c r="A829" s="73" t="str">
        <f ca="1">IF(ISERROR(MATCH(E829,Код_КВР,0)),"",INDIRECT(ADDRESS(MATCH(E829,Код_КВР,0)+1,2,,,"КВР")))</f>
        <v>Закупка товаров, работ и услуг для государственных (муниципальных) нужд</v>
      </c>
      <c r="B829" s="79" t="s">
        <v>535</v>
      </c>
      <c r="C829" s="77" t="s">
        <v>92</v>
      </c>
      <c r="D829" s="69" t="s">
        <v>96</v>
      </c>
      <c r="E829" s="26">
        <v>200</v>
      </c>
      <c r="F829" s="78">
        <f t="shared" si="146"/>
        <v>108.5</v>
      </c>
      <c r="G829" s="78">
        <f t="shared" si="146"/>
        <v>0</v>
      </c>
      <c r="H829" s="78">
        <f t="shared" si="141"/>
        <v>108.5</v>
      </c>
    </row>
    <row r="830" spans="1:11" ht="33" x14ac:dyDescent="0.2">
      <c r="A830" s="73" t="str">
        <f ca="1">IF(ISERROR(MATCH(E830,Код_КВР,0)),"",INDIRECT(ADDRESS(MATCH(E830,Код_КВР,0)+1,2,,,"КВР")))</f>
        <v>Иные закупки товаров, работ и услуг для обеспечения государственных (муниципальных) нужд</v>
      </c>
      <c r="B830" s="79" t="s">
        <v>535</v>
      </c>
      <c r="C830" s="77" t="s">
        <v>92</v>
      </c>
      <c r="D830" s="69" t="s">
        <v>96</v>
      </c>
      <c r="E830" s="26">
        <v>240</v>
      </c>
      <c r="F830" s="78">
        <f>'прил. 5'!G141</f>
        <v>108.5</v>
      </c>
      <c r="G830" s="78">
        <f>'прил. 5'!H141</f>
        <v>0</v>
      </c>
      <c r="H830" s="78">
        <f t="shared" si="141"/>
        <v>108.5</v>
      </c>
    </row>
    <row r="831" spans="1:11" x14ac:dyDescent="0.2">
      <c r="A831" s="73" t="str">
        <f ca="1">IF(ISERROR(MATCH(C831,Код_Раздел,0)),"",INDIRECT(ADDRESS(MATCH(C831,Код_Раздел,0)+1,2,,,"Раздел")))</f>
        <v>Образование</v>
      </c>
      <c r="B831" s="79" t="s">
        <v>535</v>
      </c>
      <c r="C831" s="77" t="s">
        <v>74</v>
      </c>
      <c r="D831" s="69"/>
      <c r="E831" s="26"/>
      <c r="F831" s="78">
        <f t="shared" ref="F831:G833" si="147">F832</f>
        <v>582</v>
      </c>
      <c r="G831" s="78">
        <f t="shared" si="147"/>
        <v>0</v>
      </c>
      <c r="H831" s="78">
        <f t="shared" si="141"/>
        <v>582</v>
      </c>
    </row>
    <row r="832" spans="1:11" x14ac:dyDescent="0.2">
      <c r="A832" s="68" t="s">
        <v>123</v>
      </c>
      <c r="B832" s="79" t="s">
        <v>535</v>
      </c>
      <c r="C832" s="77" t="s">
        <v>74</v>
      </c>
      <c r="D832" s="69" t="s">
        <v>96</v>
      </c>
      <c r="E832" s="26"/>
      <c r="F832" s="78">
        <f t="shared" si="147"/>
        <v>582</v>
      </c>
      <c r="G832" s="78">
        <f t="shared" si="147"/>
        <v>0</v>
      </c>
      <c r="H832" s="78">
        <f t="shared" si="141"/>
        <v>582</v>
      </c>
    </row>
    <row r="833" spans="1:8" ht="33" x14ac:dyDescent="0.2">
      <c r="A833" s="73" t="str">
        <f ca="1">IF(ISERROR(MATCH(E833,Код_КВР,0)),"",INDIRECT(ADDRESS(MATCH(E833,Код_КВР,0)+1,2,,,"КВР")))</f>
        <v>Предоставление субсидий бюджетным, автономным учреждениям и иным некоммерческим организациям</v>
      </c>
      <c r="B833" s="79" t="s">
        <v>535</v>
      </c>
      <c r="C833" s="77" t="s">
        <v>74</v>
      </c>
      <c r="D833" s="69" t="s">
        <v>96</v>
      </c>
      <c r="E833" s="26">
        <v>600</v>
      </c>
      <c r="F833" s="78">
        <f t="shared" si="147"/>
        <v>582</v>
      </c>
      <c r="G833" s="78">
        <f t="shared" si="147"/>
        <v>0</v>
      </c>
      <c r="H833" s="78">
        <f t="shared" si="141"/>
        <v>582</v>
      </c>
    </row>
    <row r="834" spans="1:8" x14ac:dyDescent="0.2">
      <c r="A834" s="73" t="str">
        <f ca="1">IF(ISERROR(MATCH(E834,Код_КВР,0)),"",INDIRECT(ADDRESS(MATCH(E834,Код_КВР,0)+1,2,,,"КВР")))</f>
        <v>Субсидии бюджетным учреждениям</v>
      </c>
      <c r="B834" s="79" t="s">
        <v>535</v>
      </c>
      <c r="C834" s="77" t="s">
        <v>74</v>
      </c>
      <c r="D834" s="69" t="s">
        <v>96</v>
      </c>
      <c r="E834" s="26">
        <v>610</v>
      </c>
      <c r="F834" s="78">
        <f>'прил. 5'!G574+'прил. 5'!G772</f>
        <v>582</v>
      </c>
      <c r="G834" s="78">
        <f>'прил. 5'!H574+'прил. 5'!H772</f>
        <v>0</v>
      </c>
      <c r="H834" s="78">
        <f t="shared" si="141"/>
        <v>582</v>
      </c>
    </row>
    <row r="835" spans="1:8" ht="33" x14ac:dyDescent="0.2">
      <c r="A835" s="73" t="str">
        <f ca="1">IF(ISERROR(MATCH(B835,Код_КЦСР,0)),"",INDIRECT(ADDRESS(MATCH(B835,Код_КЦСР,0)+1,2,,,"КЦСР")))</f>
        <v>Приобретение первичных средств пожаротушения, перезарядка огнетушителей</v>
      </c>
      <c r="B835" s="79" t="s">
        <v>536</v>
      </c>
      <c r="C835" s="77"/>
      <c r="D835" s="69"/>
      <c r="E835" s="26"/>
      <c r="F835" s="78">
        <f t="shared" ref="F835:G837" si="148">F836</f>
        <v>360.9</v>
      </c>
      <c r="G835" s="78">
        <f t="shared" si="148"/>
        <v>0</v>
      </c>
      <c r="H835" s="78">
        <f t="shared" si="141"/>
        <v>360.9</v>
      </c>
    </row>
    <row r="836" spans="1:8" x14ac:dyDescent="0.2">
      <c r="A836" s="73" t="str">
        <f ca="1">IF(ISERROR(MATCH(C836,Код_Раздел,0)),"",INDIRECT(ADDRESS(MATCH(C836,Код_Раздел,0)+1,2,,,"Раздел")))</f>
        <v>Образование</v>
      </c>
      <c r="B836" s="79" t="s">
        <v>536</v>
      </c>
      <c r="C836" s="77" t="s">
        <v>74</v>
      </c>
      <c r="D836" s="69"/>
      <c r="E836" s="26"/>
      <c r="F836" s="78">
        <f t="shared" si="148"/>
        <v>360.9</v>
      </c>
      <c r="G836" s="78">
        <f t="shared" si="148"/>
        <v>0</v>
      </c>
      <c r="H836" s="78">
        <f t="shared" si="141"/>
        <v>360.9</v>
      </c>
    </row>
    <row r="837" spans="1:8" x14ac:dyDescent="0.2">
      <c r="A837" s="68" t="s">
        <v>123</v>
      </c>
      <c r="B837" s="79" t="s">
        <v>536</v>
      </c>
      <c r="C837" s="77" t="s">
        <v>74</v>
      </c>
      <c r="D837" s="69" t="s">
        <v>96</v>
      </c>
      <c r="E837" s="26"/>
      <c r="F837" s="78">
        <f t="shared" si="148"/>
        <v>360.9</v>
      </c>
      <c r="G837" s="78">
        <f t="shared" si="148"/>
        <v>0</v>
      </c>
      <c r="H837" s="78">
        <f t="shared" si="141"/>
        <v>360.9</v>
      </c>
    </row>
    <row r="838" spans="1:8" ht="33" x14ac:dyDescent="0.2">
      <c r="A838" s="73" t="str">
        <f ca="1">IF(ISERROR(MATCH(E838,Код_КВР,0)),"",INDIRECT(ADDRESS(MATCH(E838,Код_КВР,0)+1,2,,,"КВР")))</f>
        <v>Предоставление субсидий бюджетным, автономным учреждениям и иным некоммерческим организациям</v>
      </c>
      <c r="B838" s="79" t="s">
        <v>536</v>
      </c>
      <c r="C838" s="77" t="s">
        <v>74</v>
      </c>
      <c r="D838" s="69" t="s">
        <v>96</v>
      </c>
      <c r="E838" s="26">
        <v>600</v>
      </c>
      <c r="F838" s="78">
        <f>F839+F840</f>
        <v>360.9</v>
      </c>
      <c r="G838" s="78">
        <f>G839+G840</f>
        <v>0</v>
      </c>
      <c r="H838" s="78">
        <f t="shared" si="141"/>
        <v>360.9</v>
      </c>
    </row>
    <row r="839" spans="1:8" x14ac:dyDescent="0.2">
      <c r="A839" s="73" t="str">
        <f ca="1">IF(ISERROR(MATCH(E839,Код_КВР,0)),"",INDIRECT(ADDRESS(MATCH(E839,Код_КВР,0)+1,2,,,"КВР")))</f>
        <v>Субсидии бюджетным учреждениям</v>
      </c>
      <c r="B839" s="79" t="s">
        <v>536</v>
      </c>
      <c r="C839" s="77" t="s">
        <v>74</v>
      </c>
      <c r="D839" s="69" t="s">
        <v>96</v>
      </c>
      <c r="E839" s="26">
        <v>610</v>
      </c>
      <c r="F839" s="78">
        <f>'прил. 5'!G577</f>
        <v>354.9</v>
      </c>
      <c r="G839" s="78">
        <f>'прил. 5'!H577</f>
        <v>0</v>
      </c>
      <c r="H839" s="78">
        <f t="shared" si="141"/>
        <v>354.9</v>
      </c>
    </row>
    <row r="840" spans="1:8" x14ac:dyDescent="0.2">
      <c r="A840" s="73" t="str">
        <f ca="1">IF(ISERROR(MATCH(E840,Код_КВР,0)),"",INDIRECT(ADDRESS(MATCH(E840,Код_КВР,0)+1,2,,,"КВР")))</f>
        <v>Субсидии автономным учреждениям</v>
      </c>
      <c r="B840" s="79" t="s">
        <v>536</v>
      </c>
      <c r="C840" s="77" t="s">
        <v>74</v>
      </c>
      <c r="D840" s="69" t="s">
        <v>96</v>
      </c>
      <c r="E840" s="26">
        <v>620</v>
      </c>
      <c r="F840" s="78">
        <f>'прил. 5'!G578</f>
        <v>6</v>
      </c>
      <c r="G840" s="78">
        <f>'прил. 5'!H578</f>
        <v>0</v>
      </c>
      <c r="H840" s="78">
        <f t="shared" si="141"/>
        <v>6</v>
      </c>
    </row>
    <row r="841" spans="1:8" x14ac:dyDescent="0.2">
      <c r="A841" s="73" t="str">
        <f ca="1">IF(ISERROR(MATCH(B841,Код_КЦСР,0)),"",INDIRECT(ADDRESS(MATCH(B841,Код_КЦСР,0)+1,2,,,"КЦСР")))</f>
        <v>Ремонт и оборудование эвакуационных путей зданий</v>
      </c>
      <c r="B841" s="79" t="s">
        <v>537</v>
      </c>
      <c r="C841" s="77"/>
      <c r="D841" s="69"/>
      <c r="E841" s="26"/>
      <c r="F841" s="78">
        <f>F842+F846</f>
        <v>1399.3</v>
      </c>
      <c r="G841" s="78">
        <f>G842+G846</f>
        <v>0</v>
      </c>
      <c r="H841" s="78">
        <f t="shared" si="141"/>
        <v>1399.3</v>
      </c>
    </row>
    <row r="842" spans="1:8" x14ac:dyDescent="0.2">
      <c r="A842" s="73" t="str">
        <f ca="1">IF(ISERROR(MATCH(C842,Код_Раздел,0)),"",INDIRECT(ADDRESS(MATCH(C842,Код_Раздел,0)+1,2,,,"Раздел")))</f>
        <v>Образование</v>
      </c>
      <c r="B842" s="79" t="s">
        <v>537</v>
      </c>
      <c r="C842" s="77" t="s">
        <v>74</v>
      </c>
      <c r="D842" s="69"/>
      <c r="E842" s="26"/>
      <c r="F842" s="78">
        <f t="shared" ref="F842:G843" si="149">F843</f>
        <v>1044</v>
      </c>
      <c r="G842" s="78">
        <f t="shared" si="149"/>
        <v>0</v>
      </c>
      <c r="H842" s="78">
        <f t="shared" si="141"/>
        <v>1044</v>
      </c>
    </row>
    <row r="843" spans="1:8" x14ac:dyDescent="0.2">
      <c r="A843" s="68" t="s">
        <v>123</v>
      </c>
      <c r="B843" s="79" t="s">
        <v>537</v>
      </c>
      <c r="C843" s="77" t="s">
        <v>74</v>
      </c>
      <c r="D843" s="69" t="s">
        <v>96</v>
      </c>
      <c r="E843" s="26"/>
      <c r="F843" s="78">
        <f t="shared" si="149"/>
        <v>1044</v>
      </c>
      <c r="G843" s="78">
        <f t="shared" si="149"/>
        <v>0</v>
      </c>
      <c r="H843" s="78">
        <f t="shared" si="141"/>
        <v>1044</v>
      </c>
    </row>
    <row r="844" spans="1:8" ht="33" x14ac:dyDescent="0.2">
      <c r="A844" s="73" t="str">
        <f ca="1">IF(ISERROR(MATCH(E844,Код_КВР,0)),"",INDIRECT(ADDRESS(MATCH(E844,Код_КВР,0)+1,2,,,"КВР")))</f>
        <v>Предоставление субсидий бюджетным, автономным учреждениям и иным некоммерческим организациям</v>
      </c>
      <c r="B844" s="79" t="s">
        <v>537</v>
      </c>
      <c r="C844" s="77" t="s">
        <v>74</v>
      </c>
      <c r="D844" s="69" t="s">
        <v>96</v>
      </c>
      <c r="E844" s="26">
        <v>600</v>
      </c>
      <c r="F844" s="78">
        <f>F845</f>
        <v>1044</v>
      </c>
      <c r="G844" s="78">
        <f>G845</f>
        <v>0</v>
      </c>
      <c r="H844" s="78">
        <f t="shared" si="141"/>
        <v>1044</v>
      </c>
    </row>
    <row r="845" spans="1:8" x14ac:dyDescent="0.2">
      <c r="A845" s="73" t="str">
        <f ca="1">IF(ISERROR(MATCH(E845,Код_КВР,0)),"",INDIRECT(ADDRESS(MATCH(E845,Код_КВР,0)+1,2,,,"КВР")))</f>
        <v>Субсидии бюджетным учреждениям</v>
      </c>
      <c r="B845" s="79" t="s">
        <v>537</v>
      </c>
      <c r="C845" s="77" t="s">
        <v>74</v>
      </c>
      <c r="D845" s="69" t="s">
        <v>96</v>
      </c>
      <c r="E845" s="26">
        <v>610</v>
      </c>
      <c r="F845" s="78">
        <f>'прил. 5'!G581+'прил. 5'!G775</f>
        <v>1044</v>
      </c>
      <c r="G845" s="78">
        <f>'прил. 5'!H581+'прил. 5'!H775</f>
        <v>0</v>
      </c>
      <c r="H845" s="78">
        <f t="shared" si="141"/>
        <v>1044</v>
      </c>
    </row>
    <row r="846" spans="1:8" x14ac:dyDescent="0.2">
      <c r="A846" s="73" t="str">
        <f ca="1">IF(ISERROR(MATCH(C846,Код_Раздел,0)),"",INDIRECT(ADDRESS(MATCH(C846,Код_Раздел,0)+1,2,,,"Раздел")))</f>
        <v>Культура, кинематография</v>
      </c>
      <c r="B846" s="79" t="s">
        <v>537</v>
      </c>
      <c r="C846" s="77" t="s">
        <v>99</v>
      </c>
      <c r="D846" s="69"/>
      <c r="E846" s="26"/>
      <c r="F846" s="78">
        <f t="shared" ref="F846:G848" si="150">F847</f>
        <v>355.3</v>
      </c>
      <c r="G846" s="78">
        <f t="shared" si="150"/>
        <v>0</v>
      </c>
      <c r="H846" s="78">
        <f t="shared" si="141"/>
        <v>355.3</v>
      </c>
    </row>
    <row r="847" spans="1:8" x14ac:dyDescent="0.2">
      <c r="A847" s="73" t="s">
        <v>230</v>
      </c>
      <c r="B847" s="79" t="s">
        <v>537</v>
      </c>
      <c r="C847" s="77" t="s">
        <v>99</v>
      </c>
      <c r="D847" s="69" t="s">
        <v>90</v>
      </c>
      <c r="E847" s="26"/>
      <c r="F847" s="78">
        <f t="shared" si="150"/>
        <v>355.3</v>
      </c>
      <c r="G847" s="78">
        <f t="shared" si="150"/>
        <v>0</v>
      </c>
      <c r="H847" s="78">
        <f t="shared" si="141"/>
        <v>355.3</v>
      </c>
    </row>
    <row r="848" spans="1:8" ht="33" x14ac:dyDescent="0.2">
      <c r="A848" s="73" t="str">
        <f ca="1">IF(ISERROR(MATCH(E848,Код_КВР,0)),"",INDIRECT(ADDRESS(MATCH(E848,Код_КВР,0)+1,2,,,"КВР")))</f>
        <v>Предоставление субсидий бюджетным, автономным учреждениям и иным некоммерческим организациям</v>
      </c>
      <c r="B848" s="79" t="s">
        <v>537</v>
      </c>
      <c r="C848" s="77" t="s">
        <v>99</v>
      </c>
      <c r="D848" s="69" t="s">
        <v>90</v>
      </c>
      <c r="E848" s="26">
        <v>600</v>
      </c>
      <c r="F848" s="78">
        <f t="shared" si="150"/>
        <v>355.3</v>
      </c>
      <c r="G848" s="78">
        <f t="shared" si="150"/>
        <v>0</v>
      </c>
      <c r="H848" s="78">
        <f t="shared" si="141"/>
        <v>355.3</v>
      </c>
    </row>
    <row r="849" spans="1:8" x14ac:dyDescent="0.2">
      <c r="A849" s="73" t="str">
        <f ca="1">IF(ISERROR(MATCH(E849,Код_КВР,0)),"",INDIRECT(ADDRESS(MATCH(E849,Код_КВР,0)+1,2,,,"КВР")))</f>
        <v>Субсидии бюджетным учреждениям</v>
      </c>
      <c r="B849" s="79" t="s">
        <v>537</v>
      </c>
      <c r="C849" s="77" t="s">
        <v>99</v>
      </c>
      <c r="D849" s="69" t="s">
        <v>90</v>
      </c>
      <c r="E849" s="26">
        <v>610</v>
      </c>
      <c r="F849" s="78">
        <f>'прил. 5'!G737</f>
        <v>355.3</v>
      </c>
      <c r="G849" s="78">
        <f>'прил. 5'!H737</f>
        <v>0</v>
      </c>
      <c r="H849" s="78">
        <f t="shared" si="141"/>
        <v>355.3</v>
      </c>
    </row>
    <row r="850" spans="1:8" x14ac:dyDescent="0.2">
      <c r="A850" s="73" t="str">
        <f ca="1">IF(ISERROR(MATCH(B850,Код_КЦСР,0)),"",INDIRECT(ADDRESS(MATCH(B850,Код_КЦСР,0)+1,2,,,"КЦСР")))</f>
        <v>Ремонт и обслуживание электрооборудования зданий</v>
      </c>
      <c r="B850" s="79" t="s">
        <v>539</v>
      </c>
      <c r="C850" s="77"/>
      <c r="D850" s="69"/>
      <c r="E850" s="26"/>
      <c r="F850" s="78">
        <f t="shared" ref="F850:G853" si="151">F851</f>
        <v>66.7</v>
      </c>
      <c r="G850" s="78">
        <f t="shared" si="151"/>
        <v>0</v>
      </c>
      <c r="H850" s="78">
        <f t="shared" si="141"/>
        <v>66.7</v>
      </c>
    </row>
    <row r="851" spans="1:8" x14ac:dyDescent="0.2">
      <c r="A851" s="73" t="str">
        <f ca="1">IF(ISERROR(MATCH(C851,Код_Раздел,0)),"",INDIRECT(ADDRESS(MATCH(C851,Код_Раздел,0)+1,2,,,"Раздел")))</f>
        <v>Культура, кинематография</v>
      </c>
      <c r="B851" s="79" t="s">
        <v>539</v>
      </c>
      <c r="C851" s="77" t="s">
        <v>99</v>
      </c>
      <c r="D851" s="69"/>
      <c r="E851" s="26"/>
      <c r="F851" s="78">
        <f t="shared" si="151"/>
        <v>66.7</v>
      </c>
      <c r="G851" s="78">
        <f t="shared" si="151"/>
        <v>0</v>
      </c>
      <c r="H851" s="78">
        <f t="shared" si="141"/>
        <v>66.7</v>
      </c>
    </row>
    <row r="852" spans="1:8" x14ac:dyDescent="0.2">
      <c r="A852" s="68" t="s">
        <v>230</v>
      </c>
      <c r="B852" s="79" t="s">
        <v>539</v>
      </c>
      <c r="C852" s="77" t="s">
        <v>99</v>
      </c>
      <c r="D852" s="69" t="s">
        <v>90</v>
      </c>
      <c r="E852" s="26"/>
      <c r="F852" s="78">
        <f t="shared" si="151"/>
        <v>66.7</v>
      </c>
      <c r="G852" s="78">
        <f t="shared" si="151"/>
        <v>0</v>
      </c>
      <c r="H852" s="78">
        <f t="shared" si="141"/>
        <v>66.7</v>
      </c>
    </row>
    <row r="853" spans="1:8" ht="33" x14ac:dyDescent="0.2">
      <c r="A853" s="73" t="str">
        <f ca="1">IF(ISERROR(MATCH(E853,Код_КВР,0)),"",INDIRECT(ADDRESS(MATCH(E853,Код_КВР,0)+1,2,,,"КВР")))</f>
        <v>Предоставление субсидий бюджетным, автономным учреждениям и иным некоммерческим организациям</v>
      </c>
      <c r="B853" s="79" t="s">
        <v>539</v>
      </c>
      <c r="C853" s="77" t="s">
        <v>99</v>
      </c>
      <c r="D853" s="69" t="s">
        <v>90</v>
      </c>
      <c r="E853" s="26">
        <v>600</v>
      </c>
      <c r="F853" s="78">
        <f t="shared" si="151"/>
        <v>66.7</v>
      </c>
      <c r="G853" s="78">
        <f t="shared" si="151"/>
        <v>0</v>
      </c>
      <c r="H853" s="78">
        <f t="shared" si="141"/>
        <v>66.7</v>
      </c>
    </row>
    <row r="854" spans="1:8" x14ac:dyDescent="0.2">
      <c r="A854" s="73" t="str">
        <f ca="1">IF(ISERROR(MATCH(E854,Код_КВР,0)),"",INDIRECT(ADDRESS(MATCH(E854,Код_КВР,0)+1,2,,,"КВР")))</f>
        <v>Субсидии бюджетным учреждениям</v>
      </c>
      <c r="B854" s="79" t="s">
        <v>539</v>
      </c>
      <c r="C854" s="77" t="s">
        <v>99</v>
      </c>
      <c r="D854" s="69" t="s">
        <v>90</v>
      </c>
      <c r="E854" s="26">
        <v>610</v>
      </c>
      <c r="F854" s="78">
        <f>'прил. 5'!G740</f>
        <v>66.7</v>
      </c>
      <c r="G854" s="78">
        <f>'прил. 5'!H740</f>
        <v>0</v>
      </c>
      <c r="H854" s="78">
        <f t="shared" ref="H854:H917" si="152">F854+G854</f>
        <v>66.7</v>
      </c>
    </row>
    <row r="855" spans="1:8" x14ac:dyDescent="0.2">
      <c r="A855" s="73" t="str">
        <f ca="1">IF(ISERROR(MATCH(B855,Код_КЦСР,0)),"",INDIRECT(ADDRESS(MATCH(B855,Код_КЦСР,0)+1,2,,,"КЦСР")))</f>
        <v>Ремонт и испытание наружных пожарных лестниц</v>
      </c>
      <c r="B855" s="79" t="s">
        <v>540</v>
      </c>
      <c r="C855" s="77"/>
      <c r="D855" s="69"/>
      <c r="E855" s="26"/>
      <c r="F855" s="78">
        <f>+F856</f>
        <v>216.5</v>
      </c>
      <c r="G855" s="78">
        <f>+G856</f>
        <v>0</v>
      </c>
      <c r="H855" s="78">
        <f t="shared" si="152"/>
        <v>216.5</v>
      </c>
    </row>
    <row r="856" spans="1:8" x14ac:dyDescent="0.2">
      <c r="A856" s="73" t="str">
        <f ca="1">IF(ISERROR(MATCH(C856,Код_Раздел,0)),"",INDIRECT(ADDRESS(MATCH(C856,Код_Раздел,0)+1,2,,,"Раздел")))</f>
        <v>Образование</v>
      </c>
      <c r="B856" s="79" t="s">
        <v>540</v>
      </c>
      <c r="C856" s="77" t="s">
        <v>74</v>
      </c>
      <c r="D856" s="69"/>
      <c r="E856" s="26"/>
      <c r="F856" s="78">
        <f t="shared" ref="F856:G858" si="153">F857</f>
        <v>216.5</v>
      </c>
      <c r="G856" s="78">
        <f t="shared" si="153"/>
        <v>0</v>
      </c>
      <c r="H856" s="78">
        <f t="shared" si="152"/>
        <v>216.5</v>
      </c>
    </row>
    <row r="857" spans="1:8" x14ac:dyDescent="0.2">
      <c r="A857" s="68" t="s">
        <v>123</v>
      </c>
      <c r="B857" s="79" t="s">
        <v>540</v>
      </c>
      <c r="C857" s="77" t="s">
        <v>74</v>
      </c>
      <c r="D857" s="69" t="s">
        <v>96</v>
      </c>
      <c r="E857" s="26"/>
      <c r="F857" s="78">
        <f t="shared" si="153"/>
        <v>216.5</v>
      </c>
      <c r="G857" s="78">
        <f t="shared" si="153"/>
        <v>0</v>
      </c>
      <c r="H857" s="78">
        <f t="shared" si="152"/>
        <v>216.5</v>
      </c>
    </row>
    <row r="858" spans="1:8" ht="33" x14ac:dyDescent="0.2">
      <c r="A858" s="73" t="str">
        <f ca="1">IF(ISERROR(MATCH(E858,Код_КВР,0)),"",INDIRECT(ADDRESS(MATCH(E858,Код_КВР,0)+1,2,,,"КВР")))</f>
        <v>Предоставление субсидий бюджетным, автономным учреждениям и иным некоммерческим организациям</v>
      </c>
      <c r="B858" s="79" t="s">
        <v>540</v>
      </c>
      <c r="C858" s="77" t="s">
        <v>74</v>
      </c>
      <c r="D858" s="69" t="s">
        <v>96</v>
      </c>
      <c r="E858" s="26">
        <v>600</v>
      </c>
      <c r="F858" s="78">
        <f t="shared" si="153"/>
        <v>216.5</v>
      </c>
      <c r="G858" s="78">
        <f t="shared" si="153"/>
        <v>0</v>
      </c>
      <c r="H858" s="78">
        <f t="shared" si="152"/>
        <v>216.5</v>
      </c>
    </row>
    <row r="859" spans="1:8" x14ac:dyDescent="0.2">
      <c r="A859" s="73" t="str">
        <f ca="1">IF(ISERROR(MATCH(E859,Код_КВР,0)),"",INDIRECT(ADDRESS(MATCH(E859,Код_КВР,0)+1,2,,,"КВР")))</f>
        <v>Субсидии бюджетным учреждениям</v>
      </c>
      <c r="B859" s="79" t="s">
        <v>540</v>
      </c>
      <c r="C859" s="77" t="s">
        <v>74</v>
      </c>
      <c r="D859" s="69" t="s">
        <v>96</v>
      </c>
      <c r="E859" s="26">
        <v>610</v>
      </c>
      <c r="F859" s="78">
        <f>'прил. 5'!G584</f>
        <v>216.5</v>
      </c>
      <c r="G859" s="78">
        <f>'прил. 5'!H584</f>
        <v>0</v>
      </c>
      <c r="H859" s="78">
        <f t="shared" si="152"/>
        <v>216.5</v>
      </c>
    </row>
    <row r="860" spans="1:8" ht="33" x14ac:dyDescent="0.2">
      <c r="A860" s="73" t="str">
        <f ca="1">IF(ISERROR(MATCH(B860,Код_КЦСР,0)),"",INDIRECT(ADDRESS(MATCH(B860,Код_КЦСР,0)+1,2,,,"КЦСР")))</f>
        <v>Комплектование, ремонт и испытание внутреннего противопожарного водоснабжения зданий (ПК)</v>
      </c>
      <c r="B860" s="79" t="s">
        <v>541</v>
      </c>
      <c r="C860" s="77"/>
      <c r="D860" s="69"/>
      <c r="E860" s="26"/>
      <c r="F860" s="78">
        <f>F861</f>
        <v>10</v>
      </c>
      <c r="G860" s="78">
        <f>G861</f>
        <v>0</v>
      </c>
      <c r="H860" s="78">
        <f t="shared" si="152"/>
        <v>10</v>
      </c>
    </row>
    <row r="861" spans="1:8" x14ac:dyDescent="0.2">
      <c r="A861" s="73" t="str">
        <f ca="1">IF(ISERROR(MATCH(C861,Код_Раздел,0)),"",INDIRECT(ADDRESS(MATCH(C861,Код_Раздел,0)+1,2,,,"Раздел")))</f>
        <v>Образование</v>
      </c>
      <c r="B861" s="79" t="s">
        <v>541</v>
      </c>
      <c r="C861" s="77" t="s">
        <v>74</v>
      </c>
      <c r="D861" s="69"/>
      <c r="E861" s="26"/>
      <c r="F861" s="78">
        <f t="shared" ref="F861:G863" si="154">F862</f>
        <v>10</v>
      </c>
      <c r="G861" s="78">
        <f t="shared" si="154"/>
        <v>0</v>
      </c>
      <c r="H861" s="78">
        <f t="shared" si="152"/>
        <v>10</v>
      </c>
    </row>
    <row r="862" spans="1:8" x14ac:dyDescent="0.2">
      <c r="A862" s="68" t="s">
        <v>123</v>
      </c>
      <c r="B862" s="79" t="s">
        <v>541</v>
      </c>
      <c r="C862" s="77" t="s">
        <v>74</v>
      </c>
      <c r="D862" s="69" t="s">
        <v>96</v>
      </c>
      <c r="E862" s="26"/>
      <c r="F862" s="78">
        <f t="shared" si="154"/>
        <v>10</v>
      </c>
      <c r="G862" s="78">
        <f t="shared" si="154"/>
        <v>0</v>
      </c>
      <c r="H862" s="78">
        <f t="shared" si="152"/>
        <v>10</v>
      </c>
    </row>
    <row r="863" spans="1:8" ht="33" x14ac:dyDescent="0.2">
      <c r="A863" s="73" t="str">
        <f ca="1">IF(ISERROR(MATCH(E863,Код_КВР,0)),"",INDIRECT(ADDRESS(MATCH(E863,Код_КВР,0)+1,2,,,"КВР")))</f>
        <v>Предоставление субсидий бюджетным, автономным учреждениям и иным некоммерческим организациям</v>
      </c>
      <c r="B863" s="79" t="s">
        <v>541</v>
      </c>
      <c r="C863" s="77" t="s">
        <v>74</v>
      </c>
      <c r="D863" s="69" t="s">
        <v>96</v>
      </c>
      <c r="E863" s="26">
        <v>600</v>
      </c>
      <c r="F863" s="78">
        <f t="shared" si="154"/>
        <v>10</v>
      </c>
      <c r="G863" s="78">
        <f t="shared" si="154"/>
        <v>0</v>
      </c>
      <c r="H863" s="78">
        <f t="shared" si="152"/>
        <v>10</v>
      </c>
    </row>
    <row r="864" spans="1:8" x14ac:dyDescent="0.2">
      <c r="A864" s="73" t="str">
        <f ca="1">IF(ISERROR(MATCH(E864,Код_КВР,0)),"",INDIRECT(ADDRESS(MATCH(E864,Код_КВР,0)+1,2,,,"КВР")))</f>
        <v>Субсидии бюджетным учреждениям</v>
      </c>
      <c r="B864" s="79" t="s">
        <v>541</v>
      </c>
      <c r="C864" s="77" t="s">
        <v>74</v>
      </c>
      <c r="D864" s="69" t="s">
        <v>96</v>
      </c>
      <c r="E864" s="26">
        <v>610</v>
      </c>
      <c r="F864" s="78">
        <f>'прил. 5'!G587</f>
        <v>10</v>
      </c>
      <c r="G864" s="78">
        <f>'прил. 5'!H587</f>
        <v>0</v>
      </c>
      <c r="H864" s="78">
        <f t="shared" si="152"/>
        <v>10</v>
      </c>
    </row>
    <row r="865" spans="1:8" ht="36.75" customHeight="1" x14ac:dyDescent="0.2">
      <c r="A865" s="73" t="str">
        <f ca="1">IF(ISERROR(MATCH(B865,Код_КЦСР,0)),"",INDIRECT(ADDRESS(MATCH(B865,Код_КЦСР,0)+1,2,,,"КЦСР")))</f>
        <v>Огнезащитная обработка деревянных и металлических конструкций зданий, декорации и одежды сцены. Проведение экспертизы</v>
      </c>
      <c r="B865" s="79" t="s">
        <v>542</v>
      </c>
      <c r="C865" s="77"/>
      <c r="D865" s="69"/>
      <c r="E865" s="26"/>
      <c r="F865" s="78">
        <f>F866+F871</f>
        <v>1023.3</v>
      </c>
      <c r="G865" s="78">
        <f>G866+G871</f>
        <v>0</v>
      </c>
      <c r="H865" s="78">
        <f t="shared" si="152"/>
        <v>1023.3</v>
      </c>
    </row>
    <row r="866" spans="1:8" x14ac:dyDescent="0.2">
      <c r="A866" s="73" t="str">
        <f ca="1">IF(ISERROR(MATCH(C866,Код_Раздел,0)),"",INDIRECT(ADDRESS(MATCH(C866,Код_Раздел,0)+1,2,,,"Раздел")))</f>
        <v>Образование</v>
      </c>
      <c r="B866" s="79" t="s">
        <v>542</v>
      </c>
      <c r="C866" s="77" t="s">
        <v>74</v>
      </c>
      <c r="D866" s="69"/>
      <c r="E866" s="26"/>
      <c r="F866" s="78">
        <f t="shared" ref="F866:G867" si="155">F867</f>
        <v>895.5</v>
      </c>
      <c r="G866" s="78">
        <f t="shared" si="155"/>
        <v>0</v>
      </c>
      <c r="H866" s="78">
        <f t="shared" si="152"/>
        <v>895.5</v>
      </c>
    </row>
    <row r="867" spans="1:8" x14ac:dyDescent="0.2">
      <c r="A867" s="68" t="s">
        <v>123</v>
      </c>
      <c r="B867" s="79" t="s">
        <v>542</v>
      </c>
      <c r="C867" s="77" t="s">
        <v>74</v>
      </c>
      <c r="D867" s="69" t="s">
        <v>96</v>
      </c>
      <c r="E867" s="26"/>
      <c r="F867" s="78">
        <f t="shared" si="155"/>
        <v>895.5</v>
      </c>
      <c r="G867" s="78">
        <f t="shared" si="155"/>
        <v>0</v>
      </c>
      <c r="H867" s="78">
        <f t="shared" si="152"/>
        <v>895.5</v>
      </c>
    </row>
    <row r="868" spans="1:8" ht="33" x14ac:dyDescent="0.2">
      <c r="A868" s="73" t="str">
        <f ca="1">IF(ISERROR(MATCH(E868,Код_КВР,0)),"",INDIRECT(ADDRESS(MATCH(E868,Код_КВР,0)+1,2,,,"КВР")))</f>
        <v>Предоставление субсидий бюджетным, автономным учреждениям и иным некоммерческим организациям</v>
      </c>
      <c r="B868" s="79" t="s">
        <v>542</v>
      </c>
      <c r="C868" s="77" t="s">
        <v>74</v>
      </c>
      <c r="D868" s="69" t="s">
        <v>96</v>
      </c>
      <c r="E868" s="26">
        <v>600</v>
      </c>
      <c r="F868" s="78">
        <f>F869+F870</f>
        <v>895.5</v>
      </c>
      <c r="G868" s="78">
        <f>G869+G870</f>
        <v>0</v>
      </c>
      <c r="H868" s="78">
        <f t="shared" si="152"/>
        <v>895.5</v>
      </c>
    </row>
    <row r="869" spans="1:8" x14ac:dyDescent="0.2">
      <c r="A869" s="73" t="str">
        <f ca="1">IF(ISERROR(MATCH(E869,Код_КВР,0)),"",INDIRECT(ADDRESS(MATCH(E869,Код_КВР,0)+1,2,,,"КВР")))</f>
        <v>Субсидии бюджетным учреждениям</v>
      </c>
      <c r="B869" s="79" t="s">
        <v>542</v>
      </c>
      <c r="C869" s="77" t="s">
        <v>74</v>
      </c>
      <c r="D869" s="69" t="s">
        <v>96</v>
      </c>
      <c r="E869" s="26">
        <v>610</v>
      </c>
      <c r="F869" s="78">
        <f>'прил. 5'!G590</f>
        <v>883.5</v>
      </c>
      <c r="G869" s="78">
        <f>'прил. 5'!H590</f>
        <v>0</v>
      </c>
      <c r="H869" s="78">
        <f t="shared" si="152"/>
        <v>883.5</v>
      </c>
    </row>
    <row r="870" spans="1:8" x14ac:dyDescent="0.2">
      <c r="A870" s="73" t="str">
        <f ca="1">IF(ISERROR(MATCH(E870,Код_КВР,0)),"",INDIRECT(ADDRESS(MATCH(E870,Код_КВР,0)+1,2,,,"КВР")))</f>
        <v>Субсидии автономным учреждениям</v>
      </c>
      <c r="B870" s="79" t="s">
        <v>542</v>
      </c>
      <c r="C870" s="77" t="s">
        <v>74</v>
      </c>
      <c r="D870" s="69" t="s">
        <v>96</v>
      </c>
      <c r="E870" s="26">
        <v>620</v>
      </c>
      <c r="F870" s="78">
        <f>'прил. 5'!G591</f>
        <v>12</v>
      </c>
      <c r="G870" s="78">
        <f>'прил. 5'!H591</f>
        <v>0</v>
      </c>
      <c r="H870" s="78">
        <f t="shared" si="152"/>
        <v>12</v>
      </c>
    </row>
    <row r="871" spans="1:8" x14ac:dyDescent="0.2">
      <c r="A871" s="73" t="str">
        <f ca="1">IF(ISERROR(MATCH(C871,Код_Раздел,0)),"",INDIRECT(ADDRESS(MATCH(C871,Код_Раздел,0)+1,2,,,"Раздел")))</f>
        <v>Культура, кинематография</v>
      </c>
      <c r="B871" s="79" t="s">
        <v>542</v>
      </c>
      <c r="C871" s="77" t="s">
        <v>99</v>
      </c>
      <c r="D871" s="69"/>
      <c r="E871" s="26"/>
      <c r="F871" s="78">
        <f t="shared" ref="F871:G873" si="156">F872</f>
        <v>127.8</v>
      </c>
      <c r="G871" s="78">
        <f t="shared" si="156"/>
        <v>0</v>
      </c>
      <c r="H871" s="78">
        <f t="shared" si="152"/>
        <v>127.8</v>
      </c>
    </row>
    <row r="872" spans="1:8" x14ac:dyDescent="0.2">
      <c r="A872" s="68" t="s">
        <v>230</v>
      </c>
      <c r="B872" s="79" t="s">
        <v>542</v>
      </c>
      <c r="C872" s="77" t="s">
        <v>99</v>
      </c>
      <c r="D872" s="69" t="s">
        <v>90</v>
      </c>
      <c r="E872" s="26"/>
      <c r="F872" s="78">
        <f t="shared" si="156"/>
        <v>127.8</v>
      </c>
      <c r="G872" s="78">
        <f t="shared" si="156"/>
        <v>0</v>
      </c>
      <c r="H872" s="78">
        <f t="shared" si="152"/>
        <v>127.8</v>
      </c>
    </row>
    <row r="873" spans="1:8" ht="33" x14ac:dyDescent="0.2">
      <c r="A873" s="73" t="str">
        <f ca="1">IF(ISERROR(MATCH(E873,Код_КВР,0)),"",INDIRECT(ADDRESS(MATCH(E873,Код_КВР,0)+1,2,,,"КВР")))</f>
        <v>Предоставление субсидий бюджетным, автономным учреждениям и иным некоммерческим организациям</v>
      </c>
      <c r="B873" s="79" t="s">
        <v>542</v>
      </c>
      <c r="C873" s="77" t="s">
        <v>99</v>
      </c>
      <c r="D873" s="69" t="s">
        <v>90</v>
      </c>
      <c r="E873" s="26">
        <v>600</v>
      </c>
      <c r="F873" s="78">
        <f t="shared" si="156"/>
        <v>127.8</v>
      </c>
      <c r="G873" s="78">
        <f t="shared" si="156"/>
        <v>0</v>
      </c>
      <c r="H873" s="78">
        <f t="shared" si="152"/>
        <v>127.8</v>
      </c>
    </row>
    <row r="874" spans="1:8" x14ac:dyDescent="0.2">
      <c r="A874" s="73" t="str">
        <f ca="1">IF(ISERROR(MATCH(E874,Код_КВР,0)),"",INDIRECT(ADDRESS(MATCH(E874,Код_КВР,0)+1,2,,,"КВР")))</f>
        <v>Субсидии бюджетным учреждениям</v>
      </c>
      <c r="B874" s="79" t="s">
        <v>542</v>
      </c>
      <c r="C874" s="77" t="s">
        <v>99</v>
      </c>
      <c r="D874" s="69" t="s">
        <v>90</v>
      </c>
      <c r="E874" s="26">
        <v>610</v>
      </c>
      <c r="F874" s="78">
        <f>'прил. 5'!G743</f>
        <v>127.8</v>
      </c>
      <c r="G874" s="78">
        <f>'прил. 5'!H743</f>
        <v>0</v>
      </c>
      <c r="H874" s="78">
        <f t="shared" si="152"/>
        <v>127.8</v>
      </c>
    </row>
    <row r="875" spans="1:8" ht="33" x14ac:dyDescent="0.2">
      <c r="A875" s="73" t="str">
        <f ca="1">IF(ISERROR(MATCH(B875,Код_КЦСР,0)),"",INDIRECT(ADDRESS(MATCH(B875,Код_КЦСР,0)+1,2,,,"КЦСР")))</f>
        <v>Снижение рисков и смягчение последствий чрезвычайных ситуаций природного и техногенного характера в городе</v>
      </c>
      <c r="B875" s="79" t="s">
        <v>545</v>
      </c>
      <c r="C875" s="77"/>
      <c r="D875" s="69"/>
      <c r="E875" s="26"/>
      <c r="F875" s="78">
        <f>F876+F881+F888+F899</f>
        <v>46787.5</v>
      </c>
      <c r="G875" s="78">
        <f>G876+G881+G888+G899</f>
        <v>0</v>
      </c>
      <c r="H875" s="78">
        <f t="shared" si="152"/>
        <v>46787.5</v>
      </c>
    </row>
    <row r="876" spans="1:8" ht="34.5" customHeight="1" x14ac:dyDescent="0.2">
      <c r="A876" s="73" t="str">
        <f ca="1">IF(ISERROR(MATCH(B876,Код_КЦСР,0)),"",INDIRECT(ADDRESS(MATCH(B876,Код_КЦСР,0)+1,2,,,"КЦСР")))</f>
        <v>Оснащение аварийно-спасательных подразделений МБУ "СпаС" современными аварийно-спасательными средствами и инструментом</v>
      </c>
      <c r="B876" s="79" t="s">
        <v>546</v>
      </c>
      <c r="C876" s="77"/>
      <c r="D876" s="69"/>
      <c r="E876" s="26"/>
      <c r="F876" s="78">
        <f t="shared" ref="F876:G877" si="157">F877</f>
        <v>173.6</v>
      </c>
      <c r="G876" s="78">
        <f t="shared" si="157"/>
        <v>0</v>
      </c>
      <c r="H876" s="78">
        <f t="shared" si="152"/>
        <v>173.6</v>
      </c>
    </row>
    <row r="877" spans="1:8" x14ac:dyDescent="0.2">
      <c r="A877" s="73" t="str">
        <f ca="1">IF(ISERROR(MATCH(C877,Код_Раздел,0)),"",INDIRECT(ADDRESS(MATCH(C877,Код_Раздел,0)+1,2,,,"Раздел")))</f>
        <v>Национальная безопасность и правоохранительная  деятельность</v>
      </c>
      <c r="B877" s="79" t="s">
        <v>546</v>
      </c>
      <c r="C877" s="77" t="s">
        <v>92</v>
      </c>
      <c r="D877" s="69"/>
      <c r="E877" s="26"/>
      <c r="F877" s="78">
        <f t="shared" si="157"/>
        <v>173.6</v>
      </c>
      <c r="G877" s="78">
        <f t="shared" si="157"/>
        <v>0</v>
      </c>
      <c r="H877" s="78">
        <f t="shared" si="152"/>
        <v>173.6</v>
      </c>
    </row>
    <row r="878" spans="1:8" ht="33" x14ac:dyDescent="0.2">
      <c r="A878" s="68" t="s">
        <v>133</v>
      </c>
      <c r="B878" s="79" t="s">
        <v>546</v>
      </c>
      <c r="C878" s="77" t="s">
        <v>92</v>
      </c>
      <c r="D878" s="69" t="s">
        <v>96</v>
      </c>
      <c r="E878" s="26"/>
      <c r="F878" s="78">
        <f>F879</f>
        <v>173.6</v>
      </c>
      <c r="G878" s="78">
        <f>G879</f>
        <v>0</v>
      </c>
      <c r="H878" s="78">
        <f t="shared" si="152"/>
        <v>173.6</v>
      </c>
    </row>
    <row r="879" spans="1:8" ht="33" x14ac:dyDescent="0.2">
      <c r="A879" s="73" t="str">
        <f ca="1">IF(ISERROR(MATCH(E879,Код_КВР,0)),"",INDIRECT(ADDRESS(MATCH(E879,Код_КВР,0)+1,2,,,"КВР")))</f>
        <v>Предоставление субсидий бюджетным, автономным учреждениям и иным некоммерческим организациям</v>
      </c>
      <c r="B879" s="79" t="s">
        <v>546</v>
      </c>
      <c r="C879" s="77" t="s">
        <v>92</v>
      </c>
      <c r="D879" s="69" t="s">
        <v>96</v>
      </c>
      <c r="E879" s="26">
        <v>600</v>
      </c>
      <c r="F879" s="78">
        <f t="shared" ref="F879:G879" si="158">F880</f>
        <v>173.6</v>
      </c>
      <c r="G879" s="78">
        <f t="shared" si="158"/>
        <v>0</v>
      </c>
      <c r="H879" s="78">
        <f t="shared" si="152"/>
        <v>173.6</v>
      </c>
    </row>
    <row r="880" spans="1:8" x14ac:dyDescent="0.2">
      <c r="A880" s="73" t="str">
        <f ca="1">IF(ISERROR(MATCH(E880,Код_КВР,0)),"",INDIRECT(ADDRESS(MATCH(E880,Код_КВР,0)+1,2,,,"КВР")))</f>
        <v>Субсидии бюджетным учреждениям</v>
      </c>
      <c r="B880" s="79" t="s">
        <v>546</v>
      </c>
      <c r="C880" s="77" t="s">
        <v>92</v>
      </c>
      <c r="D880" s="69" t="s">
        <v>96</v>
      </c>
      <c r="E880" s="26">
        <v>610</v>
      </c>
      <c r="F880" s="78">
        <f>'прил. 5'!G145</f>
        <v>173.6</v>
      </c>
      <c r="G880" s="78">
        <f>'прил. 5'!H145</f>
        <v>0</v>
      </c>
      <c r="H880" s="78">
        <f t="shared" si="152"/>
        <v>173.6</v>
      </c>
    </row>
    <row r="881" spans="1:8" ht="33" x14ac:dyDescent="0.2">
      <c r="A881" s="73" t="str">
        <f ca="1">IF(ISERROR(MATCH(B881,Код_КЦСР,0)),"",INDIRECT(ADDRESS(MATCH(B881,Код_КЦСР,0)+1,2,,,"КЦСР")))</f>
        <v>Организация и проведение обучения должностных лиц и специалистов ГО и ЧС</v>
      </c>
      <c r="B881" s="79" t="s">
        <v>548</v>
      </c>
      <c r="C881" s="77"/>
      <c r="D881" s="69"/>
      <c r="E881" s="26"/>
      <c r="F881" s="78">
        <f>F882</f>
        <v>455</v>
      </c>
      <c r="G881" s="78">
        <f>G882</f>
        <v>0</v>
      </c>
      <c r="H881" s="78">
        <f t="shared" si="152"/>
        <v>455</v>
      </c>
    </row>
    <row r="882" spans="1:8" x14ac:dyDescent="0.2">
      <c r="A882" s="73" t="str">
        <f ca="1">IF(ISERROR(MATCH(C882,Код_Раздел,0)),"",INDIRECT(ADDRESS(MATCH(C882,Код_Раздел,0)+1,2,,,"Раздел")))</f>
        <v>Национальная безопасность и правоохранительная  деятельность</v>
      </c>
      <c r="B882" s="79" t="s">
        <v>548</v>
      </c>
      <c r="C882" s="77" t="s">
        <v>92</v>
      </c>
      <c r="D882" s="69"/>
      <c r="E882" s="26"/>
      <c r="F882" s="78">
        <f>F883</f>
        <v>455</v>
      </c>
      <c r="G882" s="78">
        <f>G883</f>
        <v>0</v>
      </c>
      <c r="H882" s="78">
        <f t="shared" si="152"/>
        <v>455</v>
      </c>
    </row>
    <row r="883" spans="1:8" ht="33" x14ac:dyDescent="0.2">
      <c r="A883" s="68" t="s">
        <v>133</v>
      </c>
      <c r="B883" s="79" t="s">
        <v>548</v>
      </c>
      <c r="C883" s="77" t="s">
        <v>92</v>
      </c>
      <c r="D883" s="69" t="s">
        <v>96</v>
      </c>
      <c r="E883" s="26"/>
      <c r="F883" s="78">
        <f>F884+F886</f>
        <v>455</v>
      </c>
      <c r="G883" s="78">
        <f>G884+G886</f>
        <v>0</v>
      </c>
      <c r="H883" s="78">
        <f t="shared" si="152"/>
        <v>455</v>
      </c>
    </row>
    <row r="884" spans="1:8" ht="66" x14ac:dyDescent="0.2">
      <c r="A884" s="73" t="str">
        <f ca="1">IF(ISERROR(MATCH(E884,Код_КВР,0)),"",INDIRECT(ADDRESS(MATCH(E884,Код_КВР,0)+1,2,,,"КВР")))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884" s="79" t="s">
        <v>548</v>
      </c>
      <c r="C884" s="77" t="s">
        <v>92</v>
      </c>
      <c r="D884" s="69" t="s">
        <v>96</v>
      </c>
      <c r="E884" s="26">
        <v>100</v>
      </c>
      <c r="F884" s="78">
        <f>F885</f>
        <v>421.5</v>
      </c>
      <c r="G884" s="78">
        <f>G885</f>
        <v>0</v>
      </c>
      <c r="H884" s="78">
        <f t="shared" si="152"/>
        <v>421.5</v>
      </c>
    </row>
    <row r="885" spans="1:8" x14ac:dyDescent="0.2">
      <c r="A885" s="73" t="str">
        <f ca="1">IF(ISERROR(MATCH(E885,Код_КВР,0)),"",INDIRECT(ADDRESS(MATCH(E885,Код_КВР,0)+1,2,,,"КВР")))</f>
        <v>Расходы на выплаты персоналу казенных учреждений</v>
      </c>
      <c r="B885" s="79" t="s">
        <v>548</v>
      </c>
      <c r="C885" s="77" t="s">
        <v>92</v>
      </c>
      <c r="D885" s="69" t="s">
        <v>96</v>
      </c>
      <c r="E885" s="26">
        <v>110</v>
      </c>
      <c r="F885" s="78">
        <f>'прил. 5'!G148</f>
        <v>421.5</v>
      </c>
      <c r="G885" s="78">
        <f>'прил. 5'!H148</f>
        <v>0</v>
      </c>
      <c r="H885" s="78">
        <f t="shared" si="152"/>
        <v>421.5</v>
      </c>
    </row>
    <row r="886" spans="1:8" ht="33" x14ac:dyDescent="0.2">
      <c r="A886" s="73" t="str">
        <f ca="1">IF(ISERROR(MATCH(E886,Код_КВР,0)),"",INDIRECT(ADDRESS(MATCH(E886,Код_КВР,0)+1,2,,,"КВР")))</f>
        <v>Закупка товаров, работ и услуг для государственных (муниципальных) нужд</v>
      </c>
      <c r="B886" s="79" t="s">
        <v>548</v>
      </c>
      <c r="C886" s="77" t="s">
        <v>92</v>
      </c>
      <c r="D886" s="69" t="s">
        <v>96</v>
      </c>
      <c r="E886" s="26">
        <v>200</v>
      </c>
      <c r="F886" s="78">
        <f>F887</f>
        <v>33.5</v>
      </c>
      <c r="G886" s="78">
        <f>G887</f>
        <v>0</v>
      </c>
      <c r="H886" s="78">
        <f t="shared" si="152"/>
        <v>33.5</v>
      </c>
    </row>
    <row r="887" spans="1:8" ht="33" x14ac:dyDescent="0.2">
      <c r="A887" s="73" t="str">
        <f ca="1">IF(ISERROR(MATCH(E887,Код_КВР,0)),"",INDIRECT(ADDRESS(MATCH(E887,Код_КВР,0)+1,2,,,"КВР")))</f>
        <v>Иные закупки товаров, работ и услуг для обеспечения государственных (муниципальных) нужд</v>
      </c>
      <c r="B887" s="79" t="s">
        <v>548</v>
      </c>
      <c r="C887" s="77" t="s">
        <v>92</v>
      </c>
      <c r="D887" s="69" t="s">
        <v>96</v>
      </c>
      <c r="E887" s="26">
        <v>240</v>
      </c>
      <c r="F887" s="78">
        <f>'прил. 5'!G150</f>
        <v>33.5</v>
      </c>
      <c r="G887" s="78">
        <f>'прил. 5'!H150</f>
        <v>0</v>
      </c>
      <c r="H887" s="78">
        <f t="shared" si="152"/>
        <v>33.5</v>
      </c>
    </row>
    <row r="888" spans="1:8" ht="49.5" x14ac:dyDescent="0.2">
      <c r="A888" s="73" t="str">
        <f ca="1">IF(ISERROR(MATCH(B888,Код_КЦСР,0)),"",INDIRECT(ADDRESS(MATCH(B888,Код_КЦСР,0)+1,2,,,"КЦСР")))</f>
        <v>Организация работ в сфере ГО и ЧС, создание условий для снижения рисков возникновения чрезвычайных ситуаций природного и техногенного характера</v>
      </c>
      <c r="B888" s="79" t="s">
        <v>549</v>
      </c>
      <c r="C888" s="77"/>
      <c r="D888" s="69"/>
      <c r="E888" s="26"/>
      <c r="F888" s="78">
        <f>F889</f>
        <v>44304.700000000004</v>
      </c>
      <c r="G888" s="78">
        <f>G889</f>
        <v>0</v>
      </c>
      <c r="H888" s="78">
        <f t="shared" si="152"/>
        <v>44304.700000000004</v>
      </c>
    </row>
    <row r="889" spans="1:8" x14ac:dyDescent="0.2">
      <c r="A889" s="73" t="str">
        <f ca="1">IF(ISERROR(MATCH(C889,Код_Раздел,0)),"",INDIRECT(ADDRESS(MATCH(C889,Код_Раздел,0)+1,2,,,"Раздел")))</f>
        <v>Национальная безопасность и правоохранительная  деятельность</v>
      </c>
      <c r="B889" s="79" t="s">
        <v>549</v>
      </c>
      <c r="C889" s="77" t="s">
        <v>92</v>
      </c>
      <c r="D889" s="69"/>
      <c r="E889" s="26"/>
      <c r="F889" s="78">
        <f>F890</f>
        <v>44304.700000000004</v>
      </c>
      <c r="G889" s="78">
        <f>G890</f>
        <v>0</v>
      </c>
      <c r="H889" s="78">
        <f t="shared" si="152"/>
        <v>44304.700000000004</v>
      </c>
    </row>
    <row r="890" spans="1:8" ht="33" x14ac:dyDescent="0.2">
      <c r="A890" s="68" t="s">
        <v>133</v>
      </c>
      <c r="B890" s="79" t="s">
        <v>549</v>
      </c>
      <c r="C890" s="77" t="s">
        <v>92</v>
      </c>
      <c r="D890" s="69" t="s">
        <v>96</v>
      </c>
      <c r="E890" s="26"/>
      <c r="F890" s="78">
        <f>F891+F893+F895+F897</f>
        <v>44304.700000000004</v>
      </c>
      <c r="G890" s="78">
        <f>G891+G893+G895+G897</f>
        <v>0</v>
      </c>
      <c r="H890" s="78">
        <f t="shared" si="152"/>
        <v>44304.700000000004</v>
      </c>
    </row>
    <row r="891" spans="1:8" ht="66" x14ac:dyDescent="0.2">
      <c r="A891" s="73" t="str">
        <f t="shared" ref="A891:A898" ca="1" si="159">IF(ISERROR(MATCH(E891,Код_КВР,0)),"",INDIRECT(ADDRESS(MATCH(E891,Код_КВР,0)+1,2,,,"КВР")))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891" s="79" t="s">
        <v>549</v>
      </c>
      <c r="C891" s="77" t="s">
        <v>92</v>
      </c>
      <c r="D891" s="69" t="s">
        <v>96</v>
      </c>
      <c r="E891" s="26">
        <v>100</v>
      </c>
      <c r="F891" s="78">
        <f>F892</f>
        <v>19985.7</v>
      </c>
      <c r="G891" s="78">
        <f>G892</f>
        <v>0</v>
      </c>
      <c r="H891" s="78">
        <f t="shared" si="152"/>
        <v>19985.7</v>
      </c>
    </row>
    <row r="892" spans="1:8" x14ac:dyDescent="0.2">
      <c r="A892" s="73" t="str">
        <f t="shared" ca="1" si="159"/>
        <v>Расходы на выплаты персоналу казенных учреждений</v>
      </c>
      <c r="B892" s="79" t="s">
        <v>549</v>
      </c>
      <c r="C892" s="77" t="s">
        <v>92</v>
      </c>
      <c r="D892" s="69" t="s">
        <v>96</v>
      </c>
      <c r="E892" s="26">
        <v>110</v>
      </c>
      <c r="F892" s="78">
        <f>'прил. 5'!G153</f>
        <v>19985.7</v>
      </c>
      <c r="G892" s="78">
        <f>'прил. 5'!H153</f>
        <v>0</v>
      </c>
      <c r="H892" s="78">
        <f t="shared" si="152"/>
        <v>19985.7</v>
      </c>
    </row>
    <row r="893" spans="1:8" ht="33" x14ac:dyDescent="0.2">
      <c r="A893" s="73" t="str">
        <f t="shared" ca="1" si="159"/>
        <v>Закупка товаров, работ и услуг для государственных (муниципальных) нужд</v>
      </c>
      <c r="B893" s="79" t="s">
        <v>549</v>
      </c>
      <c r="C893" s="77" t="s">
        <v>92</v>
      </c>
      <c r="D893" s="69" t="s">
        <v>96</v>
      </c>
      <c r="E893" s="26">
        <v>200</v>
      </c>
      <c r="F893" s="78">
        <f>F894</f>
        <v>2534.4</v>
      </c>
      <c r="G893" s="78">
        <f>G894</f>
        <v>0</v>
      </c>
      <c r="H893" s="78">
        <f t="shared" si="152"/>
        <v>2534.4</v>
      </c>
    </row>
    <row r="894" spans="1:8" ht="33" x14ac:dyDescent="0.2">
      <c r="A894" s="73" t="str">
        <f t="shared" ca="1" si="159"/>
        <v>Иные закупки товаров, работ и услуг для обеспечения государственных (муниципальных) нужд</v>
      </c>
      <c r="B894" s="79" t="s">
        <v>549</v>
      </c>
      <c r="C894" s="77" t="s">
        <v>92</v>
      </c>
      <c r="D894" s="69" t="s">
        <v>96</v>
      </c>
      <c r="E894" s="26">
        <v>240</v>
      </c>
      <c r="F894" s="78">
        <f>'прил. 5'!G155</f>
        <v>2534.4</v>
      </c>
      <c r="G894" s="78">
        <f>'прил. 5'!H155</f>
        <v>0</v>
      </c>
      <c r="H894" s="78">
        <f t="shared" si="152"/>
        <v>2534.4</v>
      </c>
    </row>
    <row r="895" spans="1:8" ht="33" x14ac:dyDescent="0.2">
      <c r="A895" s="73" t="str">
        <f ca="1">IF(ISERROR(MATCH(E895,Код_КВР,0)),"",INDIRECT(ADDRESS(MATCH(E895,Код_КВР,0)+1,2,,,"КВР")))</f>
        <v>Предоставление субсидий бюджетным, автономным учреждениям и иным некоммерческим организациям</v>
      </c>
      <c r="B895" s="79" t="s">
        <v>549</v>
      </c>
      <c r="C895" s="77" t="s">
        <v>92</v>
      </c>
      <c r="D895" s="69" t="s">
        <v>96</v>
      </c>
      <c r="E895" s="26">
        <v>600</v>
      </c>
      <c r="F895" s="78">
        <f>F896</f>
        <v>21441</v>
      </c>
      <c r="G895" s="78">
        <f>G896</f>
        <v>0</v>
      </c>
      <c r="H895" s="78">
        <f t="shared" si="152"/>
        <v>21441</v>
      </c>
    </row>
    <row r="896" spans="1:8" x14ac:dyDescent="0.2">
      <c r="A896" s="73" t="str">
        <f ca="1">IF(ISERROR(MATCH(E896,Код_КВР,0)),"",INDIRECT(ADDRESS(MATCH(E896,Код_КВР,0)+1,2,,,"КВР")))</f>
        <v>Субсидии бюджетным учреждениям</v>
      </c>
      <c r="B896" s="79" t="s">
        <v>549</v>
      </c>
      <c r="C896" s="77" t="s">
        <v>92</v>
      </c>
      <c r="D896" s="69" t="s">
        <v>96</v>
      </c>
      <c r="E896" s="26">
        <v>610</v>
      </c>
      <c r="F896" s="78">
        <f>'прил. 5'!G157</f>
        <v>21441</v>
      </c>
      <c r="G896" s="78">
        <f>'прил. 5'!H157</f>
        <v>0</v>
      </c>
      <c r="H896" s="78">
        <f t="shared" si="152"/>
        <v>21441</v>
      </c>
    </row>
    <row r="897" spans="1:11" x14ac:dyDescent="0.2">
      <c r="A897" s="73" t="str">
        <f t="shared" ca="1" si="159"/>
        <v>Иные бюджетные ассигнования</v>
      </c>
      <c r="B897" s="79" t="s">
        <v>549</v>
      </c>
      <c r="C897" s="77" t="s">
        <v>92</v>
      </c>
      <c r="D897" s="69" t="s">
        <v>96</v>
      </c>
      <c r="E897" s="26">
        <v>800</v>
      </c>
      <c r="F897" s="78">
        <f>F898</f>
        <v>343.6</v>
      </c>
      <c r="G897" s="78">
        <f>G898</f>
        <v>0</v>
      </c>
      <c r="H897" s="78">
        <f t="shared" si="152"/>
        <v>343.6</v>
      </c>
    </row>
    <row r="898" spans="1:11" x14ac:dyDescent="0.2">
      <c r="A898" s="73" t="str">
        <f t="shared" ca="1" si="159"/>
        <v>Уплата налогов, сборов и иных платежей</v>
      </c>
      <c r="B898" s="79" t="s">
        <v>549</v>
      </c>
      <c r="C898" s="77" t="s">
        <v>92</v>
      </c>
      <c r="D898" s="69" t="s">
        <v>96</v>
      </c>
      <c r="E898" s="26">
        <v>850</v>
      </c>
      <c r="F898" s="78">
        <f>'прил. 5'!G159</f>
        <v>343.6</v>
      </c>
      <c r="G898" s="78">
        <f>'прил. 5'!H159</f>
        <v>0</v>
      </c>
      <c r="H898" s="78">
        <f t="shared" si="152"/>
        <v>343.6</v>
      </c>
    </row>
    <row r="899" spans="1:11" ht="33" x14ac:dyDescent="0.2">
      <c r="A899" s="73" t="str">
        <f ca="1">IF(ISERROR(MATCH(B899,Код_КЦСР,0)),"",INDIRECT(ADDRESS(MATCH(B899,Код_КЦСР,0)+1,2,,,"КЦСР")))</f>
        <v>Содержание городской системы оповещения и информирования населения</v>
      </c>
      <c r="B899" s="79" t="s">
        <v>551</v>
      </c>
      <c r="C899" s="77"/>
      <c r="D899" s="69"/>
      <c r="E899" s="26"/>
      <c r="F899" s="78">
        <f t="shared" ref="F899:G902" si="160">F900</f>
        <v>1854.2</v>
      </c>
      <c r="G899" s="78">
        <f t="shared" si="160"/>
        <v>0</v>
      </c>
      <c r="H899" s="78">
        <f t="shared" si="152"/>
        <v>1854.2</v>
      </c>
    </row>
    <row r="900" spans="1:11" x14ac:dyDescent="0.2">
      <c r="A900" s="73" t="str">
        <f ca="1">IF(ISERROR(MATCH(C900,Код_Раздел,0)),"",INDIRECT(ADDRESS(MATCH(C900,Код_Раздел,0)+1,2,,,"Раздел")))</f>
        <v>Национальная безопасность и правоохранительная  деятельность</v>
      </c>
      <c r="B900" s="79" t="s">
        <v>551</v>
      </c>
      <c r="C900" s="77" t="s">
        <v>92</v>
      </c>
      <c r="D900" s="69"/>
      <c r="E900" s="26"/>
      <c r="F900" s="78">
        <f t="shared" si="160"/>
        <v>1854.2</v>
      </c>
      <c r="G900" s="78">
        <f t="shared" si="160"/>
        <v>0</v>
      </c>
      <c r="H900" s="78">
        <f t="shared" si="152"/>
        <v>1854.2</v>
      </c>
    </row>
    <row r="901" spans="1:11" ht="33" x14ac:dyDescent="0.2">
      <c r="A901" s="68" t="s">
        <v>133</v>
      </c>
      <c r="B901" s="79" t="s">
        <v>551</v>
      </c>
      <c r="C901" s="77" t="s">
        <v>92</v>
      </c>
      <c r="D901" s="69" t="s">
        <v>96</v>
      </c>
      <c r="E901" s="26"/>
      <c r="F901" s="78">
        <f t="shared" si="160"/>
        <v>1854.2</v>
      </c>
      <c r="G901" s="78">
        <f t="shared" si="160"/>
        <v>0</v>
      </c>
      <c r="H901" s="78">
        <f t="shared" si="152"/>
        <v>1854.2</v>
      </c>
    </row>
    <row r="902" spans="1:11" ht="33" x14ac:dyDescent="0.2">
      <c r="A902" s="73" t="str">
        <f t="shared" ref="A902:A903" ca="1" si="161">IF(ISERROR(MATCH(E902,Код_КВР,0)),"",INDIRECT(ADDRESS(MATCH(E902,Код_КВР,0)+1,2,,,"КВР")))</f>
        <v>Закупка товаров, работ и услуг для государственных (муниципальных) нужд</v>
      </c>
      <c r="B902" s="79" t="s">
        <v>551</v>
      </c>
      <c r="C902" s="77" t="s">
        <v>92</v>
      </c>
      <c r="D902" s="69" t="s">
        <v>96</v>
      </c>
      <c r="E902" s="26">
        <v>200</v>
      </c>
      <c r="F902" s="78">
        <f t="shared" si="160"/>
        <v>1854.2</v>
      </c>
      <c r="G902" s="78">
        <f t="shared" si="160"/>
        <v>0</v>
      </c>
      <c r="H902" s="78">
        <f t="shared" si="152"/>
        <v>1854.2</v>
      </c>
    </row>
    <row r="903" spans="1:11" ht="33" x14ac:dyDescent="0.2">
      <c r="A903" s="73" t="str">
        <f t="shared" ca="1" si="161"/>
        <v>Иные закупки товаров, работ и услуг для обеспечения государственных (муниципальных) нужд</v>
      </c>
      <c r="B903" s="79" t="s">
        <v>551</v>
      </c>
      <c r="C903" s="77" t="s">
        <v>92</v>
      </c>
      <c r="D903" s="69" t="s">
        <v>96</v>
      </c>
      <c r="E903" s="26">
        <v>240</v>
      </c>
      <c r="F903" s="78">
        <f>'прил. 5'!G162</f>
        <v>1854.2</v>
      </c>
      <c r="G903" s="78">
        <f>'прил. 5'!H162</f>
        <v>0</v>
      </c>
      <c r="H903" s="78">
        <f t="shared" si="152"/>
        <v>1854.2</v>
      </c>
    </row>
    <row r="904" spans="1:11" ht="33" x14ac:dyDescent="0.2">
      <c r="A904" s="73" t="str">
        <f ca="1">IF(ISERROR(MATCH(B904,Код_КЦСР,0)),"",INDIRECT(ADDRESS(MATCH(B904,Код_КЦСР,0)+1,2,,,"КЦСР")))</f>
        <v>Муниципальная программа «Совершенствование муниципального управления в городе Череповце» на 2014 – 2018 годы</v>
      </c>
      <c r="B904" s="79" t="s">
        <v>553</v>
      </c>
      <c r="C904" s="77"/>
      <c r="D904" s="69"/>
      <c r="E904" s="26"/>
      <c r="F904" s="78">
        <f>F905+F915+F926</f>
        <v>149385.90000000002</v>
      </c>
      <c r="G904" s="78">
        <f>G905+G915+G926</f>
        <v>0</v>
      </c>
      <c r="H904" s="78">
        <f t="shared" si="152"/>
        <v>149385.90000000002</v>
      </c>
      <c r="K904" s="40"/>
    </row>
    <row r="905" spans="1:11" ht="33" x14ac:dyDescent="0.2">
      <c r="A905" s="73" t="str">
        <f ca="1">IF(ISERROR(MATCH(B905,Код_КЦСР,0)),"",INDIRECT(ADDRESS(MATCH(B905,Код_КЦСР,0)+1,2,,,"КЦСР")))</f>
        <v>Создание условий для обеспечения выполнения органами муниципальной власти своих полномочий</v>
      </c>
      <c r="B905" s="79" t="s">
        <v>555</v>
      </c>
      <c r="C905" s="77"/>
      <c r="D905" s="69"/>
      <c r="E905" s="26"/>
      <c r="F905" s="78">
        <f>F907</f>
        <v>75999.100000000006</v>
      </c>
      <c r="G905" s="78">
        <f>G907</f>
        <v>0</v>
      </c>
      <c r="H905" s="78">
        <f t="shared" si="152"/>
        <v>75999.100000000006</v>
      </c>
    </row>
    <row r="906" spans="1:11" ht="33" x14ac:dyDescent="0.2">
      <c r="A906" s="73" t="str">
        <f ca="1">IF(ISERROR(MATCH(B906,Код_КЦСР,0)),"",INDIRECT(ADDRESS(MATCH(B906,Код_КЦСР,0)+1,2,,,"КЦСР")))</f>
        <v>Материально-техническое обеспечение деятельности работников местного самоуправления</v>
      </c>
      <c r="B906" s="79" t="s">
        <v>557</v>
      </c>
      <c r="C906" s="77"/>
      <c r="D906" s="69"/>
      <c r="E906" s="26"/>
      <c r="F906" s="78">
        <f t="shared" ref="F906:G907" si="162">F907</f>
        <v>75999.100000000006</v>
      </c>
      <c r="G906" s="78">
        <f t="shared" si="162"/>
        <v>0</v>
      </c>
      <c r="H906" s="78">
        <f t="shared" si="152"/>
        <v>75999.100000000006</v>
      </c>
    </row>
    <row r="907" spans="1:11" x14ac:dyDescent="0.2">
      <c r="A907" s="73" t="str">
        <f ca="1">IF(ISERROR(MATCH(C907,Код_Раздел,0)),"",INDIRECT(ADDRESS(MATCH(C907,Код_Раздел,0)+1,2,,,"Раздел")))</f>
        <v>Общегосударственные  вопросы</v>
      </c>
      <c r="B907" s="79" t="s">
        <v>557</v>
      </c>
      <c r="C907" s="77" t="s">
        <v>90</v>
      </c>
      <c r="D907" s="69"/>
      <c r="E907" s="26"/>
      <c r="F907" s="78">
        <f t="shared" si="162"/>
        <v>75999.100000000006</v>
      </c>
      <c r="G907" s="78">
        <f t="shared" si="162"/>
        <v>0</v>
      </c>
      <c r="H907" s="78">
        <f t="shared" si="152"/>
        <v>75999.100000000006</v>
      </c>
    </row>
    <row r="908" spans="1:11" x14ac:dyDescent="0.2">
      <c r="A908" s="68" t="s">
        <v>111</v>
      </c>
      <c r="B908" s="79" t="s">
        <v>557</v>
      </c>
      <c r="C908" s="77" t="s">
        <v>90</v>
      </c>
      <c r="D908" s="69" t="s">
        <v>69</v>
      </c>
      <c r="E908" s="26"/>
      <c r="F908" s="78">
        <f>F909+F911+F913</f>
        <v>75999.100000000006</v>
      </c>
      <c r="G908" s="78">
        <f>G909+G911+G913</f>
        <v>0</v>
      </c>
      <c r="H908" s="78">
        <f t="shared" si="152"/>
        <v>75999.100000000006</v>
      </c>
    </row>
    <row r="909" spans="1:11" ht="66" x14ac:dyDescent="0.2">
      <c r="A909" s="73" t="str">
        <f t="shared" ref="A909:A914" ca="1" si="163">IF(ISERROR(MATCH(E909,Код_КВР,0)),"",INDIRECT(ADDRESS(MATCH(E909,Код_КВР,0)+1,2,,,"КВР")))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909" s="79" t="s">
        <v>557</v>
      </c>
      <c r="C909" s="77" t="s">
        <v>90</v>
      </c>
      <c r="D909" s="69" t="s">
        <v>69</v>
      </c>
      <c r="E909" s="26">
        <v>100</v>
      </c>
      <c r="F909" s="78">
        <f>F910</f>
        <v>37275</v>
      </c>
      <c r="G909" s="78">
        <f>G910</f>
        <v>0</v>
      </c>
      <c r="H909" s="78">
        <f t="shared" si="152"/>
        <v>37275</v>
      </c>
    </row>
    <row r="910" spans="1:11" x14ac:dyDescent="0.2">
      <c r="A910" s="73" t="str">
        <f t="shared" ca="1" si="163"/>
        <v>Расходы на выплаты персоналу казенных учреждений</v>
      </c>
      <c r="B910" s="79" t="s">
        <v>557</v>
      </c>
      <c r="C910" s="77" t="s">
        <v>90</v>
      </c>
      <c r="D910" s="69" t="s">
        <v>69</v>
      </c>
      <c r="E910" s="26">
        <v>110</v>
      </c>
      <c r="F910" s="78">
        <f>'прил. 5'!G91</f>
        <v>37275</v>
      </c>
      <c r="G910" s="78">
        <f>'прил. 5'!H91</f>
        <v>0</v>
      </c>
      <c r="H910" s="78">
        <f t="shared" si="152"/>
        <v>37275</v>
      </c>
    </row>
    <row r="911" spans="1:11" ht="33" x14ac:dyDescent="0.2">
      <c r="A911" s="73" t="str">
        <f t="shared" ca="1" si="163"/>
        <v>Закупка товаров, работ и услуг для государственных (муниципальных) нужд</v>
      </c>
      <c r="B911" s="79" t="s">
        <v>557</v>
      </c>
      <c r="C911" s="77" t="s">
        <v>90</v>
      </c>
      <c r="D911" s="69" t="s">
        <v>69</v>
      </c>
      <c r="E911" s="26">
        <v>200</v>
      </c>
      <c r="F911" s="78">
        <f>F912</f>
        <v>35796.800000000003</v>
      </c>
      <c r="G911" s="78">
        <f>G912</f>
        <v>0</v>
      </c>
      <c r="H911" s="78">
        <f t="shared" si="152"/>
        <v>35796.800000000003</v>
      </c>
    </row>
    <row r="912" spans="1:11" ht="33" x14ac:dyDescent="0.2">
      <c r="A912" s="73" t="str">
        <f t="shared" ca="1" si="163"/>
        <v>Иные закупки товаров, работ и услуг для обеспечения государственных (муниципальных) нужд</v>
      </c>
      <c r="B912" s="79" t="s">
        <v>557</v>
      </c>
      <c r="C912" s="77" t="s">
        <v>90</v>
      </c>
      <c r="D912" s="69" t="s">
        <v>69</v>
      </c>
      <c r="E912" s="26">
        <v>240</v>
      </c>
      <c r="F912" s="78">
        <f>'прил. 5'!G93</f>
        <v>35796.800000000003</v>
      </c>
      <c r="G912" s="78">
        <f>'прил. 5'!H93</f>
        <v>0</v>
      </c>
      <c r="H912" s="78">
        <f t="shared" si="152"/>
        <v>35796.800000000003</v>
      </c>
    </row>
    <row r="913" spans="1:8" x14ac:dyDescent="0.2">
      <c r="A913" s="73" t="str">
        <f t="shared" ca="1" si="163"/>
        <v>Иные бюджетные ассигнования</v>
      </c>
      <c r="B913" s="79" t="s">
        <v>557</v>
      </c>
      <c r="C913" s="77" t="s">
        <v>90</v>
      </c>
      <c r="D913" s="69" t="s">
        <v>69</v>
      </c>
      <c r="E913" s="26">
        <v>800</v>
      </c>
      <c r="F913" s="78">
        <f>F914</f>
        <v>2927.3</v>
      </c>
      <c r="G913" s="78">
        <f>G914</f>
        <v>0</v>
      </c>
      <c r="H913" s="78">
        <f t="shared" si="152"/>
        <v>2927.3</v>
      </c>
    </row>
    <row r="914" spans="1:8" x14ac:dyDescent="0.2">
      <c r="A914" s="73" t="str">
        <f t="shared" ca="1" si="163"/>
        <v>Уплата налогов, сборов и иных платежей</v>
      </c>
      <c r="B914" s="79" t="s">
        <v>557</v>
      </c>
      <c r="C914" s="77" t="s">
        <v>90</v>
      </c>
      <c r="D914" s="69" t="s">
        <v>69</v>
      </c>
      <c r="E914" s="26">
        <v>850</v>
      </c>
      <c r="F914" s="78">
        <f>'прил. 5'!G95</f>
        <v>2927.3</v>
      </c>
      <c r="G914" s="78">
        <f>'прил. 5'!H95</f>
        <v>0</v>
      </c>
      <c r="H914" s="78">
        <f t="shared" si="152"/>
        <v>2927.3</v>
      </c>
    </row>
    <row r="915" spans="1:8" x14ac:dyDescent="0.2">
      <c r="A915" s="73" t="str">
        <f ca="1">IF(ISERROR(MATCH(B915,Код_КЦСР,0)),"",INDIRECT(ADDRESS(MATCH(B915,Код_КЦСР,0)+1,2,,,"КЦСР")))</f>
        <v>Развитие муниципальной службы в мэрии города Череповца</v>
      </c>
      <c r="B915" s="79" t="s">
        <v>558</v>
      </c>
      <c r="C915" s="77"/>
      <c r="D915" s="69"/>
      <c r="E915" s="26"/>
      <c r="F915" s="78">
        <f>F916+F921</f>
        <v>16423.7</v>
      </c>
      <c r="G915" s="78">
        <f>G916+G921</f>
        <v>0</v>
      </c>
      <c r="H915" s="78">
        <f t="shared" si="152"/>
        <v>16423.7</v>
      </c>
    </row>
    <row r="916" spans="1:8" ht="49.5" x14ac:dyDescent="0.2">
      <c r="A916" s="73" t="str">
        <f ca="1">IF(ISERROR(MATCH(B916,Код_КЦСР,0)),"",INDIRECT(ADDRESS(MATCH(B916,Код_КЦСР,0)+1,2,,,"КЦСР")))</f>
        <v>Совершенствование организационных и правовых механизмов профессиональной служебной деятельности муниципальных служащих</v>
      </c>
      <c r="B916" s="79" t="s">
        <v>559</v>
      </c>
      <c r="C916" s="77"/>
      <c r="D916" s="69"/>
      <c r="E916" s="26"/>
      <c r="F916" s="78">
        <f t="shared" ref="F916:G919" si="164">F917</f>
        <v>122.4</v>
      </c>
      <c r="G916" s="78">
        <f t="shared" si="164"/>
        <v>0</v>
      </c>
      <c r="H916" s="78">
        <f t="shared" si="152"/>
        <v>122.4</v>
      </c>
    </row>
    <row r="917" spans="1:8" x14ac:dyDescent="0.2">
      <c r="A917" s="73" t="str">
        <f ca="1">IF(ISERROR(MATCH(C917,Код_Раздел,0)),"",INDIRECT(ADDRESS(MATCH(C917,Код_Раздел,0)+1,2,,,"Раздел")))</f>
        <v>Общегосударственные  вопросы</v>
      </c>
      <c r="B917" s="79" t="s">
        <v>559</v>
      </c>
      <c r="C917" s="77" t="s">
        <v>90</v>
      </c>
      <c r="D917" s="69"/>
      <c r="E917" s="26"/>
      <c r="F917" s="78">
        <f t="shared" si="164"/>
        <v>122.4</v>
      </c>
      <c r="G917" s="78">
        <f t="shared" si="164"/>
        <v>0</v>
      </c>
      <c r="H917" s="78">
        <f t="shared" si="152"/>
        <v>122.4</v>
      </c>
    </row>
    <row r="918" spans="1:8" x14ac:dyDescent="0.2">
      <c r="A918" s="68" t="s">
        <v>111</v>
      </c>
      <c r="B918" s="79" t="s">
        <v>559</v>
      </c>
      <c r="C918" s="77" t="s">
        <v>90</v>
      </c>
      <c r="D918" s="69" t="s">
        <v>69</v>
      </c>
      <c r="E918" s="26"/>
      <c r="F918" s="78">
        <f t="shared" si="164"/>
        <v>122.4</v>
      </c>
      <c r="G918" s="78">
        <f t="shared" si="164"/>
        <v>0</v>
      </c>
      <c r="H918" s="78">
        <f t="shared" ref="H918:H981" si="165">F918+G918</f>
        <v>122.4</v>
      </c>
    </row>
    <row r="919" spans="1:8" ht="33" x14ac:dyDescent="0.2">
      <c r="A919" s="73" t="str">
        <f ca="1">IF(ISERROR(MATCH(E919,Код_КВР,0)),"",INDIRECT(ADDRESS(MATCH(E919,Код_КВР,0)+1,2,,,"КВР")))</f>
        <v>Закупка товаров, работ и услуг для государственных (муниципальных) нужд</v>
      </c>
      <c r="B919" s="79" t="s">
        <v>559</v>
      </c>
      <c r="C919" s="77" t="s">
        <v>90</v>
      </c>
      <c r="D919" s="69" t="s">
        <v>69</v>
      </c>
      <c r="E919" s="26">
        <v>200</v>
      </c>
      <c r="F919" s="78">
        <f t="shared" si="164"/>
        <v>122.4</v>
      </c>
      <c r="G919" s="78">
        <f t="shared" si="164"/>
        <v>0</v>
      </c>
      <c r="H919" s="78">
        <f t="shared" si="165"/>
        <v>122.4</v>
      </c>
    </row>
    <row r="920" spans="1:8" ht="33" x14ac:dyDescent="0.2">
      <c r="A920" s="73" t="str">
        <f ca="1">IF(ISERROR(MATCH(E920,Код_КВР,0)),"",INDIRECT(ADDRESS(MATCH(E920,Код_КВР,0)+1,2,,,"КВР")))</f>
        <v>Иные закупки товаров, работ и услуг для обеспечения государственных (муниципальных) нужд</v>
      </c>
      <c r="B920" s="79" t="s">
        <v>559</v>
      </c>
      <c r="C920" s="77" t="s">
        <v>90</v>
      </c>
      <c r="D920" s="69" t="s">
        <v>69</v>
      </c>
      <c r="E920" s="26">
        <v>240</v>
      </c>
      <c r="F920" s="78">
        <f>'прил. 5'!G99</f>
        <v>122.4</v>
      </c>
      <c r="G920" s="78">
        <f>'прил. 5'!H99</f>
        <v>0</v>
      </c>
      <c r="H920" s="78">
        <f t="shared" si="165"/>
        <v>122.4</v>
      </c>
    </row>
    <row r="921" spans="1:8" x14ac:dyDescent="0.2">
      <c r="A921" s="73" t="str">
        <f ca="1">IF(ISERROR(MATCH(B921,Код_КЦСР,0)),"",INDIRECT(ADDRESS(MATCH(B921,Код_КЦСР,0)+1,2,,,"КЦСР")))</f>
        <v>Повышение престижа муниципальной службы в городе</v>
      </c>
      <c r="B921" s="79" t="s">
        <v>560</v>
      </c>
      <c r="C921" s="77"/>
      <c r="D921" s="69"/>
      <c r="E921" s="26"/>
      <c r="F921" s="78">
        <f>F922</f>
        <v>16301.3</v>
      </c>
      <c r="G921" s="78">
        <f>G922</f>
        <v>0</v>
      </c>
      <c r="H921" s="78">
        <f t="shared" si="165"/>
        <v>16301.3</v>
      </c>
    </row>
    <row r="922" spans="1:8" x14ac:dyDescent="0.2">
      <c r="A922" s="73" t="str">
        <f ca="1">IF(ISERROR(MATCH(C922,Код_Раздел,0)),"",INDIRECT(ADDRESS(MATCH(C922,Код_Раздел,0)+1,2,,,"Раздел")))</f>
        <v>Социальная политика</v>
      </c>
      <c r="B922" s="79" t="s">
        <v>560</v>
      </c>
      <c r="C922" s="77" t="s">
        <v>67</v>
      </c>
      <c r="D922" s="69"/>
      <c r="E922" s="26"/>
      <c r="F922" s="78">
        <f t="shared" ref="F922:G923" si="166">F923</f>
        <v>16301.3</v>
      </c>
      <c r="G922" s="78">
        <f t="shared" si="166"/>
        <v>0</v>
      </c>
      <c r="H922" s="78">
        <f t="shared" si="165"/>
        <v>16301.3</v>
      </c>
    </row>
    <row r="923" spans="1:8" x14ac:dyDescent="0.2">
      <c r="A923" s="68" t="s">
        <v>64</v>
      </c>
      <c r="B923" s="79" t="s">
        <v>560</v>
      </c>
      <c r="C923" s="77" t="s">
        <v>67</v>
      </c>
      <c r="D923" s="69" t="s">
        <v>90</v>
      </c>
      <c r="E923" s="26"/>
      <c r="F923" s="78">
        <f t="shared" si="166"/>
        <v>16301.3</v>
      </c>
      <c r="G923" s="78">
        <f t="shared" si="166"/>
        <v>0</v>
      </c>
      <c r="H923" s="78">
        <f t="shared" si="165"/>
        <v>16301.3</v>
      </c>
    </row>
    <row r="924" spans="1:8" x14ac:dyDescent="0.2">
      <c r="A924" s="73" t="str">
        <f ca="1">IF(ISERROR(MATCH(E924,Код_КВР,0)),"",INDIRECT(ADDRESS(MATCH(E924,Код_КВР,0)+1,2,,,"КВР")))</f>
        <v>Социальное обеспечение и иные выплаты населению</v>
      </c>
      <c r="B924" s="79" t="s">
        <v>560</v>
      </c>
      <c r="C924" s="77" t="s">
        <v>67</v>
      </c>
      <c r="D924" s="69" t="s">
        <v>90</v>
      </c>
      <c r="E924" s="26">
        <v>300</v>
      </c>
      <c r="F924" s="78">
        <f>F925</f>
        <v>16301.3</v>
      </c>
      <c r="G924" s="78">
        <f>G925</f>
        <v>0</v>
      </c>
      <c r="H924" s="78">
        <f t="shared" si="165"/>
        <v>16301.3</v>
      </c>
    </row>
    <row r="925" spans="1:8" ht="33" x14ac:dyDescent="0.2">
      <c r="A925" s="73" t="str">
        <f ca="1">IF(ISERROR(MATCH(E925,Код_КВР,0)),"",INDIRECT(ADDRESS(MATCH(E925,Код_КВР,0)+1,2,,,"КВР")))</f>
        <v>Социальные выплаты гражданам, кроме публичных нормативных социальных выплат</v>
      </c>
      <c r="B925" s="79" t="s">
        <v>560</v>
      </c>
      <c r="C925" s="77" t="s">
        <v>67</v>
      </c>
      <c r="D925" s="69" t="s">
        <v>90</v>
      </c>
      <c r="E925" s="26">
        <v>320</v>
      </c>
      <c r="F925" s="78">
        <f>'прил. 5'!G249</f>
        <v>16301.3</v>
      </c>
      <c r="G925" s="78">
        <f>'прил. 5'!H249</f>
        <v>0</v>
      </c>
      <c r="H925" s="78">
        <f t="shared" si="165"/>
        <v>16301.3</v>
      </c>
    </row>
    <row r="926" spans="1:8" ht="66" x14ac:dyDescent="0.2">
      <c r="A926" s="73" t="str">
        <f ca="1">IF(ISERROR(MATCH(B926,Код_КЦСР,0)),"",INDIRECT(ADDRESS(MATCH(B926,Код_КЦСР,0)+1,2,,,"КЦСР")))</f>
        <v>Снижение административных барьеров, повышение качества и доступности муниципальных услуг, в том числе на базе многофункционального центра организации предоставления государственных и муниципальных услуг</v>
      </c>
      <c r="B926" s="79" t="s">
        <v>561</v>
      </c>
      <c r="C926" s="77"/>
      <c r="D926" s="69"/>
      <c r="E926" s="26"/>
      <c r="F926" s="78">
        <f>F927+F932+F937</f>
        <v>56963.100000000006</v>
      </c>
      <c r="G926" s="78">
        <f>G927+G932+G937</f>
        <v>0</v>
      </c>
      <c r="H926" s="78">
        <f t="shared" si="165"/>
        <v>56963.100000000006</v>
      </c>
    </row>
    <row r="927" spans="1:8" x14ac:dyDescent="0.2">
      <c r="A927" s="73" t="str">
        <f ca="1">IF(ISERROR(MATCH(B927,Код_КЦСР,0)),"",INDIRECT(ADDRESS(MATCH(B927,Код_КЦСР,0)+1,2,,,"КЦСР")))</f>
        <v>Совершенствование предоставления муниципальных услуг</v>
      </c>
      <c r="B927" s="79" t="s">
        <v>562</v>
      </c>
      <c r="C927" s="77"/>
      <c r="D927" s="69"/>
      <c r="E927" s="26"/>
      <c r="F927" s="78">
        <f t="shared" ref="F927:G930" si="167">F928</f>
        <v>658.2</v>
      </c>
      <c r="G927" s="78">
        <f t="shared" si="167"/>
        <v>0</v>
      </c>
      <c r="H927" s="78">
        <f t="shared" si="165"/>
        <v>658.2</v>
      </c>
    </row>
    <row r="928" spans="1:8" x14ac:dyDescent="0.2">
      <c r="A928" s="73" t="str">
        <f ca="1">IF(ISERROR(MATCH(C928,Код_Раздел,0)),"",INDIRECT(ADDRESS(MATCH(C928,Код_Раздел,0)+1,2,,,"Раздел")))</f>
        <v>Национальная экономика</v>
      </c>
      <c r="B928" s="79" t="s">
        <v>562</v>
      </c>
      <c r="C928" s="77" t="s">
        <v>93</v>
      </c>
      <c r="D928" s="69"/>
      <c r="E928" s="26"/>
      <c r="F928" s="78">
        <f t="shared" si="167"/>
        <v>658.2</v>
      </c>
      <c r="G928" s="78">
        <f t="shared" si="167"/>
        <v>0</v>
      </c>
      <c r="H928" s="78">
        <f t="shared" si="165"/>
        <v>658.2</v>
      </c>
    </row>
    <row r="929" spans="1:11" x14ac:dyDescent="0.2">
      <c r="A929" s="68" t="s">
        <v>107</v>
      </c>
      <c r="B929" s="79" t="s">
        <v>562</v>
      </c>
      <c r="C929" s="77" t="s">
        <v>93</v>
      </c>
      <c r="D929" s="77" t="s">
        <v>67</v>
      </c>
      <c r="E929" s="26"/>
      <c r="F929" s="78">
        <f t="shared" si="167"/>
        <v>658.2</v>
      </c>
      <c r="G929" s="78">
        <f t="shared" si="167"/>
        <v>0</v>
      </c>
      <c r="H929" s="78">
        <f t="shared" si="165"/>
        <v>658.2</v>
      </c>
    </row>
    <row r="930" spans="1:11" ht="33" x14ac:dyDescent="0.2">
      <c r="A930" s="73" t="str">
        <f ca="1">IF(ISERROR(MATCH(E930,Код_КВР,0)),"",INDIRECT(ADDRESS(MATCH(E930,Код_КВР,0)+1,2,,,"КВР")))</f>
        <v>Предоставление субсидий бюджетным, автономным учреждениям и иным некоммерческим организациям</v>
      </c>
      <c r="B930" s="79" t="s">
        <v>562</v>
      </c>
      <c r="C930" s="77" t="s">
        <v>93</v>
      </c>
      <c r="D930" s="77" t="s">
        <v>67</v>
      </c>
      <c r="E930" s="26">
        <v>600</v>
      </c>
      <c r="F930" s="78">
        <f t="shared" si="167"/>
        <v>658.2</v>
      </c>
      <c r="G930" s="78">
        <f t="shared" si="167"/>
        <v>0</v>
      </c>
      <c r="H930" s="78">
        <f t="shared" si="165"/>
        <v>658.2</v>
      </c>
    </row>
    <row r="931" spans="1:11" x14ac:dyDescent="0.2">
      <c r="A931" s="73" t="str">
        <f ca="1">IF(ISERROR(MATCH(E931,Код_КВР,0)),"",INDIRECT(ADDRESS(MATCH(E931,Код_КВР,0)+1,2,,,"КВР")))</f>
        <v>Субсидии бюджетным учреждениям</v>
      </c>
      <c r="B931" s="79" t="s">
        <v>562</v>
      </c>
      <c r="C931" s="77" t="s">
        <v>93</v>
      </c>
      <c r="D931" s="77" t="s">
        <v>67</v>
      </c>
      <c r="E931" s="26">
        <v>610</v>
      </c>
      <c r="F931" s="78">
        <f>'прил. 5'!G194</f>
        <v>658.2</v>
      </c>
      <c r="G931" s="78">
        <f>'прил. 5'!H194</f>
        <v>0</v>
      </c>
      <c r="H931" s="78">
        <f t="shared" si="165"/>
        <v>658.2</v>
      </c>
    </row>
    <row r="932" spans="1:11" ht="49.5" x14ac:dyDescent="0.2">
      <c r="A932" s="73" t="str">
        <f ca="1">IF(ISERROR(MATCH(B932,Код_КЦСР,0)),"",INDIRECT(ADDRESS(MATCH(B932,Код_КЦСР,0)+1,2,,,"КЦСР")))</f>
        <v>Создание, развитие многофункционального центра, предоставление на базе многофункционального центра услуг, соответствующих стандартам качества</v>
      </c>
      <c r="B932" s="79" t="s">
        <v>563</v>
      </c>
      <c r="C932" s="77"/>
      <c r="D932" s="69"/>
      <c r="E932" s="26"/>
      <c r="F932" s="78">
        <f>F933</f>
        <v>24446.400000000001</v>
      </c>
      <c r="G932" s="78">
        <f>G933</f>
        <v>0</v>
      </c>
      <c r="H932" s="78">
        <f t="shared" si="165"/>
        <v>24446.400000000001</v>
      </c>
    </row>
    <row r="933" spans="1:11" x14ac:dyDescent="0.2">
      <c r="A933" s="73" t="str">
        <f ca="1">IF(ISERROR(MATCH(C933,Код_Раздел,0)),"",INDIRECT(ADDRESS(MATCH(C933,Код_Раздел,0)+1,2,,,"Раздел")))</f>
        <v>Общегосударственные  вопросы</v>
      </c>
      <c r="B933" s="79" t="s">
        <v>563</v>
      </c>
      <c r="C933" s="77" t="s">
        <v>90</v>
      </c>
      <c r="D933" s="69"/>
      <c r="E933" s="26"/>
      <c r="F933" s="78">
        <f t="shared" ref="F933:G935" si="168">F934</f>
        <v>24446.400000000001</v>
      </c>
      <c r="G933" s="78">
        <f t="shared" si="168"/>
        <v>0</v>
      </c>
      <c r="H933" s="78">
        <f t="shared" si="165"/>
        <v>24446.400000000001</v>
      </c>
    </row>
    <row r="934" spans="1:11" x14ac:dyDescent="0.2">
      <c r="A934" s="68" t="s">
        <v>111</v>
      </c>
      <c r="B934" s="79" t="s">
        <v>563</v>
      </c>
      <c r="C934" s="77" t="s">
        <v>90</v>
      </c>
      <c r="D934" s="69" t="s">
        <v>69</v>
      </c>
      <c r="E934" s="26"/>
      <c r="F934" s="78">
        <f t="shared" si="168"/>
        <v>24446.400000000001</v>
      </c>
      <c r="G934" s="78">
        <f t="shared" si="168"/>
        <v>0</v>
      </c>
      <c r="H934" s="78">
        <f t="shared" si="165"/>
        <v>24446.400000000001</v>
      </c>
    </row>
    <row r="935" spans="1:11" ht="33" x14ac:dyDescent="0.2">
      <c r="A935" s="73" t="str">
        <f ca="1">IF(ISERROR(MATCH(E935,Код_КВР,0)),"",INDIRECT(ADDRESS(MATCH(E935,Код_КВР,0)+1,2,,,"КВР")))</f>
        <v>Предоставление субсидий бюджетным, автономным учреждениям и иным некоммерческим организациям</v>
      </c>
      <c r="B935" s="79" t="s">
        <v>563</v>
      </c>
      <c r="C935" s="77" t="s">
        <v>90</v>
      </c>
      <c r="D935" s="69" t="s">
        <v>69</v>
      </c>
      <c r="E935" s="26">
        <v>600</v>
      </c>
      <c r="F935" s="78">
        <f t="shared" si="168"/>
        <v>24446.400000000001</v>
      </c>
      <c r="G935" s="78">
        <f t="shared" si="168"/>
        <v>0</v>
      </c>
      <c r="H935" s="78">
        <f t="shared" si="165"/>
        <v>24446.400000000001</v>
      </c>
    </row>
    <row r="936" spans="1:11" x14ac:dyDescent="0.2">
      <c r="A936" s="73" t="str">
        <f ca="1">IF(ISERROR(MATCH(E936,Код_КВР,0)),"",INDIRECT(ADDRESS(MATCH(E936,Код_КВР,0)+1,2,,,"КВР")))</f>
        <v>Субсидии бюджетным учреждениям</v>
      </c>
      <c r="B936" s="79" t="s">
        <v>563</v>
      </c>
      <c r="C936" s="77" t="s">
        <v>90</v>
      </c>
      <c r="D936" s="69" t="s">
        <v>69</v>
      </c>
      <c r="E936" s="26">
        <v>610</v>
      </c>
      <c r="F936" s="78">
        <f>'прил. 5'!G103</f>
        <v>24446.400000000001</v>
      </c>
      <c r="G936" s="78">
        <f>'прил. 5'!H103</f>
        <v>0</v>
      </c>
      <c r="H936" s="78">
        <f t="shared" si="165"/>
        <v>24446.400000000001</v>
      </c>
    </row>
    <row r="937" spans="1:11" ht="99" x14ac:dyDescent="0.2">
      <c r="A937" s="73" t="str">
        <f ca="1">IF(ISERROR(MATCH(B937,Код_КЦСР,0)),"",INDIRECT(ADDRESS(MATCH(B937,Код_КЦСР,0)+1,2,,,"КЦСР")))</f>
        <v>Осуществление отдельных государственных полномочий в соответствии с законом области от 10.12.2014 № 3526-ОЗ «О наделении органов местного самоуправления отдельными государственными полномочиями в сфере организации деятельности многофункциональных центров предоставления государственных и муниципальных услуг»</v>
      </c>
      <c r="B937" s="79" t="s">
        <v>564</v>
      </c>
      <c r="C937" s="77"/>
      <c r="D937" s="69"/>
      <c r="E937" s="26"/>
      <c r="F937" s="78">
        <f t="shared" ref="F937:G940" si="169">F938</f>
        <v>31858.5</v>
      </c>
      <c r="G937" s="78">
        <f t="shared" si="169"/>
        <v>0</v>
      </c>
      <c r="H937" s="78">
        <f t="shared" si="165"/>
        <v>31858.5</v>
      </c>
    </row>
    <row r="938" spans="1:11" x14ac:dyDescent="0.2">
      <c r="A938" s="73" t="str">
        <f ca="1">IF(ISERROR(MATCH(C938,Код_Раздел,0)),"",INDIRECT(ADDRESS(MATCH(C938,Код_Раздел,0)+1,2,,,"Раздел")))</f>
        <v>Общегосударственные  вопросы</v>
      </c>
      <c r="B938" s="79" t="s">
        <v>564</v>
      </c>
      <c r="C938" s="77" t="s">
        <v>90</v>
      </c>
      <c r="D938" s="69"/>
      <c r="E938" s="26"/>
      <c r="F938" s="78">
        <f t="shared" si="169"/>
        <v>31858.5</v>
      </c>
      <c r="G938" s="78">
        <f t="shared" si="169"/>
        <v>0</v>
      </c>
      <c r="H938" s="78">
        <f t="shared" si="165"/>
        <v>31858.5</v>
      </c>
    </row>
    <row r="939" spans="1:11" x14ac:dyDescent="0.2">
      <c r="A939" s="68" t="s">
        <v>111</v>
      </c>
      <c r="B939" s="79" t="s">
        <v>564</v>
      </c>
      <c r="C939" s="77" t="s">
        <v>90</v>
      </c>
      <c r="D939" s="69" t="s">
        <v>69</v>
      </c>
      <c r="E939" s="26"/>
      <c r="F939" s="78">
        <f t="shared" si="169"/>
        <v>31858.5</v>
      </c>
      <c r="G939" s="78">
        <f t="shared" si="169"/>
        <v>0</v>
      </c>
      <c r="H939" s="78">
        <f t="shared" si="165"/>
        <v>31858.5</v>
      </c>
    </row>
    <row r="940" spans="1:11" ht="33" x14ac:dyDescent="0.2">
      <c r="A940" s="73" t="str">
        <f ca="1">IF(ISERROR(MATCH(E940,Код_КВР,0)),"",INDIRECT(ADDRESS(MATCH(E940,Код_КВР,0)+1,2,,,"КВР")))</f>
        <v>Предоставление субсидий бюджетным, автономным учреждениям и иным некоммерческим организациям</v>
      </c>
      <c r="B940" s="79" t="s">
        <v>564</v>
      </c>
      <c r="C940" s="77" t="s">
        <v>90</v>
      </c>
      <c r="D940" s="69" t="s">
        <v>69</v>
      </c>
      <c r="E940" s="26">
        <v>600</v>
      </c>
      <c r="F940" s="78">
        <f t="shared" si="169"/>
        <v>31858.5</v>
      </c>
      <c r="G940" s="78">
        <f t="shared" si="169"/>
        <v>0</v>
      </c>
      <c r="H940" s="78">
        <f t="shared" si="165"/>
        <v>31858.5</v>
      </c>
    </row>
    <row r="941" spans="1:11" x14ac:dyDescent="0.2">
      <c r="A941" s="73" t="str">
        <f ca="1">IF(ISERROR(MATCH(E941,Код_КВР,0)),"",INDIRECT(ADDRESS(MATCH(E941,Код_КВР,0)+1,2,,,"КВР")))</f>
        <v>Субсидии бюджетным учреждениям</v>
      </c>
      <c r="B941" s="79" t="s">
        <v>564</v>
      </c>
      <c r="C941" s="77" t="s">
        <v>90</v>
      </c>
      <c r="D941" s="69" t="s">
        <v>69</v>
      </c>
      <c r="E941" s="26">
        <v>610</v>
      </c>
      <c r="F941" s="78">
        <f>'прил. 5'!G106</f>
        <v>31858.5</v>
      </c>
      <c r="G941" s="78">
        <f>'прил. 5'!H106</f>
        <v>0</v>
      </c>
      <c r="H941" s="78">
        <f t="shared" si="165"/>
        <v>31858.5</v>
      </c>
    </row>
    <row r="942" spans="1:11" ht="51" customHeight="1" x14ac:dyDescent="0.2">
      <c r="A942" s="73" t="str">
        <f ca="1">IF(ISERROR(MATCH(B942,Код_КЦСР,0)),"",INDIRECT(ADDRESS(MATCH(B942,Код_КЦСР,0)+1,2,,,"КЦСР")))</f>
        <v>Муниципальная программа «Содействие развитию институтов гражданского общества и информационной открытости органов местного самоуправления в городе Череповце» на 2014 – 2018 годы</v>
      </c>
      <c r="B942" s="79" t="s">
        <v>566</v>
      </c>
      <c r="C942" s="77"/>
      <c r="D942" s="69"/>
      <c r="E942" s="26"/>
      <c r="F942" s="78">
        <f>+F943+F952+F957+F962+F971</f>
        <v>49841.599999999999</v>
      </c>
      <c r="G942" s="78">
        <f>+G943+G952+G957+G962+G971</f>
        <v>0</v>
      </c>
      <c r="H942" s="78">
        <f t="shared" si="165"/>
        <v>49841.599999999999</v>
      </c>
      <c r="K942" s="40"/>
    </row>
    <row r="943" spans="1:11" ht="66" x14ac:dyDescent="0.2">
      <c r="A943" s="73" t="str">
        <f ca="1">IF(ISERROR(MATCH(B943,Код_КЦСР,0)),"",INDIRECT(ADDRESS(MATCH(B943,Код_КЦСР,0)+1,2,,,"КЦСР")))</f>
        <v>Формирование положительного имиджа Череповца на внутреннем, межрегиональном и международном уровнях посредством проведения имиджевых мероприятий, стимулирующих формирование общественного мнения</v>
      </c>
      <c r="B943" s="79" t="s">
        <v>570</v>
      </c>
      <c r="C943" s="77"/>
      <c r="D943" s="69"/>
      <c r="E943" s="26"/>
      <c r="F943" s="78">
        <f>F944+F948</f>
        <v>462.7</v>
      </c>
      <c r="G943" s="78">
        <f>G944+G948</f>
        <v>0</v>
      </c>
      <c r="H943" s="78">
        <f t="shared" si="165"/>
        <v>462.7</v>
      </c>
    </row>
    <row r="944" spans="1:11" x14ac:dyDescent="0.2">
      <c r="A944" s="73" t="str">
        <f ca="1">IF(ISERROR(MATCH(C944,Код_Раздел,0)),"",INDIRECT(ADDRESS(MATCH(C944,Код_Раздел,0)+1,2,,,"Раздел")))</f>
        <v>Общегосударственные  вопросы</v>
      </c>
      <c r="B944" s="79" t="s">
        <v>570</v>
      </c>
      <c r="C944" s="77" t="s">
        <v>90</v>
      </c>
      <c r="D944" s="69"/>
      <c r="E944" s="26"/>
      <c r="F944" s="78">
        <f t="shared" ref="F944:G946" si="170">F945</f>
        <v>378.5</v>
      </c>
      <c r="G944" s="78">
        <f t="shared" si="170"/>
        <v>0</v>
      </c>
      <c r="H944" s="78">
        <f t="shared" si="165"/>
        <v>378.5</v>
      </c>
    </row>
    <row r="945" spans="1:8" x14ac:dyDescent="0.2">
      <c r="A945" s="68" t="s">
        <v>111</v>
      </c>
      <c r="B945" s="79" t="s">
        <v>570</v>
      </c>
      <c r="C945" s="77" t="s">
        <v>90</v>
      </c>
      <c r="D945" s="69" t="s">
        <v>69</v>
      </c>
      <c r="E945" s="26"/>
      <c r="F945" s="78">
        <f t="shared" si="170"/>
        <v>378.5</v>
      </c>
      <c r="G945" s="78">
        <f t="shared" si="170"/>
        <v>0</v>
      </c>
      <c r="H945" s="78">
        <f t="shared" si="165"/>
        <v>378.5</v>
      </c>
    </row>
    <row r="946" spans="1:8" ht="33" x14ac:dyDescent="0.2">
      <c r="A946" s="73" t="str">
        <f ca="1">IF(ISERROR(MATCH(E946,Код_КВР,0)),"",INDIRECT(ADDRESS(MATCH(E946,Код_КВР,0)+1,2,,,"КВР")))</f>
        <v>Закупка товаров, работ и услуг для государственных (муниципальных) нужд</v>
      </c>
      <c r="B946" s="79" t="s">
        <v>570</v>
      </c>
      <c r="C946" s="77" t="s">
        <v>90</v>
      </c>
      <c r="D946" s="69" t="s">
        <v>69</v>
      </c>
      <c r="E946" s="26">
        <v>200</v>
      </c>
      <c r="F946" s="78">
        <f t="shared" si="170"/>
        <v>378.5</v>
      </c>
      <c r="G946" s="78">
        <f t="shared" si="170"/>
        <v>0</v>
      </c>
      <c r="H946" s="78">
        <f t="shared" si="165"/>
        <v>378.5</v>
      </c>
    </row>
    <row r="947" spans="1:8" ht="33" x14ac:dyDescent="0.2">
      <c r="A947" s="73" t="str">
        <f ca="1">IF(ISERROR(MATCH(E947,Код_КВР,0)),"",INDIRECT(ADDRESS(MATCH(E947,Код_КВР,0)+1,2,,,"КВР")))</f>
        <v>Иные закупки товаров, работ и услуг для обеспечения государственных (муниципальных) нужд</v>
      </c>
      <c r="B947" s="79" t="s">
        <v>570</v>
      </c>
      <c r="C947" s="77" t="s">
        <v>90</v>
      </c>
      <c r="D947" s="69" t="s">
        <v>69</v>
      </c>
      <c r="E947" s="26">
        <v>240</v>
      </c>
      <c r="F947" s="78">
        <f>'прил. 5'!G110</f>
        <v>378.5</v>
      </c>
      <c r="G947" s="78">
        <f>'прил. 5'!H110</f>
        <v>0</v>
      </c>
      <c r="H947" s="78">
        <f t="shared" si="165"/>
        <v>378.5</v>
      </c>
    </row>
    <row r="948" spans="1:8" x14ac:dyDescent="0.2">
      <c r="A948" s="73" t="str">
        <f ca="1">IF(ISERROR(MATCH(C948,Код_Раздел,0)),"",INDIRECT(ADDRESS(MATCH(C948,Код_Раздел,0)+1,2,,,"Раздел")))</f>
        <v>Жилищно-коммунальное хозяйство</v>
      </c>
      <c r="B948" s="79" t="s">
        <v>570</v>
      </c>
      <c r="C948" s="77" t="s">
        <v>98</v>
      </c>
      <c r="D948" s="69"/>
      <c r="E948" s="26"/>
      <c r="F948" s="78">
        <f>F949</f>
        <v>84.2</v>
      </c>
      <c r="G948" s="78">
        <f>G949</f>
        <v>0</v>
      </c>
      <c r="H948" s="78">
        <f t="shared" si="165"/>
        <v>84.2</v>
      </c>
    </row>
    <row r="949" spans="1:8" x14ac:dyDescent="0.2">
      <c r="A949" s="73" t="s">
        <v>124</v>
      </c>
      <c r="B949" s="79" t="s">
        <v>570</v>
      </c>
      <c r="C949" s="77" t="s">
        <v>98</v>
      </c>
      <c r="D949" s="77" t="s">
        <v>92</v>
      </c>
      <c r="E949" s="26"/>
      <c r="F949" s="78">
        <f t="shared" ref="F949:G950" si="171">F950</f>
        <v>84.2</v>
      </c>
      <c r="G949" s="78">
        <f t="shared" si="171"/>
        <v>0</v>
      </c>
      <c r="H949" s="78">
        <f t="shared" si="165"/>
        <v>84.2</v>
      </c>
    </row>
    <row r="950" spans="1:8" ht="33" x14ac:dyDescent="0.2">
      <c r="A950" s="73" t="str">
        <f ca="1">IF(ISERROR(MATCH(E950,Код_КВР,0)),"",INDIRECT(ADDRESS(MATCH(E950,Код_КВР,0)+1,2,,,"КВР")))</f>
        <v>Закупка товаров, работ и услуг для государственных (муниципальных) нужд</v>
      </c>
      <c r="B950" s="79" t="s">
        <v>570</v>
      </c>
      <c r="C950" s="77" t="s">
        <v>98</v>
      </c>
      <c r="D950" s="77" t="s">
        <v>92</v>
      </c>
      <c r="E950" s="26">
        <v>200</v>
      </c>
      <c r="F950" s="78">
        <f t="shared" si="171"/>
        <v>84.2</v>
      </c>
      <c r="G950" s="78">
        <f t="shared" si="171"/>
        <v>0</v>
      </c>
      <c r="H950" s="78">
        <f t="shared" si="165"/>
        <v>84.2</v>
      </c>
    </row>
    <row r="951" spans="1:8" ht="33" x14ac:dyDescent="0.2">
      <c r="A951" s="73" t="str">
        <f ca="1">IF(ISERROR(MATCH(E951,Код_КВР,0)),"",INDIRECT(ADDRESS(MATCH(E951,Код_КВР,0)+1,2,,,"КВР")))</f>
        <v>Иные закупки товаров, работ и услуг для обеспечения государственных (муниципальных) нужд</v>
      </c>
      <c r="B951" s="79" t="s">
        <v>570</v>
      </c>
      <c r="C951" s="77" t="s">
        <v>98</v>
      </c>
      <c r="D951" s="77" t="s">
        <v>92</v>
      </c>
      <c r="E951" s="26">
        <v>240</v>
      </c>
      <c r="F951" s="78">
        <f>'прил. 5'!G412</f>
        <v>84.2</v>
      </c>
      <c r="G951" s="78">
        <f>'прил. 5'!H412</f>
        <v>0</v>
      </c>
      <c r="H951" s="78">
        <f t="shared" si="165"/>
        <v>84.2</v>
      </c>
    </row>
    <row r="952" spans="1:8" ht="66" x14ac:dyDescent="0.2">
      <c r="A952" s="73" t="str">
        <f ca="1">IF(ISERROR(MATCH(B952,Код_КЦСР,0)),"",INDIRECT(ADDRESS(MATCH(B952,Код_КЦСР,0)+1,2,,,"КЦСР")))</f>
        <v>Формирование положительного имиджа Череповца на внутреннем, межрегиональном и международном уровнях посредством формирования презентационных пакетов, соответствующих Стандарту качества презентационных пакетов</v>
      </c>
      <c r="B952" s="79" t="s">
        <v>571</v>
      </c>
      <c r="C952" s="77"/>
      <c r="D952" s="69"/>
      <c r="E952" s="26"/>
      <c r="F952" s="78">
        <f>F953</f>
        <v>535</v>
      </c>
      <c r="G952" s="78">
        <f>G953</f>
        <v>0</v>
      </c>
      <c r="H952" s="78">
        <f t="shared" si="165"/>
        <v>535</v>
      </c>
    </row>
    <row r="953" spans="1:8" x14ac:dyDescent="0.2">
      <c r="A953" s="73" t="str">
        <f ca="1">IF(ISERROR(MATCH(C953,Код_Раздел,0)),"",INDIRECT(ADDRESS(MATCH(C953,Код_Раздел,0)+1,2,,,"Раздел")))</f>
        <v>Общегосударственные  вопросы</v>
      </c>
      <c r="B953" s="79" t="s">
        <v>571</v>
      </c>
      <c r="C953" s="77" t="s">
        <v>90</v>
      </c>
      <c r="D953" s="69"/>
      <c r="E953" s="26"/>
      <c r="F953" s="78">
        <f t="shared" ref="F953:G955" si="172">F954</f>
        <v>535</v>
      </c>
      <c r="G953" s="78">
        <f t="shared" si="172"/>
        <v>0</v>
      </c>
      <c r="H953" s="78">
        <f t="shared" si="165"/>
        <v>535</v>
      </c>
    </row>
    <row r="954" spans="1:8" x14ac:dyDescent="0.2">
      <c r="A954" s="68" t="s">
        <v>111</v>
      </c>
      <c r="B954" s="79" t="s">
        <v>571</v>
      </c>
      <c r="C954" s="77" t="s">
        <v>90</v>
      </c>
      <c r="D954" s="69" t="s">
        <v>69</v>
      </c>
      <c r="E954" s="26"/>
      <c r="F954" s="78">
        <f t="shared" si="172"/>
        <v>535</v>
      </c>
      <c r="G954" s="78">
        <f t="shared" si="172"/>
        <v>0</v>
      </c>
      <c r="H954" s="78">
        <f t="shared" si="165"/>
        <v>535</v>
      </c>
    </row>
    <row r="955" spans="1:8" ht="33" x14ac:dyDescent="0.2">
      <c r="A955" s="73" t="str">
        <f ca="1">IF(ISERROR(MATCH(E955,Код_КВР,0)),"",INDIRECT(ADDRESS(MATCH(E955,Код_КВР,0)+1,2,,,"КВР")))</f>
        <v>Закупка товаров, работ и услуг для государственных (муниципальных) нужд</v>
      </c>
      <c r="B955" s="79" t="s">
        <v>571</v>
      </c>
      <c r="C955" s="77" t="s">
        <v>90</v>
      </c>
      <c r="D955" s="69" t="s">
        <v>69</v>
      </c>
      <c r="E955" s="26">
        <v>200</v>
      </c>
      <c r="F955" s="78">
        <f t="shared" si="172"/>
        <v>535</v>
      </c>
      <c r="G955" s="78">
        <f t="shared" si="172"/>
        <v>0</v>
      </c>
      <c r="H955" s="78">
        <f t="shared" si="165"/>
        <v>535</v>
      </c>
    </row>
    <row r="956" spans="1:8" ht="33" x14ac:dyDescent="0.2">
      <c r="A956" s="73" t="str">
        <f ca="1">IF(ISERROR(MATCH(E956,Код_КВР,0)),"",INDIRECT(ADDRESS(MATCH(E956,Код_КВР,0)+1,2,,,"КВР")))</f>
        <v>Иные закупки товаров, работ и услуг для обеспечения государственных (муниципальных) нужд</v>
      </c>
      <c r="B956" s="79" t="s">
        <v>571</v>
      </c>
      <c r="C956" s="77" t="s">
        <v>90</v>
      </c>
      <c r="D956" s="69" t="s">
        <v>69</v>
      </c>
      <c r="E956" s="26">
        <v>240</v>
      </c>
      <c r="F956" s="78">
        <f>'прил. 5'!G113</f>
        <v>535</v>
      </c>
      <c r="G956" s="78">
        <f>'прил. 5'!H113</f>
        <v>0</v>
      </c>
      <c r="H956" s="78">
        <f t="shared" si="165"/>
        <v>535</v>
      </c>
    </row>
    <row r="957" spans="1:8" ht="49.5" x14ac:dyDescent="0.2">
      <c r="A957" s="73" t="str">
        <f ca="1">IF(ISERROR(MATCH(B957,Код_КЦСР,0)),"",INDIRECT(ADDRESS(MATCH(B957,Код_КЦСР,0)+1,2,,,"КЦСР")))</f>
        <v>Формирование положительного имиджа Череповца на межрегиональном уровне посредством участия города в деятельности союзов и ассоциаций</v>
      </c>
      <c r="B957" s="79" t="s">
        <v>572</v>
      </c>
      <c r="C957" s="77"/>
      <c r="D957" s="69"/>
      <c r="E957" s="26"/>
      <c r="F957" s="78">
        <f>F958</f>
        <v>510.6</v>
      </c>
      <c r="G957" s="78">
        <f>G958</f>
        <v>0</v>
      </c>
      <c r="H957" s="78">
        <f t="shared" si="165"/>
        <v>510.6</v>
      </c>
    </row>
    <row r="958" spans="1:8" x14ac:dyDescent="0.2">
      <c r="A958" s="73" t="str">
        <f ca="1">IF(ISERROR(MATCH(C958,Код_Раздел,0)),"",INDIRECT(ADDRESS(MATCH(C958,Код_Раздел,0)+1,2,,,"Раздел")))</f>
        <v>Общегосударственные  вопросы</v>
      </c>
      <c r="B958" s="79" t="s">
        <v>572</v>
      </c>
      <c r="C958" s="77" t="s">
        <v>90</v>
      </c>
      <c r="D958" s="69"/>
      <c r="E958" s="26"/>
      <c r="F958" s="78">
        <f t="shared" ref="F958:G960" si="173">F959</f>
        <v>510.6</v>
      </c>
      <c r="G958" s="78">
        <f t="shared" si="173"/>
        <v>0</v>
      </c>
      <c r="H958" s="78">
        <f t="shared" si="165"/>
        <v>510.6</v>
      </c>
    </row>
    <row r="959" spans="1:8" x14ac:dyDescent="0.2">
      <c r="A959" s="68" t="s">
        <v>111</v>
      </c>
      <c r="B959" s="79" t="s">
        <v>572</v>
      </c>
      <c r="C959" s="77" t="s">
        <v>90</v>
      </c>
      <c r="D959" s="69" t="s">
        <v>69</v>
      </c>
      <c r="E959" s="26"/>
      <c r="F959" s="78">
        <f t="shared" si="173"/>
        <v>510.6</v>
      </c>
      <c r="G959" s="78">
        <f t="shared" si="173"/>
        <v>0</v>
      </c>
      <c r="H959" s="78">
        <f t="shared" si="165"/>
        <v>510.6</v>
      </c>
    </row>
    <row r="960" spans="1:8" x14ac:dyDescent="0.2">
      <c r="A960" s="73" t="str">
        <f ca="1">IF(ISERROR(MATCH(E960,Код_КВР,0)),"",INDIRECT(ADDRESS(MATCH(E960,Код_КВР,0)+1,2,,,"КВР")))</f>
        <v>Иные бюджетные ассигнования</v>
      </c>
      <c r="B960" s="79" t="s">
        <v>572</v>
      </c>
      <c r="C960" s="77" t="s">
        <v>90</v>
      </c>
      <c r="D960" s="69" t="s">
        <v>69</v>
      </c>
      <c r="E960" s="26">
        <v>800</v>
      </c>
      <c r="F960" s="78">
        <f t="shared" si="173"/>
        <v>510.6</v>
      </c>
      <c r="G960" s="78">
        <f t="shared" si="173"/>
        <v>0</v>
      </c>
      <c r="H960" s="78">
        <f t="shared" si="165"/>
        <v>510.6</v>
      </c>
    </row>
    <row r="961" spans="1:11" x14ac:dyDescent="0.2">
      <c r="A961" s="73" t="str">
        <f ca="1">IF(ISERROR(MATCH(E961,Код_КВР,0)),"",INDIRECT(ADDRESS(MATCH(E961,Код_КВР,0)+1,2,,,"КВР")))</f>
        <v>Уплата налогов, сборов и иных платежей</v>
      </c>
      <c r="B961" s="79" t="s">
        <v>572</v>
      </c>
      <c r="C961" s="77" t="s">
        <v>90</v>
      </c>
      <c r="D961" s="69" t="s">
        <v>69</v>
      </c>
      <c r="E961" s="26">
        <v>850</v>
      </c>
      <c r="F961" s="78">
        <f>'прил. 5'!G116</f>
        <v>510.6</v>
      </c>
      <c r="G961" s="78">
        <f>'прил. 5'!H116</f>
        <v>0</v>
      </c>
      <c r="H961" s="78">
        <f t="shared" si="165"/>
        <v>510.6</v>
      </c>
    </row>
    <row r="962" spans="1:11" ht="66" x14ac:dyDescent="0.2">
      <c r="A962" s="73" t="str">
        <f ca="1">IF(ISERROR(MATCH(B962,Код_КЦСР,0)),"",INDIRECT(ADDRESS(MATCH(B962,Код_КЦСР,0)+1,2,,,"КЦСР")))</f>
        <v>Обеспечение информирования населения о деятельности органов местного самоуправления, органов мэрии и актуальных вопросах городской жизнедеятельности с учетом социального мониторинга общественно-политической ситуации в городе</v>
      </c>
      <c r="B962" s="79" t="s">
        <v>574</v>
      </c>
      <c r="C962" s="77"/>
      <c r="D962" s="69"/>
      <c r="E962" s="26"/>
      <c r="F962" s="78">
        <f>F963</f>
        <v>24203.5</v>
      </c>
      <c r="G962" s="78">
        <f>G963</f>
        <v>0</v>
      </c>
      <c r="H962" s="78">
        <f t="shared" si="165"/>
        <v>24203.5</v>
      </c>
    </row>
    <row r="963" spans="1:11" x14ac:dyDescent="0.2">
      <c r="A963" s="73" t="str">
        <f ca="1">IF(ISERROR(MATCH(C963,Код_Раздел,0)),"",INDIRECT(ADDRESS(MATCH(C963,Код_Раздел,0)+1,2,,,"Раздел")))</f>
        <v>Средства массовой информации</v>
      </c>
      <c r="B963" s="79" t="s">
        <v>574</v>
      </c>
      <c r="C963" s="77" t="s">
        <v>75</v>
      </c>
      <c r="D963" s="69"/>
      <c r="E963" s="26"/>
      <c r="F963" s="78">
        <f>F964</f>
        <v>24203.5</v>
      </c>
      <c r="G963" s="78">
        <f>G964</f>
        <v>0</v>
      </c>
      <c r="H963" s="78">
        <f t="shared" si="165"/>
        <v>24203.5</v>
      </c>
    </row>
    <row r="964" spans="1:11" x14ac:dyDescent="0.2">
      <c r="A964" s="68" t="s">
        <v>77</v>
      </c>
      <c r="B964" s="79" t="s">
        <v>574</v>
      </c>
      <c r="C964" s="77" t="s">
        <v>75</v>
      </c>
      <c r="D964" s="69" t="s">
        <v>91</v>
      </c>
      <c r="E964" s="26"/>
      <c r="F964" s="78">
        <f>F965+F967+F969</f>
        <v>24203.5</v>
      </c>
      <c r="G964" s="78">
        <f>G965+G967+G969</f>
        <v>0</v>
      </c>
      <c r="H964" s="78">
        <f t="shared" si="165"/>
        <v>24203.5</v>
      </c>
    </row>
    <row r="965" spans="1:11" ht="66" x14ac:dyDescent="0.2">
      <c r="A965" s="73" t="str">
        <f t="shared" ref="A965:A970" ca="1" si="174">IF(ISERROR(MATCH(E965,Код_КВР,0)),"",INDIRECT(ADDRESS(MATCH(E965,Код_КВР,0)+1,2,,,"КВР")))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965" s="79" t="s">
        <v>574</v>
      </c>
      <c r="C965" s="77" t="s">
        <v>75</v>
      </c>
      <c r="D965" s="69" t="s">
        <v>91</v>
      </c>
      <c r="E965" s="26">
        <v>100</v>
      </c>
      <c r="F965" s="78">
        <f>F966</f>
        <v>19092</v>
      </c>
      <c r="G965" s="78">
        <f>G966</f>
        <v>0</v>
      </c>
      <c r="H965" s="78">
        <f t="shared" si="165"/>
        <v>19092</v>
      </c>
    </row>
    <row r="966" spans="1:11" x14ac:dyDescent="0.2">
      <c r="A966" s="73" t="str">
        <f t="shared" ca="1" si="174"/>
        <v>Расходы на выплаты персоналу казенных учреждений</v>
      </c>
      <c r="B966" s="79" t="s">
        <v>574</v>
      </c>
      <c r="C966" s="77" t="s">
        <v>75</v>
      </c>
      <c r="D966" s="69" t="s">
        <v>91</v>
      </c>
      <c r="E966" s="26">
        <v>110</v>
      </c>
      <c r="F966" s="78">
        <f>'прил. 5'!G317</f>
        <v>19092</v>
      </c>
      <c r="G966" s="78">
        <f>'прил. 5'!H317</f>
        <v>0</v>
      </c>
      <c r="H966" s="78">
        <f t="shared" si="165"/>
        <v>19092</v>
      </c>
    </row>
    <row r="967" spans="1:11" ht="33" x14ac:dyDescent="0.2">
      <c r="A967" s="73" t="str">
        <f t="shared" ca="1" si="174"/>
        <v>Закупка товаров, работ и услуг для государственных (муниципальных) нужд</v>
      </c>
      <c r="B967" s="79" t="s">
        <v>574</v>
      </c>
      <c r="C967" s="77" t="s">
        <v>75</v>
      </c>
      <c r="D967" s="69" t="s">
        <v>91</v>
      </c>
      <c r="E967" s="26">
        <v>200</v>
      </c>
      <c r="F967" s="78">
        <f>F968</f>
        <v>5047.8999999999996</v>
      </c>
      <c r="G967" s="78">
        <f>G968</f>
        <v>0</v>
      </c>
      <c r="H967" s="78">
        <f t="shared" si="165"/>
        <v>5047.8999999999996</v>
      </c>
    </row>
    <row r="968" spans="1:11" ht="33" x14ac:dyDescent="0.2">
      <c r="A968" s="73" t="str">
        <f t="shared" ca="1" si="174"/>
        <v>Иные закупки товаров, работ и услуг для обеспечения государственных (муниципальных) нужд</v>
      </c>
      <c r="B968" s="79" t="s">
        <v>574</v>
      </c>
      <c r="C968" s="77" t="s">
        <v>75</v>
      </c>
      <c r="D968" s="69" t="s">
        <v>91</v>
      </c>
      <c r="E968" s="26">
        <v>240</v>
      </c>
      <c r="F968" s="78">
        <f>'прил. 5'!G319</f>
        <v>5047.8999999999996</v>
      </c>
      <c r="G968" s="78">
        <f>'прил. 5'!H319</f>
        <v>0</v>
      </c>
      <c r="H968" s="78">
        <f t="shared" si="165"/>
        <v>5047.8999999999996</v>
      </c>
    </row>
    <row r="969" spans="1:11" x14ac:dyDescent="0.2">
      <c r="A969" s="73" t="str">
        <f t="shared" ca="1" si="174"/>
        <v>Иные бюджетные ассигнования</v>
      </c>
      <c r="B969" s="79" t="s">
        <v>574</v>
      </c>
      <c r="C969" s="77" t="s">
        <v>75</v>
      </c>
      <c r="D969" s="69" t="s">
        <v>91</v>
      </c>
      <c r="E969" s="26">
        <v>800</v>
      </c>
      <c r="F969" s="78">
        <f>F970</f>
        <v>63.6</v>
      </c>
      <c r="G969" s="78">
        <f>G970</f>
        <v>0</v>
      </c>
      <c r="H969" s="78">
        <f t="shared" si="165"/>
        <v>63.6</v>
      </c>
    </row>
    <row r="970" spans="1:11" x14ac:dyDescent="0.2">
      <c r="A970" s="73" t="str">
        <f t="shared" ca="1" si="174"/>
        <v>Уплата налогов, сборов и иных платежей</v>
      </c>
      <c r="B970" s="79" t="s">
        <v>574</v>
      </c>
      <c r="C970" s="77" t="s">
        <v>75</v>
      </c>
      <c r="D970" s="69" t="s">
        <v>91</v>
      </c>
      <c r="E970" s="26">
        <v>850</v>
      </c>
      <c r="F970" s="78">
        <f>'прил. 5'!G321</f>
        <v>63.6</v>
      </c>
      <c r="G970" s="78">
        <f>'прил. 5'!H321</f>
        <v>0</v>
      </c>
      <c r="H970" s="78">
        <f t="shared" si="165"/>
        <v>63.6</v>
      </c>
    </row>
    <row r="971" spans="1:11" ht="66" x14ac:dyDescent="0.2">
      <c r="A971" s="73" t="str">
        <f ca="1">IF(ISERROR(MATCH(B971,Код_КЦСР,0)),"",INDIRECT(ADDRESS(MATCH(B971,Код_КЦСР,0)+1,2,,,"КЦСР")))</f>
        <v>Опубликование муниципальных правовых актов, конкурсной документации муниципальных заказчиков, изготовление и размещение других материалов по вопросам местного значения в СМИ</v>
      </c>
      <c r="B971" s="79" t="s">
        <v>575</v>
      </c>
      <c r="C971" s="77"/>
      <c r="D971" s="69"/>
      <c r="E971" s="26"/>
      <c r="F971" s="78">
        <f>F972</f>
        <v>24129.8</v>
      </c>
      <c r="G971" s="78">
        <f>G972</f>
        <v>0</v>
      </c>
      <c r="H971" s="78">
        <f t="shared" si="165"/>
        <v>24129.8</v>
      </c>
    </row>
    <row r="972" spans="1:11" x14ac:dyDescent="0.2">
      <c r="A972" s="73" t="str">
        <f ca="1">IF(ISERROR(MATCH(C972,Код_Раздел,0)),"",INDIRECT(ADDRESS(MATCH(C972,Код_Раздел,0)+1,2,,,"Раздел")))</f>
        <v>Средства массовой информации</v>
      </c>
      <c r="B972" s="79" t="s">
        <v>575</v>
      </c>
      <c r="C972" s="77" t="s">
        <v>75</v>
      </c>
      <c r="D972" s="69"/>
      <c r="E972" s="26"/>
      <c r="F972" s="78">
        <f t="shared" ref="F972:G974" si="175">F973</f>
        <v>24129.8</v>
      </c>
      <c r="G972" s="78">
        <f t="shared" si="175"/>
        <v>0</v>
      </c>
      <c r="H972" s="78">
        <f t="shared" si="165"/>
        <v>24129.8</v>
      </c>
    </row>
    <row r="973" spans="1:11" x14ac:dyDescent="0.2">
      <c r="A973" s="68" t="s">
        <v>77</v>
      </c>
      <c r="B973" s="79" t="s">
        <v>575</v>
      </c>
      <c r="C973" s="77" t="s">
        <v>75</v>
      </c>
      <c r="D973" s="69" t="s">
        <v>91</v>
      </c>
      <c r="E973" s="26"/>
      <c r="F973" s="78">
        <f t="shared" si="175"/>
        <v>24129.8</v>
      </c>
      <c r="G973" s="78">
        <f t="shared" si="175"/>
        <v>0</v>
      </c>
      <c r="H973" s="78">
        <f t="shared" si="165"/>
        <v>24129.8</v>
      </c>
    </row>
    <row r="974" spans="1:11" ht="33" x14ac:dyDescent="0.2">
      <c r="A974" s="73" t="str">
        <f ca="1">IF(ISERROR(MATCH(E974,Код_КВР,0)),"",INDIRECT(ADDRESS(MATCH(E974,Код_КВР,0)+1,2,,,"КВР")))</f>
        <v>Закупка товаров, работ и услуг для государственных (муниципальных) нужд</v>
      </c>
      <c r="B974" s="79" t="s">
        <v>575</v>
      </c>
      <c r="C974" s="77" t="s">
        <v>75</v>
      </c>
      <c r="D974" s="69" t="s">
        <v>91</v>
      </c>
      <c r="E974" s="26">
        <v>200</v>
      </c>
      <c r="F974" s="78">
        <f t="shared" si="175"/>
        <v>24129.8</v>
      </c>
      <c r="G974" s="78">
        <f t="shared" si="175"/>
        <v>0</v>
      </c>
      <c r="H974" s="78">
        <f t="shared" si="165"/>
        <v>24129.8</v>
      </c>
    </row>
    <row r="975" spans="1:11" ht="33" x14ac:dyDescent="0.2">
      <c r="A975" s="73" t="str">
        <f ca="1">IF(ISERROR(MATCH(E975,Код_КВР,0)),"",INDIRECT(ADDRESS(MATCH(E975,Код_КВР,0)+1,2,,,"КВР")))</f>
        <v>Иные закупки товаров, работ и услуг для обеспечения государственных (муниципальных) нужд</v>
      </c>
      <c r="B975" s="79" t="s">
        <v>575</v>
      </c>
      <c r="C975" s="77" t="s">
        <v>75</v>
      </c>
      <c r="D975" s="69" t="s">
        <v>91</v>
      </c>
      <c r="E975" s="26">
        <v>240</v>
      </c>
      <c r="F975" s="78">
        <f>'прил. 5'!G324</f>
        <v>24129.8</v>
      </c>
      <c r="G975" s="78">
        <f>'прил. 5'!H324</f>
        <v>0</v>
      </c>
      <c r="H975" s="78">
        <f t="shared" si="165"/>
        <v>24129.8</v>
      </c>
    </row>
    <row r="976" spans="1:11" ht="49.5" x14ac:dyDescent="0.2">
      <c r="A976" s="73" t="str">
        <f ca="1">IF(ISERROR(MATCH(B976,Код_КЦСР,0)),"",INDIRECT(ADDRESS(MATCH(B976,Код_КЦСР,0)+1,2,,,"КЦСР")))</f>
        <v>Муниципальная программа «Обеспечение законности, правопорядка и общественной безопасности в городе Череповце» на 2014 – 2020 годы</v>
      </c>
      <c r="B976" s="79" t="s">
        <v>576</v>
      </c>
      <c r="C976" s="77"/>
      <c r="D976" s="69"/>
      <c r="E976" s="26"/>
      <c r="F976" s="78">
        <f>F977</f>
        <v>11989.2</v>
      </c>
      <c r="G976" s="78">
        <f>G977</f>
        <v>0</v>
      </c>
      <c r="H976" s="78">
        <f t="shared" si="165"/>
        <v>11989.2</v>
      </c>
      <c r="K976" s="40"/>
    </row>
    <row r="977" spans="1:8" ht="33" x14ac:dyDescent="0.2">
      <c r="A977" s="73" t="str">
        <f ca="1">IF(ISERROR(MATCH(B977,Код_КЦСР,0)),"",INDIRECT(ADDRESS(MATCH(B977,Код_КЦСР,0)+1,2,,,"КЦСР")))</f>
        <v>Профилактика преступлений и иных правонарушений в городе Череповце</v>
      </c>
      <c r="B977" s="79" t="s">
        <v>578</v>
      </c>
      <c r="C977" s="77"/>
      <c r="D977" s="69"/>
      <c r="E977" s="26"/>
      <c r="F977" s="78">
        <f>F978+F994</f>
        <v>11989.2</v>
      </c>
      <c r="G977" s="78">
        <f>G978+G994</f>
        <v>0</v>
      </c>
      <c r="H977" s="78">
        <f t="shared" si="165"/>
        <v>11989.2</v>
      </c>
    </row>
    <row r="978" spans="1:8" ht="49.5" x14ac:dyDescent="0.2">
      <c r="A978" s="73" t="str">
        <f ca="1">IF(ISERROR(MATCH(B978,Код_КЦСР,0)),"",INDIRECT(ADDRESS(MATCH(B978,Код_КЦСР,0)+1,2,,,"КЦСР")))</f>
        <v>Внедрение современных технических средств, направленных на предупреждение правонарушений и преступлений в общественных местах и на улицах</v>
      </c>
      <c r="B978" s="79" t="s">
        <v>579</v>
      </c>
      <c r="C978" s="77"/>
      <c r="D978" s="69"/>
      <c r="E978" s="26"/>
      <c r="F978" s="78">
        <f>F979+F984+F989</f>
        <v>3121.3</v>
      </c>
      <c r="G978" s="78">
        <f>G979+G984+G989</f>
        <v>0</v>
      </c>
      <c r="H978" s="78">
        <f t="shared" si="165"/>
        <v>3121.3</v>
      </c>
    </row>
    <row r="979" spans="1:8" ht="49.5" x14ac:dyDescent="0.2">
      <c r="A979" s="73" t="str">
        <f ca="1">IF(ISERROR(MATCH(B979,Код_КЦСР,0)),"",INDIRECT(ADDRESS(MATCH(B979,Код_КЦСР,0)+1,2,,,"КЦСР")))</f>
        <v>Внедрение современных технических средств, направленных на предупреждение правонарушений и преступлений в общественных местах и на улицах за счет средств городского бюджета</v>
      </c>
      <c r="B979" s="79" t="s">
        <v>619</v>
      </c>
      <c r="C979" s="77"/>
      <c r="D979" s="69"/>
      <c r="E979" s="26"/>
      <c r="F979" s="78">
        <f>F980</f>
        <v>421</v>
      </c>
      <c r="G979" s="78">
        <f>G980</f>
        <v>0</v>
      </c>
      <c r="H979" s="78">
        <f t="shared" si="165"/>
        <v>421</v>
      </c>
    </row>
    <row r="980" spans="1:8" x14ac:dyDescent="0.2">
      <c r="A980" s="73" t="str">
        <f ca="1">IF(ISERROR(MATCH(C980,Код_Раздел,0)),"",INDIRECT(ADDRESS(MATCH(C980,Код_Раздел,0)+1,2,,,"Раздел")))</f>
        <v>Национальная экономика</v>
      </c>
      <c r="B980" s="79" t="s">
        <v>619</v>
      </c>
      <c r="C980" s="77" t="s">
        <v>93</v>
      </c>
      <c r="D980" s="69"/>
      <c r="E980" s="26"/>
      <c r="F980" s="78">
        <f t="shared" ref="F980:G982" si="176">F981</f>
        <v>421</v>
      </c>
      <c r="G980" s="78">
        <f t="shared" si="176"/>
        <v>0</v>
      </c>
      <c r="H980" s="78">
        <f t="shared" si="165"/>
        <v>421</v>
      </c>
    </row>
    <row r="981" spans="1:8" x14ac:dyDescent="0.2">
      <c r="A981" s="68" t="s">
        <v>107</v>
      </c>
      <c r="B981" s="79" t="s">
        <v>619</v>
      </c>
      <c r="C981" s="77" t="s">
        <v>93</v>
      </c>
      <c r="D981" s="69" t="s">
        <v>67</v>
      </c>
      <c r="E981" s="26"/>
      <c r="F981" s="78">
        <f t="shared" si="176"/>
        <v>421</v>
      </c>
      <c r="G981" s="78">
        <f t="shared" si="176"/>
        <v>0</v>
      </c>
      <c r="H981" s="78">
        <f t="shared" si="165"/>
        <v>421</v>
      </c>
    </row>
    <row r="982" spans="1:8" ht="33" x14ac:dyDescent="0.2">
      <c r="A982" s="73" t="str">
        <f ca="1">IF(ISERROR(MATCH(E982,Код_КВР,0)),"",INDIRECT(ADDRESS(MATCH(E982,Код_КВР,0)+1,2,,,"КВР")))</f>
        <v>Предоставление субсидий бюджетным, автономным учреждениям и иным некоммерческим организациям</v>
      </c>
      <c r="B982" s="79" t="s">
        <v>619</v>
      </c>
      <c r="C982" s="77" t="s">
        <v>93</v>
      </c>
      <c r="D982" s="69" t="s">
        <v>67</v>
      </c>
      <c r="E982" s="26">
        <v>600</v>
      </c>
      <c r="F982" s="78">
        <f t="shared" si="176"/>
        <v>421</v>
      </c>
      <c r="G982" s="78">
        <f t="shared" si="176"/>
        <v>0</v>
      </c>
      <c r="H982" s="78">
        <f t="shared" ref="H982:H1045" si="177">F982+G982</f>
        <v>421</v>
      </c>
    </row>
    <row r="983" spans="1:8" x14ac:dyDescent="0.2">
      <c r="A983" s="73" t="str">
        <f ca="1">IF(ISERROR(MATCH(E983,Код_КВР,0)),"",INDIRECT(ADDRESS(MATCH(E983,Код_КВР,0)+1,2,,,"КВР")))</f>
        <v>Субсидии бюджетным учреждениям</v>
      </c>
      <c r="B983" s="79" t="s">
        <v>619</v>
      </c>
      <c r="C983" s="77" t="s">
        <v>93</v>
      </c>
      <c r="D983" s="69" t="s">
        <v>67</v>
      </c>
      <c r="E983" s="26">
        <v>610</v>
      </c>
      <c r="F983" s="78">
        <f>'прил. 5'!G200</f>
        <v>421</v>
      </c>
      <c r="G983" s="78">
        <f>'прил. 5'!H200</f>
        <v>0</v>
      </c>
      <c r="H983" s="78">
        <f t="shared" si="177"/>
        <v>421</v>
      </c>
    </row>
    <row r="984" spans="1:8" ht="32.25" customHeight="1" x14ac:dyDescent="0.2">
      <c r="A984" s="73" t="str">
        <f ca="1">IF(ISERROR(MATCH(B984,Код_КЦСР,0)),"",INDIRECT(ADDRESS(MATCH(B984,Код_КЦСР,0)+1,2,,,"КЦСР")))</f>
        <v>Внедрение и (или) эксплуатация аппаратно-программного комплекса «Безопасный город» за счет средств областного бюджета</v>
      </c>
      <c r="B984" s="79" t="s">
        <v>583</v>
      </c>
      <c r="C984" s="77"/>
      <c r="D984" s="69"/>
      <c r="E984" s="26"/>
      <c r="F984" s="78">
        <f t="shared" ref="F984:G987" si="178">F985</f>
        <v>2565.3000000000002</v>
      </c>
      <c r="G984" s="78">
        <f t="shared" si="178"/>
        <v>0</v>
      </c>
      <c r="H984" s="78">
        <f t="shared" si="177"/>
        <v>2565.3000000000002</v>
      </c>
    </row>
    <row r="985" spans="1:8" x14ac:dyDescent="0.2">
      <c r="A985" s="73" t="str">
        <f ca="1">IF(ISERROR(MATCH(C985,Код_Раздел,0)),"",INDIRECT(ADDRESS(MATCH(C985,Код_Раздел,0)+1,2,,,"Раздел")))</f>
        <v>Национальная экономика</v>
      </c>
      <c r="B985" s="79" t="s">
        <v>583</v>
      </c>
      <c r="C985" s="77" t="s">
        <v>93</v>
      </c>
      <c r="D985" s="69"/>
      <c r="E985" s="26"/>
      <c r="F985" s="78">
        <f t="shared" si="178"/>
        <v>2565.3000000000002</v>
      </c>
      <c r="G985" s="78">
        <f t="shared" si="178"/>
        <v>0</v>
      </c>
      <c r="H985" s="78">
        <f t="shared" si="177"/>
        <v>2565.3000000000002</v>
      </c>
    </row>
    <row r="986" spans="1:8" x14ac:dyDescent="0.2">
      <c r="A986" s="68" t="s">
        <v>107</v>
      </c>
      <c r="B986" s="79" t="s">
        <v>583</v>
      </c>
      <c r="C986" s="77" t="s">
        <v>93</v>
      </c>
      <c r="D986" s="69" t="s">
        <v>67</v>
      </c>
      <c r="E986" s="26"/>
      <c r="F986" s="78">
        <f t="shared" si="178"/>
        <v>2565.3000000000002</v>
      </c>
      <c r="G986" s="78">
        <f t="shared" si="178"/>
        <v>0</v>
      </c>
      <c r="H986" s="78">
        <f t="shared" si="177"/>
        <v>2565.3000000000002</v>
      </c>
    </row>
    <row r="987" spans="1:8" ht="33" x14ac:dyDescent="0.2">
      <c r="A987" s="73" t="str">
        <f ca="1">IF(ISERROR(MATCH(E987,Код_КВР,0)),"",INDIRECT(ADDRESS(MATCH(E987,Код_КВР,0)+1,2,,,"КВР")))</f>
        <v>Предоставление субсидий бюджетным, автономным учреждениям и иным некоммерческим организациям</v>
      </c>
      <c r="B987" s="79" t="s">
        <v>583</v>
      </c>
      <c r="C987" s="77" t="s">
        <v>93</v>
      </c>
      <c r="D987" s="69" t="s">
        <v>67</v>
      </c>
      <c r="E987" s="26">
        <v>600</v>
      </c>
      <c r="F987" s="78">
        <f t="shared" si="178"/>
        <v>2565.3000000000002</v>
      </c>
      <c r="G987" s="78">
        <f t="shared" si="178"/>
        <v>0</v>
      </c>
      <c r="H987" s="78">
        <f t="shared" si="177"/>
        <v>2565.3000000000002</v>
      </c>
    </row>
    <row r="988" spans="1:8" x14ac:dyDescent="0.2">
      <c r="A988" s="73" t="str">
        <f ca="1">IF(ISERROR(MATCH(E988,Код_КВР,0)),"",INDIRECT(ADDRESS(MATCH(E988,Код_КВР,0)+1,2,,,"КВР")))</f>
        <v>Субсидии бюджетным учреждениям</v>
      </c>
      <c r="B988" s="79" t="s">
        <v>583</v>
      </c>
      <c r="C988" s="77" t="s">
        <v>93</v>
      </c>
      <c r="D988" s="69" t="s">
        <v>67</v>
      </c>
      <c r="E988" s="26">
        <v>610</v>
      </c>
      <c r="F988" s="78">
        <f>'прил. 5'!G203</f>
        <v>2565.3000000000002</v>
      </c>
      <c r="G988" s="78">
        <f>'прил. 5'!H203</f>
        <v>0</v>
      </c>
      <c r="H988" s="78">
        <f t="shared" si="177"/>
        <v>2565.3000000000002</v>
      </c>
    </row>
    <row r="989" spans="1:8" ht="34.5" customHeight="1" x14ac:dyDescent="0.2">
      <c r="A989" s="73" t="str">
        <f ca="1">IF(ISERROR(MATCH(B989,Код_КЦСР,0)),"",INDIRECT(ADDRESS(MATCH(B989,Код_КЦСР,0)+1,2,,,"КЦСР")))</f>
        <v>Внедрение и (или) эксплуатация аппаратно-программного комплекса «Безопасный город» за счет средств городского бюджета</v>
      </c>
      <c r="B989" s="79" t="s">
        <v>581</v>
      </c>
      <c r="C989" s="77"/>
      <c r="D989" s="69"/>
      <c r="E989" s="26"/>
      <c r="F989" s="78">
        <f t="shared" ref="F989:G992" si="179">F990</f>
        <v>135</v>
      </c>
      <c r="G989" s="78">
        <f t="shared" si="179"/>
        <v>0</v>
      </c>
      <c r="H989" s="78">
        <f t="shared" si="177"/>
        <v>135</v>
      </c>
    </row>
    <row r="990" spans="1:8" x14ac:dyDescent="0.2">
      <c r="A990" s="73" t="str">
        <f ca="1">IF(ISERROR(MATCH(C990,Код_Раздел,0)),"",INDIRECT(ADDRESS(MATCH(C990,Код_Раздел,0)+1,2,,,"Раздел")))</f>
        <v>Национальная экономика</v>
      </c>
      <c r="B990" s="79" t="s">
        <v>581</v>
      </c>
      <c r="C990" s="77" t="s">
        <v>93</v>
      </c>
      <c r="D990" s="69"/>
      <c r="E990" s="26"/>
      <c r="F990" s="78">
        <f t="shared" si="179"/>
        <v>135</v>
      </c>
      <c r="G990" s="78">
        <f t="shared" si="179"/>
        <v>0</v>
      </c>
      <c r="H990" s="78">
        <f t="shared" si="177"/>
        <v>135</v>
      </c>
    </row>
    <row r="991" spans="1:8" x14ac:dyDescent="0.2">
      <c r="A991" s="68" t="s">
        <v>107</v>
      </c>
      <c r="B991" s="79" t="s">
        <v>581</v>
      </c>
      <c r="C991" s="77" t="s">
        <v>93</v>
      </c>
      <c r="D991" s="69" t="s">
        <v>67</v>
      </c>
      <c r="E991" s="26"/>
      <c r="F991" s="78">
        <f t="shared" si="179"/>
        <v>135</v>
      </c>
      <c r="G991" s="78">
        <f t="shared" si="179"/>
        <v>0</v>
      </c>
      <c r="H991" s="78">
        <f t="shared" si="177"/>
        <v>135</v>
      </c>
    </row>
    <row r="992" spans="1:8" ht="33" x14ac:dyDescent="0.2">
      <c r="A992" s="73" t="str">
        <f ca="1">IF(ISERROR(MATCH(E992,Код_КВР,0)),"",INDIRECT(ADDRESS(MATCH(E992,Код_КВР,0)+1,2,,,"КВР")))</f>
        <v>Предоставление субсидий бюджетным, автономным учреждениям и иным некоммерческим организациям</v>
      </c>
      <c r="B992" s="79" t="s">
        <v>581</v>
      </c>
      <c r="C992" s="77" t="s">
        <v>93</v>
      </c>
      <c r="D992" s="69" t="s">
        <v>67</v>
      </c>
      <c r="E992" s="26">
        <v>600</v>
      </c>
      <c r="F992" s="78">
        <f t="shared" si="179"/>
        <v>135</v>
      </c>
      <c r="G992" s="78">
        <f t="shared" si="179"/>
        <v>0</v>
      </c>
      <c r="H992" s="78">
        <f t="shared" si="177"/>
        <v>135</v>
      </c>
    </row>
    <row r="993" spans="1:8" x14ac:dyDescent="0.2">
      <c r="A993" s="73" t="str">
        <f ca="1">IF(ISERROR(MATCH(E993,Код_КВР,0)),"",INDIRECT(ADDRESS(MATCH(E993,Код_КВР,0)+1,2,,,"КВР")))</f>
        <v>Субсидии бюджетным учреждениям</v>
      </c>
      <c r="B993" s="79" t="s">
        <v>581</v>
      </c>
      <c r="C993" s="77" t="s">
        <v>93</v>
      </c>
      <c r="D993" s="69" t="s">
        <v>67</v>
      </c>
      <c r="E993" s="26">
        <v>610</v>
      </c>
      <c r="F993" s="78">
        <f>'прил. 5'!G206</f>
        <v>135</v>
      </c>
      <c r="G993" s="78">
        <f>'прил. 5'!H206</f>
        <v>0</v>
      </c>
      <c r="H993" s="78">
        <f t="shared" si="177"/>
        <v>135</v>
      </c>
    </row>
    <row r="994" spans="1:8" x14ac:dyDescent="0.2">
      <c r="A994" s="73" t="str">
        <f ca="1">IF(ISERROR(MATCH(B994,Код_КЦСР,0)),"",INDIRECT(ADDRESS(MATCH(B994,Код_КЦСР,0)+1,2,,,"КЦСР")))</f>
        <v>Привлечение общественности к охране общественного порядка</v>
      </c>
      <c r="B994" s="79" t="s">
        <v>585</v>
      </c>
      <c r="C994" s="77"/>
      <c r="D994" s="69"/>
      <c r="E994" s="26"/>
      <c r="F994" s="78">
        <f>F995+F999+F1007</f>
        <v>8867.9</v>
      </c>
      <c r="G994" s="78">
        <f>G995+G999+G1007</f>
        <v>0</v>
      </c>
      <c r="H994" s="78">
        <f t="shared" si="177"/>
        <v>8867.9</v>
      </c>
    </row>
    <row r="995" spans="1:8" x14ac:dyDescent="0.2">
      <c r="A995" s="73" t="str">
        <f ca="1">IF(ISERROR(MATCH(C995,Код_Раздел,0)),"",INDIRECT(ADDRESS(MATCH(C995,Код_Раздел,0)+1,2,,,"Раздел")))</f>
        <v>Общегосударственные  вопросы</v>
      </c>
      <c r="B995" s="79" t="s">
        <v>585</v>
      </c>
      <c r="C995" s="77" t="s">
        <v>90</v>
      </c>
      <c r="D995" s="69"/>
      <c r="E995" s="26"/>
      <c r="F995" s="78">
        <f t="shared" ref="F995:G997" si="180">F996</f>
        <v>20</v>
      </c>
      <c r="G995" s="78">
        <f t="shared" si="180"/>
        <v>0</v>
      </c>
      <c r="H995" s="78">
        <f t="shared" si="177"/>
        <v>20</v>
      </c>
    </row>
    <row r="996" spans="1:8" x14ac:dyDescent="0.2">
      <c r="A996" s="68" t="s">
        <v>111</v>
      </c>
      <c r="B996" s="79" t="s">
        <v>585</v>
      </c>
      <c r="C996" s="77" t="s">
        <v>90</v>
      </c>
      <c r="D996" s="69" t="s">
        <v>69</v>
      </c>
      <c r="E996" s="26"/>
      <c r="F996" s="78">
        <f t="shared" si="180"/>
        <v>20</v>
      </c>
      <c r="G996" s="78">
        <f t="shared" si="180"/>
        <v>0</v>
      </c>
      <c r="H996" s="78">
        <f t="shared" si="177"/>
        <v>20</v>
      </c>
    </row>
    <row r="997" spans="1:8" ht="33" x14ac:dyDescent="0.2">
      <c r="A997" s="73" t="str">
        <f ca="1">IF(ISERROR(MATCH(E997,Код_КВР,0)),"",INDIRECT(ADDRESS(MATCH(E997,Код_КВР,0)+1,2,,,"КВР")))</f>
        <v>Закупка товаров, работ и услуг для государственных (муниципальных) нужд</v>
      </c>
      <c r="B997" s="79" t="s">
        <v>585</v>
      </c>
      <c r="C997" s="77" t="s">
        <v>90</v>
      </c>
      <c r="D997" s="69" t="s">
        <v>69</v>
      </c>
      <c r="E997" s="26">
        <v>200</v>
      </c>
      <c r="F997" s="78">
        <f t="shared" si="180"/>
        <v>20</v>
      </c>
      <c r="G997" s="78">
        <f t="shared" si="180"/>
        <v>0</v>
      </c>
      <c r="H997" s="78">
        <f t="shared" si="177"/>
        <v>20</v>
      </c>
    </row>
    <row r="998" spans="1:8" ht="33" x14ac:dyDescent="0.2">
      <c r="A998" s="73" t="str">
        <f ca="1">IF(ISERROR(MATCH(E998,Код_КВР,0)),"",INDIRECT(ADDRESS(MATCH(E998,Код_КВР,0)+1,2,,,"КВР")))</f>
        <v>Иные закупки товаров, работ и услуг для обеспечения государственных (муниципальных) нужд</v>
      </c>
      <c r="B998" s="79" t="s">
        <v>585</v>
      </c>
      <c r="C998" s="77" t="s">
        <v>90</v>
      </c>
      <c r="D998" s="69" t="s">
        <v>69</v>
      </c>
      <c r="E998" s="26">
        <v>240</v>
      </c>
      <c r="F998" s="78">
        <f>'прил. 5'!G121</f>
        <v>20</v>
      </c>
      <c r="G998" s="78">
        <f>'прил. 5'!H121</f>
        <v>0</v>
      </c>
      <c r="H998" s="78">
        <f t="shared" si="177"/>
        <v>20</v>
      </c>
    </row>
    <row r="999" spans="1:8" x14ac:dyDescent="0.2">
      <c r="A999" s="73" t="str">
        <f ca="1">IF(ISERROR(MATCH(C999,Код_Раздел,0)),"",INDIRECT(ADDRESS(MATCH(C999,Код_Раздел,0)+1,2,,,"Раздел")))</f>
        <v>Национальная безопасность и правоохранительная  деятельность</v>
      </c>
      <c r="B999" s="79" t="s">
        <v>585</v>
      </c>
      <c r="C999" s="77" t="s">
        <v>92</v>
      </c>
      <c r="D999" s="69"/>
      <c r="E999" s="26"/>
      <c r="F999" s="78">
        <f>F1000</f>
        <v>8661.9</v>
      </c>
      <c r="G999" s="78">
        <f>G1000</f>
        <v>0</v>
      </c>
      <c r="H999" s="78">
        <f t="shared" si="177"/>
        <v>8661.9</v>
      </c>
    </row>
    <row r="1000" spans="1:8" ht="33" x14ac:dyDescent="0.2">
      <c r="A1000" s="68" t="s">
        <v>133</v>
      </c>
      <c r="B1000" s="79" t="s">
        <v>585</v>
      </c>
      <c r="C1000" s="77" t="s">
        <v>92</v>
      </c>
      <c r="D1000" s="69" t="s">
        <v>96</v>
      </c>
      <c r="E1000" s="26"/>
      <c r="F1000" s="78">
        <f>F1001+F1003+F1005</f>
        <v>8661.9</v>
      </c>
      <c r="G1000" s="78">
        <f>G1001+G1003+G1005</f>
        <v>0</v>
      </c>
      <c r="H1000" s="78">
        <f t="shared" si="177"/>
        <v>8661.9</v>
      </c>
    </row>
    <row r="1001" spans="1:8" ht="66" x14ac:dyDescent="0.2">
      <c r="A1001" s="73" t="str">
        <f t="shared" ref="A1001:A1006" ca="1" si="181">IF(ISERROR(MATCH(E1001,Код_КВР,0)),"",INDIRECT(ADDRESS(MATCH(E1001,Код_КВР,0)+1,2,,,"КВР")))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001" s="79" t="s">
        <v>585</v>
      </c>
      <c r="C1001" s="77" t="s">
        <v>92</v>
      </c>
      <c r="D1001" s="69" t="s">
        <v>96</v>
      </c>
      <c r="E1001" s="26">
        <v>100</v>
      </c>
      <c r="F1001" s="78">
        <f>F1002</f>
        <v>6590.7</v>
      </c>
      <c r="G1001" s="78">
        <f>G1002</f>
        <v>0</v>
      </c>
      <c r="H1001" s="78">
        <f t="shared" si="177"/>
        <v>6590.7</v>
      </c>
    </row>
    <row r="1002" spans="1:8" x14ac:dyDescent="0.2">
      <c r="A1002" s="73" t="str">
        <f t="shared" ca="1" si="181"/>
        <v>Расходы на выплаты персоналу казенных учреждений</v>
      </c>
      <c r="B1002" s="79" t="s">
        <v>585</v>
      </c>
      <c r="C1002" s="77" t="s">
        <v>92</v>
      </c>
      <c r="D1002" s="69" t="s">
        <v>96</v>
      </c>
      <c r="E1002" s="26">
        <v>110</v>
      </c>
      <c r="F1002" s="78">
        <f>'прил. 5'!G167</f>
        <v>6590.7</v>
      </c>
      <c r="G1002" s="78">
        <f>'прил. 5'!H167</f>
        <v>0</v>
      </c>
      <c r="H1002" s="78">
        <f t="shared" si="177"/>
        <v>6590.7</v>
      </c>
    </row>
    <row r="1003" spans="1:8" ht="33" x14ac:dyDescent="0.2">
      <c r="A1003" s="73" t="str">
        <f t="shared" ca="1" si="181"/>
        <v>Закупка товаров, работ и услуг для государственных (муниципальных) нужд</v>
      </c>
      <c r="B1003" s="79" t="s">
        <v>585</v>
      </c>
      <c r="C1003" s="77" t="s">
        <v>92</v>
      </c>
      <c r="D1003" s="69" t="s">
        <v>96</v>
      </c>
      <c r="E1003" s="26">
        <v>200</v>
      </c>
      <c r="F1003" s="78">
        <f>F1004</f>
        <v>1820.2</v>
      </c>
      <c r="G1003" s="78">
        <f>G1004</f>
        <v>0</v>
      </c>
      <c r="H1003" s="78">
        <f t="shared" si="177"/>
        <v>1820.2</v>
      </c>
    </row>
    <row r="1004" spans="1:8" ht="33" x14ac:dyDescent="0.2">
      <c r="A1004" s="73" t="str">
        <f t="shared" ca="1" si="181"/>
        <v>Иные закупки товаров, работ и услуг для обеспечения государственных (муниципальных) нужд</v>
      </c>
      <c r="B1004" s="79" t="s">
        <v>585</v>
      </c>
      <c r="C1004" s="77" t="s">
        <v>92</v>
      </c>
      <c r="D1004" s="69" t="s">
        <v>96</v>
      </c>
      <c r="E1004" s="26">
        <v>240</v>
      </c>
      <c r="F1004" s="78">
        <f>'прил. 5'!G169</f>
        <v>1820.2</v>
      </c>
      <c r="G1004" s="78">
        <f>'прил. 5'!H169</f>
        <v>0</v>
      </c>
      <c r="H1004" s="78">
        <f t="shared" si="177"/>
        <v>1820.2</v>
      </c>
    </row>
    <row r="1005" spans="1:8" x14ac:dyDescent="0.2">
      <c r="A1005" s="73" t="str">
        <f t="shared" ca="1" si="181"/>
        <v>Иные бюджетные ассигнования</v>
      </c>
      <c r="B1005" s="79" t="s">
        <v>585</v>
      </c>
      <c r="C1005" s="77" t="s">
        <v>92</v>
      </c>
      <c r="D1005" s="69" t="s">
        <v>96</v>
      </c>
      <c r="E1005" s="26">
        <v>800</v>
      </c>
      <c r="F1005" s="78">
        <f>F1006</f>
        <v>251</v>
      </c>
      <c r="G1005" s="78">
        <f>G1006</f>
        <v>0</v>
      </c>
      <c r="H1005" s="78">
        <f t="shared" si="177"/>
        <v>251</v>
      </c>
    </row>
    <row r="1006" spans="1:8" x14ac:dyDescent="0.2">
      <c r="A1006" s="73" t="str">
        <f t="shared" ca="1" si="181"/>
        <v>Уплата налогов, сборов и иных платежей</v>
      </c>
      <c r="B1006" s="79" t="s">
        <v>585</v>
      </c>
      <c r="C1006" s="77" t="s">
        <v>92</v>
      </c>
      <c r="D1006" s="69" t="s">
        <v>96</v>
      </c>
      <c r="E1006" s="26">
        <v>850</v>
      </c>
      <c r="F1006" s="78">
        <f>'прил. 5'!G171</f>
        <v>251</v>
      </c>
      <c r="G1006" s="78">
        <f>'прил. 5'!H171</f>
        <v>0</v>
      </c>
      <c r="H1006" s="78">
        <f t="shared" si="177"/>
        <v>251</v>
      </c>
    </row>
    <row r="1007" spans="1:8" x14ac:dyDescent="0.2">
      <c r="A1007" s="73" t="str">
        <f ca="1">IF(ISERROR(MATCH(C1007,Код_Раздел,0)),"",INDIRECT(ADDRESS(MATCH(C1007,Код_Раздел,0)+1,2,,,"Раздел")))</f>
        <v>Социальная политика</v>
      </c>
      <c r="B1007" s="79" t="s">
        <v>585</v>
      </c>
      <c r="C1007" s="77" t="s">
        <v>67</v>
      </c>
      <c r="D1007" s="69"/>
      <c r="E1007" s="26"/>
      <c r="F1007" s="78">
        <f>F1008</f>
        <v>186</v>
      </c>
      <c r="G1007" s="78">
        <f>G1008</f>
        <v>0</v>
      </c>
      <c r="H1007" s="78">
        <f t="shared" si="177"/>
        <v>186</v>
      </c>
    </row>
    <row r="1008" spans="1:8" x14ac:dyDescent="0.2">
      <c r="A1008" s="68" t="s">
        <v>58</v>
      </c>
      <c r="B1008" s="79" t="s">
        <v>585</v>
      </c>
      <c r="C1008" s="77" t="s">
        <v>67</v>
      </c>
      <c r="D1008" s="69" t="s">
        <v>92</v>
      </c>
      <c r="E1008" s="26"/>
      <c r="F1008" s="78">
        <f t="shared" ref="F1008:G1009" si="182">F1009</f>
        <v>186</v>
      </c>
      <c r="G1008" s="78">
        <f t="shared" si="182"/>
        <v>0</v>
      </c>
      <c r="H1008" s="78">
        <f t="shared" si="177"/>
        <v>186</v>
      </c>
    </row>
    <row r="1009" spans="1:11" x14ac:dyDescent="0.2">
      <c r="A1009" s="73" t="str">
        <f ca="1">IF(ISERROR(MATCH(E1009,Код_КВР,0)),"",INDIRECT(ADDRESS(MATCH(E1009,Код_КВР,0)+1,2,,,"КВР")))</f>
        <v>Социальное обеспечение и иные выплаты населению</v>
      </c>
      <c r="B1009" s="79" t="s">
        <v>585</v>
      </c>
      <c r="C1009" s="77" t="s">
        <v>67</v>
      </c>
      <c r="D1009" s="69" t="s">
        <v>92</v>
      </c>
      <c r="E1009" s="26">
        <v>300</v>
      </c>
      <c r="F1009" s="78">
        <f t="shared" si="182"/>
        <v>186</v>
      </c>
      <c r="G1009" s="78">
        <f t="shared" si="182"/>
        <v>0</v>
      </c>
      <c r="H1009" s="78">
        <f t="shared" si="177"/>
        <v>186</v>
      </c>
    </row>
    <row r="1010" spans="1:11" x14ac:dyDescent="0.2">
      <c r="A1010" s="73" t="str">
        <f ca="1">IF(ISERROR(MATCH(E1010,Код_КВР,0)),"",INDIRECT(ADDRESS(MATCH(E1010,Код_КВР,0)+1,2,,,"КВР")))</f>
        <v>Иные выплаты населению</v>
      </c>
      <c r="B1010" s="79" t="s">
        <v>585</v>
      </c>
      <c r="C1010" s="77" t="s">
        <v>67</v>
      </c>
      <c r="D1010" s="69" t="s">
        <v>92</v>
      </c>
      <c r="E1010" s="26">
        <v>360</v>
      </c>
      <c r="F1010" s="78">
        <f>'прил. 5'!G306</f>
        <v>186</v>
      </c>
      <c r="G1010" s="78">
        <f>'прил. 5'!H306</f>
        <v>0</v>
      </c>
      <c r="H1010" s="78">
        <f t="shared" si="177"/>
        <v>186</v>
      </c>
    </row>
    <row r="1011" spans="1:11" ht="33" x14ac:dyDescent="0.2">
      <c r="A1011" s="73" t="str">
        <f ca="1">IF(ISERROR(MATCH(B1011,Код_КЦСР,0)),"",INDIRECT(ADDRESS(MATCH(B1011,Код_КЦСР,0)+1,2,,,"КЦСР")))</f>
        <v>Расходы, не включенные в муниципальные программы города Череповца</v>
      </c>
      <c r="B1011" s="79" t="s">
        <v>586</v>
      </c>
      <c r="C1011" s="77"/>
      <c r="D1011" s="69"/>
      <c r="E1011" s="26"/>
      <c r="F1011" s="78">
        <f>F1012+F1063+F1080+F1088+F1099+F1105</f>
        <v>403685.30000000005</v>
      </c>
      <c r="G1011" s="78">
        <f>G1012+G1063+G1080+G1088+G1099+G1105</f>
        <v>0</v>
      </c>
      <c r="H1011" s="78">
        <f t="shared" si="177"/>
        <v>403685.30000000005</v>
      </c>
      <c r="K1011" s="40"/>
    </row>
    <row r="1012" spans="1:11" ht="33" x14ac:dyDescent="0.2">
      <c r="A1012" s="73" t="str">
        <f ca="1">IF(ISERROR(MATCH(B1012,Код_КЦСР,0)),"",INDIRECT(ADDRESS(MATCH(B1012,Код_КЦСР,0)+1,2,,,"КЦСР")))</f>
        <v>Руководство и управление в сфере установленных функций органов местного самоуправления</v>
      </c>
      <c r="B1012" s="79" t="s">
        <v>587</v>
      </c>
      <c r="C1012" s="77"/>
      <c r="D1012" s="69"/>
      <c r="E1012" s="26"/>
      <c r="F1012" s="78">
        <f>F1013+F1019</f>
        <v>171153.5</v>
      </c>
      <c r="G1012" s="78">
        <f>G1013+G1019</f>
        <v>0</v>
      </c>
      <c r="H1012" s="78">
        <f t="shared" si="177"/>
        <v>171153.5</v>
      </c>
    </row>
    <row r="1013" spans="1:11" x14ac:dyDescent="0.2">
      <c r="A1013" s="73" t="str">
        <f ca="1">IF(ISERROR(MATCH(B1013,Код_КЦСР,0)),"",INDIRECT(ADDRESS(MATCH(B1013,Код_КЦСР,0)+1,2,,,"КЦСР")))</f>
        <v>Глава муниципального образования</v>
      </c>
      <c r="B1013" s="79" t="s">
        <v>588</v>
      </c>
      <c r="C1013" s="77"/>
      <c r="D1013" s="69"/>
      <c r="E1013" s="26"/>
      <c r="F1013" s="78">
        <f t="shared" ref="F1013:G1016" si="183">F1014</f>
        <v>3325.9</v>
      </c>
      <c r="G1013" s="78">
        <f t="shared" si="183"/>
        <v>0</v>
      </c>
      <c r="H1013" s="78">
        <f t="shared" si="177"/>
        <v>3325.9</v>
      </c>
    </row>
    <row r="1014" spans="1:11" ht="33" x14ac:dyDescent="0.2">
      <c r="A1014" s="73" t="str">
        <f ca="1">IF(ISERROR(MATCH(B1014,Код_КЦСР,0)),"",INDIRECT(ADDRESS(MATCH(B1014,Код_КЦСР,0)+1,2,,,"КЦСР")))</f>
        <v>Расходы на обеспечение функций органов местного самоуправления</v>
      </c>
      <c r="B1014" s="79" t="s">
        <v>589</v>
      </c>
      <c r="C1014" s="77"/>
      <c r="D1014" s="69"/>
      <c r="E1014" s="26"/>
      <c r="F1014" s="78">
        <f t="shared" si="183"/>
        <v>3325.9</v>
      </c>
      <c r="G1014" s="78">
        <f t="shared" si="183"/>
        <v>0</v>
      </c>
      <c r="H1014" s="78">
        <f t="shared" si="177"/>
        <v>3325.9</v>
      </c>
    </row>
    <row r="1015" spans="1:11" x14ac:dyDescent="0.2">
      <c r="A1015" s="73" t="str">
        <f ca="1">IF(ISERROR(MATCH(C1015,Код_Раздел,0)),"",INDIRECT(ADDRESS(MATCH(C1015,Код_Раздел,0)+1,2,,,"Раздел")))</f>
        <v>Общегосударственные  вопросы</v>
      </c>
      <c r="B1015" s="79" t="s">
        <v>589</v>
      </c>
      <c r="C1015" s="77" t="s">
        <v>90</v>
      </c>
      <c r="D1015" s="69"/>
      <c r="E1015" s="26"/>
      <c r="F1015" s="78">
        <f t="shared" si="183"/>
        <v>3325.9</v>
      </c>
      <c r="G1015" s="78">
        <f t="shared" si="183"/>
        <v>0</v>
      </c>
      <c r="H1015" s="78">
        <f t="shared" si="177"/>
        <v>3325.9</v>
      </c>
    </row>
    <row r="1016" spans="1:11" ht="33" x14ac:dyDescent="0.2">
      <c r="A1016" s="71" t="s">
        <v>108</v>
      </c>
      <c r="B1016" s="79" t="s">
        <v>589</v>
      </c>
      <c r="C1016" s="77" t="s">
        <v>90</v>
      </c>
      <c r="D1016" s="69" t="s">
        <v>91</v>
      </c>
      <c r="E1016" s="26"/>
      <c r="F1016" s="78">
        <f t="shared" si="183"/>
        <v>3325.9</v>
      </c>
      <c r="G1016" s="78">
        <f t="shared" si="183"/>
        <v>0</v>
      </c>
      <c r="H1016" s="78">
        <f t="shared" si="177"/>
        <v>3325.9</v>
      </c>
    </row>
    <row r="1017" spans="1:11" ht="66" x14ac:dyDescent="0.2">
      <c r="A1017" s="73" t="str">
        <f ca="1">IF(ISERROR(MATCH(E1017,Код_КВР,0)),"",INDIRECT(ADDRESS(MATCH(E1017,Код_КВР,0)+1,2,,,"КВР")))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017" s="79" t="s">
        <v>589</v>
      </c>
      <c r="C1017" s="77" t="s">
        <v>90</v>
      </c>
      <c r="D1017" s="77" t="s">
        <v>91</v>
      </c>
      <c r="E1017" s="26">
        <v>100</v>
      </c>
      <c r="F1017" s="78">
        <f t="shared" ref="F1017:G1017" si="184">F1018</f>
        <v>3325.9</v>
      </c>
      <c r="G1017" s="78">
        <f t="shared" si="184"/>
        <v>0</v>
      </c>
      <c r="H1017" s="78">
        <f t="shared" si="177"/>
        <v>3325.9</v>
      </c>
    </row>
    <row r="1018" spans="1:11" ht="33" x14ac:dyDescent="0.2">
      <c r="A1018" s="73" t="str">
        <f ca="1">IF(ISERROR(MATCH(E1018,Код_КВР,0)),"",INDIRECT(ADDRESS(MATCH(E1018,Код_КВР,0)+1,2,,,"КВР")))</f>
        <v>Расходы на выплаты персоналу государственных (муниципальных) органов</v>
      </c>
      <c r="B1018" s="79" t="s">
        <v>589</v>
      </c>
      <c r="C1018" s="77" t="s">
        <v>90</v>
      </c>
      <c r="D1018" s="77" t="s">
        <v>91</v>
      </c>
      <c r="E1018" s="26">
        <v>120</v>
      </c>
      <c r="F1018" s="78">
        <f>'прил. 5'!G25</f>
        <v>3325.9</v>
      </c>
      <c r="G1018" s="78">
        <f>'прил. 5'!H25</f>
        <v>0</v>
      </c>
      <c r="H1018" s="78">
        <f t="shared" si="177"/>
        <v>3325.9</v>
      </c>
    </row>
    <row r="1019" spans="1:11" ht="33" x14ac:dyDescent="0.2">
      <c r="A1019" s="73" t="str">
        <f ca="1">IF(ISERROR(MATCH(B1019,Код_КЦСР,0)),"",INDIRECT(ADDRESS(MATCH(B1019,Код_КЦСР,0)+1,2,,,"КЦСР")))</f>
        <v>Обеспечение деятельности исполнительных органов местного самоуправления</v>
      </c>
      <c r="B1019" s="79" t="s">
        <v>590</v>
      </c>
      <c r="C1019" s="77"/>
      <c r="D1019" s="69"/>
      <c r="E1019" s="26"/>
      <c r="F1019" s="78">
        <f>F1020+F1036+F1041+F1048+F1053+F1058</f>
        <v>167827.6</v>
      </c>
      <c r="G1019" s="78">
        <f>G1020+G1036+G1041+G1048+G1053+G1058</f>
        <v>0</v>
      </c>
      <c r="H1019" s="78">
        <f t="shared" si="177"/>
        <v>167827.6</v>
      </c>
    </row>
    <row r="1020" spans="1:11" ht="18.75" customHeight="1" x14ac:dyDescent="0.2">
      <c r="A1020" s="73" t="str">
        <f ca="1">IF(ISERROR(MATCH(B1020,Код_КЦСР,0)),"",INDIRECT(ADDRESS(MATCH(B1020,Код_КЦСР,0)+1,2,,,"КЦСР")))</f>
        <v>Расходы на обеспечение функций органов местного самоуправления</v>
      </c>
      <c r="B1020" s="79" t="s">
        <v>592</v>
      </c>
      <c r="C1020" s="77"/>
      <c r="D1020" s="69"/>
      <c r="E1020" s="26"/>
      <c r="F1020" s="78">
        <f>F1021</f>
        <v>165147.90000000002</v>
      </c>
      <c r="G1020" s="78">
        <f>G1021</f>
        <v>0</v>
      </c>
      <c r="H1020" s="78">
        <f t="shared" si="177"/>
        <v>165147.90000000002</v>
      </c>
    </row>
    <row r="1021" spans="1:11" x14ac:dyDescent="0.2">
      <c r="A1021" s="73" t="str">
        <f ca="1">IF(ISERROR(MATCH(C1021,Код_Раздел,0)),"",INDIRECT(ADDRESS(MATCH(C1021,Код_Раздел,0)+1,2,,,"Раздел")))</f>
        <v>Общегосударственные  вопросы</v>
      </c>
      <c r="B1021" s="79" t="s">
        <v>592</v>
      </c>
      <c r="C1021" s="77" t="s">
        <v>90</v>
      </c>
      <c r="D1021" s="69"/>
      <c r="E1021" s="26"/>
      <c r="F1021" s="78">
        <f>F1022+F1029</f>
        <v>165147.90000000002</v>
      </c>
      <c r="G1021" s="78">
        <f>G1022+G1029</f>
        <v>0</v>
      </c>
      <c r="H1021" s="78">
        <f t="shared" si="177"/>
        <v>165147.90000000002</v>
      </c>
    </row>
    <row r="1022" spans="1:11" ht="49.5" x14ac:dyDescent="0.2">
      <c r="A1022" s="73" t="s">
        <v>110</v>
      </c>
      <c r="B1022" s="79" t="s">
        <v>592</v>
      </c>
      <c r="C1022" s="77" t="s">
        <v>90</v>
      </c>
      <c r="D1022" s="77" t="s">
        <v>93</v>
      </c>
      <c r="E1022" s="26"/>
      <c r="F1022" s="78">
        <f>F1023+F1025+F1027</f>
        <v>129408.1</v>
      </c>
      <c r="G1022" s="78">
        <f>G1023+G1025+G1027</f>
        <v>0</v>
      </c>
      <c r="H1022" s="78">
        <f t="shared" si="177"/>
        <v>129408.1</v>
      </c>
    </row>
    <row r="1023" spans="1:11" ht="66" x14ac:dyDescent="0.2">
      <c r="A1023" s="73" t="str">
        <f t="shared" ref="A1023:A1035" ca="1" si="185">IF(ISERROR(MATCH(E1023,Код_КВР,0)),"",INDIRECT(ADDRESS(MATCH(E1023,Код_КВР,0)+1,2,,,"КВР")))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023" s="79" t="s">
        <v>592</v>
      </c>
      <c r="C1023" s="77" t="s">
        <v>90</v>
      </c>
      <c r="D1023" s="77" t="s">
        <v>93</v>
      </c>
      <c r="E1023" s="26">
        <v>100</v>
      </c>
      <c r="F1023" s="78">
        <f>F1024</f>
        <v>125791.5</v>
      </c>
      <c r="G1023" s="78">
        <f>G1024</f>
        <v>0</v>
      </c>
      <c r="H1023" s="78">
        <f t="shared" si="177"/>
        <v>125791.5</v>
      </c>
    </row>
    <row r="1024" spans="1:11" ht="33" x14ac:dyDescent="0.2">
      <c r="A1024" s="73" t="str">
        <f t="shared" ca="1" si="185"/>
        <v>Расходы на выплаты персоналу государственных (муниципальных) органов</v>
      </c>
      <c r="B1024" s="79" t="s">
        <v>592</v>
      </c>
      <c r="C1024" s="77" t="s">
        <v>90</v>
      </c>
      <c r="D1024" s="77" t="s">
        <v>93</v>
      </c>
      <c r="E1024" s="26">
        <v>120</v>
      </c>
      <c r="F1024" s="78">
        <f>'прил. 5'!G32</f>
        <v>125791.5</v>
      </c>
      <c r="G1024" s="78">
        <f>'прил. 5'!H32</f>
        <v>0</v>
      </c>
      <c r="H1024" s="78">
        <f t="shared" si="177"/>
        <v>125791.5</v>
      </c>
    </row>
    <row r="1025" spans="1:8" ht="33" x14ac:dyDescent="0.2">
      <c r="A1025" s="73" t="str">
        <f t="shared" ca="1" si="185"/>
        <v>Закупка товаров, работ и услуг для государственных (муниципальных) нужд</v>
      </c>
      <c r="B1025" s="79" t="s">
        <v>592</v>
      </c>
      <c r="C1025" s="77" t="s">
        <v>90</v>
      </c>
      <c r="D1025" s="77" t="s">
        <v>93</v>
      </c>
      <c r="E1025" s="26">
        <v>200</v>
      </c>
      <c r="F1025" s="78">
        <f>F1026</f>
        <v>3614.6</v>
      </c>
      <c r="G1025" s="78">
        <f>G1026</f>
        <v>0</v>
      </c>
      <c r="H1025" s="78">
        <f t="shared" si="177"/>
        <v>3614.6</v>
      </c>
    </row>
    <row r="1026" spans="1:8" ht="33" x14ac:dyDescent="0.2">
      <c r="A1026" s="73" t="str">
        <f t="shared" ca="1" si="185"/>
        <v>Иные закупки товаров, работ и услуг для обеспечения государственных (муниципальных) нужд</v>
      </c>
      <c r="B1026" s="79" t="s">
        <v>592</v>
      </c>
      <c r="C1026" s="77" t="s">
        <v>90</v>
      </c>
      <c r="D1026" s="77" t="s">
        <v>93</v>
      </c>
      <c r="E1026" s="26">
        <v>240</v>
      </c>
      <c r="F1026" s="78">
        <f>'прил. 5'!G34</f>
        <v>3614.6</v>
      </c>
      <c r="G1026" s="78">
        <f>'прил. 5'!H34</f>
        <v>0</v>
      </c>
      <c r="H1026" s="78">
        <f t="shared" si="177"/>
        <v>3614.6</v>
      </c>
    </row>
    <row r="1027" spans="1:8" x14ac:dyDescent="0.2">
      <c r="A1027" s="73" t="str">
        <f t="shared" ca="1" si="185"/>
        <v>Иные бюджетные ассигнования</v>
      </c>
      <c r="B1027" s="79" t="s">
        <v>592</v>
      </c>
      <c r="C1027" s="77" t="s">
        <v>90</v>
      </c>
      <c r="D1027" s="77" t="s">
        <v>93</v>
      </c>
      <c r="E1027" s="26">
        <v>800</v>
      </c>
      <c r="F1027" s="78">
        <f>F1028</f>
        <v>2</v>
      </c>
      <c r="G1027" s="78">
        <f>G1028</f>
        <v>0</v>
      </c>
      <c r="H1027" s="78">
        <f t="shared" si="177"/>
        <v>2</v>
      </c>
    </row>
    <row r="1028" spans="1:8" x14ac:dyDescent="0.2">
      <c r="A1028" s="73" t="str">
        <f t="shared" ca="1" si="185"/>
        <v>Уплата налогов, сборов и иных платежей</v>
      </c>
      <c r="B1028" s="79" t="s">
        <v>592</v>
      </c>
      <c r="C1028" s="77" t="s">
        <v>90</v>
      </c>
      <c r="D1028" s="77" t="s">
        <v>93</v>
      </c>
      <c r="E1028" s="26">
        <v>850</v>
      </c>
      <c r="F1028" s="78">
        <f>'прил. 5'!G36</f>
        <v>2</v>
      </c>
      <c r="G1028" s="78">
        <f>'прил. 5'!H36</f>
        <v>0</v>
      </c>
      <c r="H1028" s="78">
        <f t="shared" si="177"/>
        <v>2</v>
      </c>
    </row>
    <row r="1029" spans="1:8" ht="33" x14ac:dyDescent="0.2">
      <c r="A1029" s="68" t="s">
        <v>46</v>
      </c>
      <c r="B1029" s="79" t="s">
        <v>592</v>
      </c>
      <c r="C1029" s="77" t="s">
        <v>90</v>
      </c>
      <c r="D1029" s="77" t="s">
        <v>94</v>
      </c>
      <c r="E1029" s="26"/>
      <c r="F1029" s="78">
        <f>F1030+F1032+F1034</f>
        <v>35739.800000000003</v>
      </c>
      <c r="G1029" s="78">
        <f>G1030+G1032+G1034</f>
        <v>0</v>
      </c>
      <c r="H1029" s="78">
        <f t="shared" si="177"/>
        <v>35739.800000000003</v>
      </c>
    </row>
    <row r="1030" spans="1:8" ht="66" x14ac:dyDescent="0.2">
      <c r="A1030" s="73" t="str">
        <f t="shared" ca="1" si="18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030" s="79" t="s">
        <v>592</v>
      </c>
      <c r="C1030" s="77" t="s">
        <v>90</v>
      </c>
      <c r="D1030" s="77" t="s">
        <v>94</v>
      </c>
      <c r="E1030" s="26">
        <v>100</v>
      </c>
      <c r="F1030" s="78">
        <f>F1031</f>
        <v>35606.5</v>
      </c>
      <c r="G1030" s="78">
        <f>G1031</f>
        <v>0</v>
      </c>
      <c r="H1030" s="78">
        <f t="shared" si="177"/>
        <v>35606.5</v>
      </c>
    </row>
    <row r="1031" spans="1:8" ht="33" x14ac:dyDescent="0.2">
      <c r="A1031" s="73" t="str">
        <f t="shared" ca="1" si="185"/>
        <v>Расходы на выплаты персоналу государственных (муниципальных) органов</v>
      </c>
      <c r="B1031" s="79" t="s">
        <v>592</v>
      </c>
      <c r="C1031" s="77" t="s">
        <v>90</v>
      </c>
      <c r="D1031" s="77" t="s">
        <v>94</v>
      </c>
      <c r="E1031" s="26">
        <v>120</v>
      </c>
      <c r="F1031" s="78">
        <f>'прил. 5'!G627</f>
        <v>35606.5</v>
      </c>
      <c r="G1031" s="78">
        <f>'прил. 5'!H627</f>
        <v>0</v>
      </c>
      <c r="H1031" s="78">
        <f t="shared" si="177"/>
        <v>35606.5</v>
      </c>
    </row>
    <row r="1032" spans="1:8" ht="33" x14ac:dyDescent="0.2">
      <c r="A1032" s="73" t="str">
        <f t="shared" ca="1" si="185"/>
        <v>Закупка товаров, работ и услуг для государственных (муниципальных) нужд</v>
      </c>
      <c r="B1032" s="79" t="s">
        <v>592</v>
      </c>
      <c r="C1032" s="77" t="s">
        <v>90</v>
      </c>
      <c r="D1032" s="77" t="s">
        <v>94</v>
      </c>
      <c r="E1032" s="26">
        <v>200</v>
      </c>
      <c r="F1032" s="78">
        <f>F1033</f>
        <v>131.79999999999998</v>
      </c>
      <c r="G1032" s="78">
        <f>G1033</f>
        <v>0</v>
      </c>
      <c r="H1032" s="78">
        <f t="shared" si="177"/>
        <v>131.79999999999998</v>
      </c>
    </row>
    <row r="1033" spans="1:8" ht="33" x14ac:dyDescent="0.2">
      <c r="A1033" s="73" t="str">
        <f t="shared" ca="1" si="185"/>
        <v>Иные закупки товаров, работ и услуг для обеспечения государственных (муниципальных) нужд</v>
      </c>
      <c r="B1033" s="79" t="s">
        <v>592</v>
      </c>
      <c r="C1033" s="77" t="s">
        <v>90</v>
      </c>
      <c r="D1033" s="77" t="s">
        <v>94</v>
      </c>
      <c r="E1033" s="26">
        <v>240</v>
      </c>
      <c r="F1033" s="78">
        <f>'прил. 5'!G629</f>
        <v>131.79999999999998</v>
      </c>
      <c r="G1033" s="78">
        <f>'прил. 5'!H629</f>
        <v>0</v>
      </c>
      <c r="H1033" s="78">
        <f t="shared" si="177"/>
        <v>131.79999999999998</v>
      </c>
    </row>
    <row r="1034" spans="1:8" x14ac:dyDescent="0.2">
      <c r="A1034" s="73" t="str">
        <f t="shared" ca="1" si="185"/>
        <v>Иные бюджетные ассигнования</v>
      </c>
      <c r="B1034" s="79" t="s">
        <v>592</v>
      </c>
      <c r="C1034" s="77" t="s">
        <v>90</v>
      </c>
      <c r="D1034" s="77" t="s">
        <v>94</v>
      </c>
      <c r="E1034" s="26">
        <v>800</v>
      </c>
      <c r="F1034" s="78">
        <f>F1035</f>
        <v>1.5</v>
      </c>
      <c r="G1034" s="78">
        <f>G1035</f>
        <v>0</v>
      </c>
      <c r="H1034" s="78">
        <f t="shared" si="177"/>
        <v>1.5</v>
      </c>
    </row>
    <row r="1035" spans="1:8" x14ac:dyDescent="0.2">
      <c r="A1035" s="73" t="str">
        <f t="shared" ca="1" si="185"/>
        <v>Уплата налогов, сборов и иных платежей</v>
      </c>
      <c r="B1035" s="79" t="s">
        <v>592</v>
      </c>
      <c r="C1035" s="77" t="s">
        <v>90</v>
      </c>
      <c r="D1035" s="77" t="s">
        <v>94</v>
      </c>
      <c r="E1035" s="26">
        <v>850</v>
      </c>
      <c r="F1035" s="78">
        <f>'прил. 5'!G631</f>
        <v>1.5</v>
      </c>
      <c r="G1035" s="78">
        <f>'прил. 5'!H631</f>
        <v>0</v>
      </c>
      <c r="H1035" s="78">
        <f t="shared" si="177"/>
        <v>1.5</v>
      </c>
    </row>
    <row r="1036" spans="1:8" ht="49.5" x14ac:dyDescent="0.2">
      <c r="A1036" s="73" t="str">
        <f ca="1">IF(ISERROR(MATCH(B1036,Код_КЦСР,0)),"",INDIRECT(ADDRESS(MATCH(B1036,Код_КЦСР,0)+1,2,,,"КЦСР")))</f>
        <v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B1036" s="79" t="s">
        <v>622</v>
      </c>
      <c r="C1036" s="77"/>
      <c r="D1036" s="77"/>
      <c r="E1036" s="26"/>
      <c r="F1036" s="78">
        <f t="shared" ref="F1036:G1039" si="186">F1037</f>
        <v>162.30000000000001</v>
      </c>
      <c r="G1036" s="78">
        <f t="shared" si="186"/>
        <v>0</v>
      </c>
      <c r="H1036" s="78">
        <f t="shared" si="177"/>
        <v>162.30000000000001</v>
      </c>
    </row>
    <row r="1037" spans="1:8" x14ac:dyDescent="0.2">
      <c r="A1037" s="73" t="str">
        <f ca="1">IF(ISERROR(MATCH(C1037,Код_Раздел,0)),"",INDIRECT(ADDRESS(MATCH(C1037,Код_Раздел,0)+1,2,,,"Раздел")))</f>
        <v>Общегосударственные  вопросы</v>
      </c>
      <c r="B1037" s="79" t="s">
        <v>622</v>
      </c>
      <c r="C1037" s="77" t="s">
        <v>90</v>
      </c>
      <c r="D1037" s="77"/>
      <c r="E1037" s="26"/>
      <c r="F1037" s="78">
        <f t="shared" si="186"/>
        <v>162.30000000000001</v>
      </c>
      <c r="G1037" s="78">
        <f t="shared" si="186"/>
        <v>0</v>
      </c>
      <c r="H1037" s="78">
        <f t="shared" si="177"/>
        <v>162.30000000000001</v>
      </c>
    </row>
    <row r="1038" spans="1:8" x14ac:dyDescent="0.2">
      <c r="A1038" s="73" t="s">
        <v>174</v>
      </c>
      <c r="B1038" s="79" t="s">
        <v>622</v>
      </c>
      <c r="C1038" s="77" t="s">
        <v>90</v>
      </c>
      <c r="D1038" s="77" t="s">
        <v>98</v>
      </c>
      <c r="E1038" s="26"/>
      <c r="F1038" s="78">
        <f t="shared" si="186"/>
        <v>162.30000000000001</v>
      </c>
      <c r="G1038" s="78">
        <f t="shared" si="186"/>
        <v>0</v>
      </c>
      <c r="H1038" s="78">
        <f t="shared" si="177"/>
        <v>162.30000000000001</v>
      </c>
    </row>
    <row r="1039" spans="1:8" ht="33" x14ac:dyDescent="0.2">
      <c r="A1039" s="73" t="str">
        <f t="shared" ref="A1039:A1040" ca="1" si="187">IF(ISERROR(MATCH(E1039,Код_КВР,0)),"",INDIRECT(ADDRESS(MATCH(E1039,Код_КВР,0)+1,2,,,"КВР")))</f>
        <v>Закупка товаров, работ и услуг для государственных (муниципальных) нужд</v>
      </c>
      <c r="B1039" s="79" t="s">
        <v>622</v>
      </c>
      <c r="C1039" s="77" t="s">
        <v>90</v>
      </c>
      <c r="D1039" s="77" t="s">
        <v>98</v>
      </c>
      <c r="E1039" s="26">
        <v>200</v>
      </c>
      <c r="F1039" s="78">
        <f t="shared" si="186"/>
        <v>162.30000000000001</v>
      </c>
      <c r="G1039" s="78">
        <f t="shared" si="186"/>
        <v>0</v>
      </c>
      <c r="H1039" s="78">
        <f t="shared" si="177"/>
        <v>162.30000000000001</v>
      </c>
    </row>
    <row r="1040" spans="1:8" ht="33" x14ac:dyDescent="0.2">
      <c r="A1040" s="73" t="str">
        <f t="shared" ca="1" si="187"/>
        <v>Иные закупки товаров, работ и услуг для обеспечения государственных (муниципальных) нужд</v>
      </c>
      <c r="B1040" s="79" t="s">
        <v>622</v>
      </c>
      <c r="C1040" s="77" t="s">
        <v>90</v>
      </c>
      <c r="D1040" s="77" t="s">
        <v>98</v>
      </c>
      <c r="E1040" s="26">
        <v>240</v>
      </c>
      <c r="F1040" s="78">
        <f>'прил. 5'!G54</f>
        <v>162.30000000000001</v>
      </c>
      <c r="G1040" s="78">
        <f>'прил. 5'!H54</f>
        <v>0</v>
      </c>
      <c r="H1040" s="78">
        <f t="shared" si="177"/>
        <v>162.30000000000001</v>
      </c>
    </row>
    <row r="1041" spans="1:8" ht="82.5" x14ac:dyDescent="0.2">
      <c r="A1041" s="73" t="str">
        <f ca="1">IF(ISERROR(MATCH(B1041,Код_КЦСР,0)),"",INDIRECT(ADDRESS(MATCH(B1041,Код_КЦСР,0)+1,2,,,"КЦСР")))</f>
        <v>Субвенция на осуществление отдельных государственных полномочий в сфере административных отношений в соответствии с законом области от 28.11.2005 № 1369-ОЗ «О наделении органов местного самоуправления отдельными государственными полномочиями в сфере административных отношений»</v>
      </c>
      <c r="B1041" s="79" t="s">
        <v>623</v>
      </c>
      <c r="C1041" s="77"/>
      <c r="D1041" s="77"/>
      <c r="E1041" s="26"/>
      <c r="F1041" s="78">
        <f>F1042</f>
        <v>1833</v>
      </c>
      <c r="G1041" s="78">
        <f>G1042</f>
        <v>0</v>
      </c>
      <c r="H1041" s="78">
        <f t="shared" si="177"/>
        <v>1833</v>
      </c>
    </row>
    <row r="1042" spans="1:8" x14ac:dyDescent="0.2">
      <c r="A1042" s="73" t="str">
        <f ca="1">IF(ISERROR(MATCH(C1042,Код_Раздел,0)),"",INDIRECT(ADDRESS(MATCH(C1042,Код_Раздел,0)+1,2,,,"Раздел")))</f>
        <v>Общегосударственные  вопросы</v>
      </c>
      <c r="B1042" s="79" t="s">
        <v>623</v>
      </c>
      <c r="C1042" s="77" t="s">
        <v>90</v>
      </c>
      <c r="D1042" s="77"/>
      <c r="E1042" s="26"/>
      <c r="F1042" s="78">
        <f>F1043</f>
        <v>1833</v>
      </c>
      <c r="G1042" s="78">
        <f>G1043</f>
        <v>0</v>
      </c>
      <c r="H1042" s="78">
        <f t="shared" si="177"/>
        <v>1833</v>
      </c>
    </row>
    <row r="1043" spans="1:8" ht="49.5" x14ac:dyDescent="0.2">
      <c r="A1043" s="73" t="s">
        <v>110</v>
      </c>
      <c r="B1043" s="79" t="s">
        <v>623</v>
      </c>
      <c r="C1043" s="77" t="s">
        <v>90</v>
      </c>
      <c r="D1043" s="77" t="s">
        <v>93</v>
      </c>
      <c r="E1043" s="26"/>
      <c r="F1043" s="78">
        <f>F1044+F1046</f>
        <v>1833</v>
      </c>
      <c r="G1043" s="78">
        <f>G1044+G1046</f>
        <v>0</v>
      </c>
      <c r="H1043" s="78">
        <f t="shared" si="177"/>
        <v>1833</v>
      </c>
    </row>
    <row r="1044" spans="1:8" ht="66" x14ac:dyDescent="0.2">
      <c r="A1044" s="73" t="str">
        <f t="shared" ref="A1044:A1047" ca="1" si="188">IF(ISERROR(MATCH(E1044,Код_КВР,0)),"",INDIRECT(ADDRESS(MATCH(E1044,Код_КВР,0)+1,2,,,"КВР")))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044" s="79" t="s">
        <v>623</v>
      </c>
      <c r="C1044" s="77" t="s">
        <v>90</v>
      </c>
      <c r="D1044" s="77" t="s">
        <v>93</v>
      </c>
      <c r="E1044" s="26">
        <v>100</v>
      </c>
      <c r="F1044" s="78">
        <f>F1045</f>
        <v>1822.3</v>
      </c>
      <c r="G1044" s="78">
        <f>G1045</f>
        <v>0</v>
      </c>
      <c r="H1044" s="78">
        <f t="shared" si="177"/>
        <v>1822.3</v>
      </c>
    </row>
    <row r="1045" spans="1:8" ht="33" x14ac:dyDescent="0.2">
      <c r="A1045" s="73" t="str">
        <f t="shared" ca="1" si="188"/>
        <v>Расходы на выплаты персоналу государственных (муниципальных) органов</v>
      </c>
      <c r="B1045" s="79" t="s">
        <v>623</v>
      </c>
      <c r="C1045" s="77" t="s">
        <v>90</v>
      </c>
      <c r="D1045" s="77" t="s">
        <v>93</v>
      </c>
      <c r="E1045" s="26">
        <v>120</v>
      </c>
      <c r="F1045" s="78">
        <f>'прил. 5'!G39</f>
        <v>1822.3</v>
      </c>
      <c r="G1045" s="78">
        <f>'прил. 5'!H39</f>
        <v>0</v>
      </c>
      <c r="H1045" s="78">
        <f t="shared" si="177"/>
        <v>1822.3</v>
      </c>
    </row>
    <row r="1046" spans="1:8" ht="33" x14ac:dyDescent="0.2">
      <c r="A1046" s="73" t="str">
        <f t="shared" ca="1" si="188"/>
        <v>Закупка товаров, работ и услуг для государственных (муниципальных) нужд</v>
      </c>
      <c r="B1046" s="79" t="s">
        <v>623</v>
      </c>
      <c r="C1046" s="77" t="s">
        <v>90</v>
      </c>
      <c r="D1046" s="77" t="s">
        <v>93</v>
      </c>
      <c r="E1046" s="26">
        <v>200</v>
      </c>
      <c r="F1046" s="78">
        <f>F1047</f>
        <v>10.7</v>
      </c>
      <c r="G1046" s="78">
        <f>G1047</f>
        <v>0</v>
      </c>
      <c r="H1046" s="78">
        <f t="shared" ref="H1046:H1109" si="189">F1046+G1046</f>
        <v>10.7</v>
      </c>
    </row>
    <row r="1047" spans="1:8" ht="33" x14ac:dyDescent="0.2">
      <c r="A1047" s="73" t="str">
        <f t="shared" ca="1" si="188"/>
        <v>Иные закупки товаров, работ и услуг для обеспечения государственных (муниципальных) нужд</v>
      </c>
      <c r="B1047" s="79" t="s">
        <v>623</v>
      </c>
      <c r="C1047" s="77" t="s">
        <v>90</v>
      </c>
      <c r="D1047" s="77" t="s">
        <v>93</v>
      </c>
      <c r="E1047" s="26">
        <v>240</v>
      </c>
      <c r="F1047" s="78">
        <f>'прил. 5'!G41</f>
        <v>10.7</v>
      </c>
      <c r="G1047" s="78">
        <f>'прил. 5'!H41</f>
        <v>0</v>
      </c>
      <c r="H1047" s="78">
        <f t="shared" si="189"/>
        <v>10.7</v>
      </c>
    </row>
    <row r="1048" spans="1:8" ht="82.5" x14ac:dyDescent="0.2">
      <c r="A1048" s="73" t="str">
        <f ca="1">IF(ISERROR(MATCH(B1048,Код_КЦСР,0)),"",INDIRECT(ADDRESS(MATCH(B1048,Код_КЦСР,0)+1,2,,,"КЦСР")))</f>
        <v>Субвенция на осуществление отдельных государственных полномочий в соответствии с законом области от 08.11.2011 № 2642-ОЗ «О наделении органов местного самоуправления городского округа «Город Череповец» отдельными государственными полномочиями в сфере труда»</v>
      </c>
      <c r="B1048" s="79" t="s">
        <v>624</v>
      </c>
      <c r="C1048" s="77"/>
      <c r="D1048" s="77"/>
      <c r="E1048" s="26"/>
      <c r="F1048" s="78">
        <f t="shared" ref="F1048:G1051" si="190">F1049</f>
        <v>255.8</v>
      </c>
      <c r="G1048" s="78">
        <f t="shared" si="190"/>
        <v>0</v>
      </c>
      <c r="H1048" s="78">
        <f t="shared" si="189"/>
        <v>255.8</v>
      </c>
    </row>
    <row r="1049" spans="1:8" x14ac:dyDescent="0.2">
      <c r="A1049" s="73" t="str">
        <f ca="1">IF(ISERROR(MATCH(C1049,Код_Раздел,0)),"",INDIRECT(ADDRESS(MATCH(C1049,Код_Раздел,0)+1,2,,,"Раздел")))</f>
        <v>Общегосударственные  вопросы</v>
      </c>
      <c r="B1049" s="79" t="s">
        <v>624</v>
      </c>
      <c r="C1049" s="77" t="s">
        <v>90</v>
      </c>
      <c r="D1049" s="77"/>
      <c r="E1049" s="26"/>
      <c r="F1049" s="78">
        <f t="shared" si="190"/>
        <v>255.8</v>
      </c>
      <c r="G1049" s="78">
        <f t="shared" si="190"/>
        <v>0</v>
      </c>
      <c r="H1049" s="78">
        <f t="shared" si="189"/>
        <v>255.8</v>
      </c>
    </row>
    <row r="1050" spans="1:8" ht="49.5" x14ac:dyDescent="0.2">
      <c r="A1050" s="73" t="s">
        <v>110</v>
      </c>
      <c r="B1050" s="79" t="s">
        <v>624</v>
      </c>
      <c r="C1050" s="77" t="s">
        <v>90</v>
      </c>
      <c r="D1050" s="77" t="s">
        <v>93</v>
      </c>
      <c r="E1050" s="26"/>
      <c r="F1050" s="78">
        <f t="shared" si="190"/>
        <v>255.8</v>
      </c>
      <c r="G1050" s="78">
        <f t="shared" si="190"/>
        <v>0</v>
      </c>
      <c r="H1050" s="78">
        <f t="shared" si="189"/>
        <v>255.8</v>
      </c>
    </row>
    <row r="1051" spans="1:8" ht="66" x14ac:dyDescent="0.2">
      <c r="A1051" s="73" t="str">
        <f t="shared" ref="A1051:A1052" ca="1" si="191">IF(ISERROR(MATCH(E1051,Код_КВР,0)),"",INDIRECT(ADDRESS(MATCH(E1051,Код_КВР,0)+1,2,,,"КВР")))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051" s="79" t="s">
        <v>624</v>
      </c>
      <c r="C1051" s="77" t="s">
        <v>90</v>
      </c>
      <c r="D1051" s="77" t="s">
        <v>93</v>
      </c>
      <c r="E1051" s="26">
        <v>100</v>
      </c>
      <c r="F1051" s="78">
        <f t="shared" si="190"/>
        <v>255.8</v>
      </c>
      <c r="G1051" s="78">
        <f t="shared" si="190"/>
        <v>0</v>
      </c>
      <c r="H1051" s="78">
        <f t="shared" si="189"/>
        <v>255.8</v>
      </c>
    </row>
    <row r="1052" spans="1:8" ht="33" x14ac:dyDescent="0.2">
      <c r="A1052" s="73" t="str">
        <f t="shared" ca="1" si="191"/>
        <v>Расходы на выплаты персоналу государственных (муниципальных) органов</v>
      </c>
      <c r="B1052" s="79" t="s">
        <v>624</v>
      </c>
      <c r="C1052" s="77" t="s">
        <v>90</v>
      </c>
      <c r="D1052" s="77" t="s">
        <v>93</v>
      </c>
      <c r="E1052" s="26">
        <v>120</v>
      </c>
      <c r="F1052" s="78">
        <f>'прил. 5'!G44</f>
        <v>255.8</v>
      </c>
      <c r="G1052" s="78">
        <f>'прил. 5'!H44</f>
        <v>0</v>
      </c>
      <c r="H1052" s="78">
        <f t="shared" si="189"/>
        <v>255.8</v>
      </c>
    </row>
    <row r="1053" spans="1:8" ht="99" x14ac:dyDescent="0.2">
      <c r="A1053" s="73" t="str">
        <f ca="1">IF(ISERROR(MATCH(B1053,Код_КЦСР,0)),"",INDIRECT(ADDRESS(MATCH(B1053,Код_КЦСР,0)+1,2,,,"КЦСР")))</f>
        <v>Субвенция на осуществление отдельных государственных полномочий в соответствии с законом области от 01.02.2013 № 2985-ОЗ «О наделении органов местного самоуправления отдельными государственными полномочиями по обеспечению жилыми помещениями детей-сирот и детей, оставшихся без попечения родитилей»</v>
      </c>
      <c r="B1053" s="79" t="s">
        <v>625</v>
      </c>
      <c r="C1053" s="77"/>
      <c r="D1053" s="77"/>
      <c r="E1053" s="26"/>
      <c r="F1053" s="78">
        <f t="shared" ref="F1053:G1056" si="192">F1054</f>
        <v>196.7</v>
      </c>
      <c r="G1053" s="78">
        <f t="shared" si="192"/>
        <v>0</v>
      </c>
      <c r="H1053" s="78">
        <f t="shared" si="189"/>
        <v>196.7</v>
      </c>
    </row>
    <row r="1054" spans="1:8" x14ac:dyDescent="0.2">
      <c r="A1054" s="73" t="str">
        <f ca="1">IF(ISERROR(MATCH(C1054,Код_Раздел,0)),"",INDIRECT(ADDRESS(MATCH(C1054,Код_Раздел,0)+1,2,,,"Раздел")))</f>
        <v>Общегосударственные  вопросы</v>
      </c>
      <c r="B1054" s="79" t="s">
        <v>625</v>
      </c>
      <c r="C1054" s="77" t="s">
        <v>90</v>
      </c>
      <c r="D1054" s="77"/>
      <c r="E1054" s="26"/>
      <c r="F1054" s="78">
        <f t="shared" si="192"/>
        <v>196.7</v>
      </c>
      <c r="G1054" s="78">
        <f t="shared" si="192"/>
        <v>0</v>
      </c>
      <c r="H1054" s="78">
        <f t="shared" si="189"/>
        <v>196.7</v>
      </c>
    </row>
    <row r="1055" spans="1:8" ht="49.5" x14ac:dyDescent="0.2">
      <c r="A1055" s="73" t="s">
        <v>110</v>
      </c>
      <c r="B1055" s="79" t="s">
        <v>625</v>
      </c>
      <c r="C1055" s="77" t="s">
        <v>90</v>
      </c>
      <c r="D1055" s="77" t="s">
        <v>93</v>
      </c>
      <c r="E1055" s="26"/>
      <c r="F1055" s="78">
        <f t="shared" si="192"/>
        <v>196.7</v>
      </c>
      <c r="G1055" s="78">
        <f t="shared" si="192"/>
        <v>0</v>
      </c>
      <c r="H1055" s="78">
        <f t="shared" si="189"/>
        <v>196.7</v>
      </c>
    </row>
    <row r="1056" spans="1:8" ht="66" x14ac:dyDescent="0.2">
      <c r="A1056" s="73" t="str">
        <f t="shared" ref="A1056:A1057" ca="1" si="193">IF(ISERROR(MATCH(E1056,Код_КВР,0)),"",INDIRECT(ADDRESS(MATCH(E1056,Код_КВР,0)+1,2,,,"КВР")))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056" s="79" t="s">
        <v>625</v>
      </c>
      <c r="C1056" s="77" t="s">
        <v>90</v>
      </c>
      <c r="D1056" s="77" t="s">
        <v>93</v>
      </c>
      <c r="E1056" s="26">
        <v>100</v>
      </c>
      <c r="F1056" s="78">
        <f t="shared" si="192"/>
        <v>196.7</v>
      </c>
      <c r="G1056" s="78">
        <f t="shared" si="192"/>
        <v>0</v>
      </c>
      <c r="H1056" s="78">
        <f t="shared" si="189"/>
        <v>196.7</v>
      </c>
    </row>
    <row r="1057" spans="1:8" ht="33" x14ac:dyDescent="0.2">
      <c r="A1057" s="73" t="str">
        <f t="shared" ca="1" si="193"/>
        <v>Расходы на выплаты персоналу государственных (муниципальных) органов</v>
      </c>
      <c r="B1057" s="79" t="s">
        <v>625</v>
      </c>
      <c r="C1057" s="77" t="s">
        <v>90</v>
      </c>
      <c r="D1057" s="77" t="s">
        <v>93</v>
      </c>
      <c r="E1057" s="26">
        <v>120</v>
      </c>
      <c r="F1057" s="78">
        <f>'прил. 5'!G47</f>
        <v>196.7</v>
      </c>
      <c r="G1057" s="78">
        <f>'прил. 5'!H47</f>
        <v>0</v>
      </c>
      <c r="H1057" s="78">
        <f t="shared" si="189"/>
        <v>196.7</v>
      </c>
    </row>
    <row r="1058" spans="1:8" ht="99" x14ac:dyDescent="0.2">
      <c r="A1058" s="73" t="str">
        <f ca="1">IF(ISERROR(MATCH(B1058,Код_КЦСР,0)),"",INDIRECT(ADDRESS(MATCH(B1058,Код_КЦСР,0)+1,2,,,"КЦСР")))</f>
        <v>Субвенция на осуществление отдельных государственных полномочий в соответствии с законом области от 05.10.2006 № 1501-ОЗ «О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регулирования цен (тарифов)»</v>
      </c>
      <c r="B1058" s="79" t="s">
        <v>621</v>
      </c>
      <c r="C1058" s="77"/>
      <c r="D1058" s="77"/>
      <c r="E1058" s="26"/>
      <c r="F1058" s="78">
        <f t="shared" ref="F1058:G1061" si="194">F1059</f>
        <v>231.9</v>
      </c>
      <c r="G1058" s="78">
        <f t="shared" si="194"/>
        <v>0</v>
      </c>
      <c r="H1058" s="78">
        <f t="shared" si="189"/>
        <v>231.9</v>
      </c>
    </row>
    <row r="1059" spans="1:8" x14ac:dyDescent="0.2">
      <c r="A1059" s="73" t="str">
        <f ca="1">IF(ISERROR(MATCH(C1059,Код_Раздел,0)),"",INDIRECT(ADDRESS(MATCH(C1059,Код_Раздел,0)+1,2,,,"Раздел")))</f>
        <v>Общегосударственные  вопросы</v>
      </c>
      <c r="B1059" s="79" t="s">
        <v>621</v>
      </c>
      <c r="C1059" s="77" t="s">
        <v>90</v>
      </c>
      <c r="D1059" s="77"/>
      <c r="E1059" s="26"/>
      <c r="F1059" s="78">
        <f t="shared" si="194"/>
        <v>231.9</v>
      </c>
      <c r="G1059" s="78">
        <f t="shared" si="194"/>
        <v>0</v>
      </c>
      <c r="H1059" s="78">
        <f t="shared" si="189"/>
        <v>231.9</v>
      </c>
    </row>
    <row r="1060" spans="1:8" ht="33" x14ac:dyDescent="0.2">
      <c r="A1060" s="68" t="s">
        <v>46</v>
      </c>
      <c r="B1060" s="79" t="s">
        <v>621</v>
      </c>
      <c r="C1060" s="77" t="s">
        <v>90</v>
      </c>
      <c r="D1060" s="77" t="s">
        <v>94</v>
      </c>
      <c r="E1060" s="26"/>
      <c r="F1060" s="78">
        <f t="shared" si="194"/>
        <v>231.9</v>
      </c>
      <c r="G1060" s="78">
        <f t="shared" si="194"/>
        <v>0</v>
      </c>
      <c r="H1060" s="78">
        <f t="shared" si="189"/>
        <v>231.9</v>
      </c>
    </row>
    <row r="1061" spans="1:8" ht="66" x14ac:dyDescent="0.2">
      <c r="A1061" s="73" t="str">
        <f t="shared" ref="A1061:A1062" ca="1" si="195">IF(ISERROR(MATCH(E1061,Код_КВР,0)),"",INDIRECT(ADDRESS(MATCH(E1061,Код_КВР,0)+1,2,,,"КВР")))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061" s="79" t="s">
        <v>621</v>
      </c>
      <c r="C1061" s="77" t="s">
        <v>90</v>
      </c>
      <c r="D1061" s="77" t="s">
        <v>94</v>
      </c>
      <c r="E1061" s="26">
        <v>100</v>
      </c>
      <c r="F1061" s="78">
        <f t="shared" si="194"/>
        <v>231.9</v>
      </c>
      <c r="G1061" s="78">
        <f t="shared" si="194"/>
        <v>0</v>
      </c>
      <c r="H1061" s="78">
        <f t="shared" si="189"/>
        <v>231.9</v>
      </c>
    </row>
    <row r="1062" spans="1:8" ht="33" x14ac:dyDescent="0.2">
      <c r="A1062" s="73" t="str">
        <f t="shared" ca="1" si="195"/>
        <v>Расходы на выплаты персоналу государственных (муниципальных) органов</v>
      </c>
      <c r="B1062" s="79" t="s">
        <v>621</v>
      </c>
      <c r="C1062" s="77" t="s">
        <v>90</v>
      </c>
      <c r="D1062" s="77" t="s">
        <v>94</v>
      </c>
      <c r="E1062" s="26">
        <v>120</v>
      </c>
      <c r="F1062" s="78">
        <f>'прил. 5'!G634</f>
        <v>231.9</v>
      </c>
      <c r="G1062" s="78">
        <f>'прил. 5'!H634</f>
        <v>0</v>
      </c>
      <c r="H1062" s="78">
        <f t="shared" si="189"/>
        <v>231.9</v>
      </c>
    </row>
    <row r="1063" spans="1:8" ht="33" x14ac:dyDescent="0.2">
      <c r="A1063" s="73" t="str">
        <f ca="1">IF(ISERROR(MATCH(B1063,Код_КЦСР,0)),"",INDIRECT(ADDRESS(MATCH(B1063,Код_КЦСР,0)+1,2,,,"КЦСР")))</f>
        <v>Обеспечение деятельности представительного органа муниципального образования</v>
      </c>
      <c r="B1063" s="79" t="s">
        <v>594</v>
      </c>
      <c r="C1063" s="77"/>
      <c r="D1063" s="77"/>
      <c r="E1063" s="26"/>
      <c r="F1063" s="78">
        <f>F1064+F1070</f>
        <v>18234.7</v>
      </c>
      <c r="G1063" s="78">
        <f>G1064+G1070</f>
        <v>0</v>
      </c>
      <c r="H1063" s="78">
        <f t="shared" si="189"/>
        <v>18234.7</v>
      </c>
    </row>
    <row r="1064" spans="1:8" ht="16.5" customHeight="1" x14ac:dyDescent="0.2">
      <c r="A1064" s="73" t="str">
        <f ca="1">IF(ISERROR(MATCH(B1064,Код_КЦСР,0)),"",INDIRECT(ADDRESS(MATCH(B1064,Код_КЦСР,0)+1,2,,,"КЦСР")))</f>
        <v>Депутаты представительного органа муниципального образования</v>
      </c>
      <c r="B1064" s="79" t="s">
        <v>595</v>
      </c>
      <c r="C1064" s="77"/>
      <c r="D1064" s="77"/>
      <c r="E1064" s="26"/>
      <c r="F1064" s="78">
        <f t="shared" ref="F1064:G1068" si="196">F1065</f>
        <v>1893.0000000000002</v>
      </c>
      <c r="G1064" s="78">
        <f t="shared" si="196"/>
        <v>0</v>
      </c>
      <c r="H1064" s="78">
        <f t="shared" si="189"/>
        <v>1893.0000000000002</v>
      </c>
    </row>
    <row r="1065" spans="1:8" ht="18.75" customHeight="1" x14ac:dyDescent="0.2">
      <c r="A1065" s="73" t="str">
        <f ca="1">IF(ISERROR(MATCH(B1065,Код_КЦСР,0)),"",INDIRECT(ADDRESS(MATCH(B1065,Код_КЦСР,0)+1,2,,,"КЦСР")))</f>
        <v>Расходы на обеспечение функций органов местного самоуправления</v>
      </c>
      <c r="B1065" s="79" t="s">
        <v>596</v>
      </c>
      <c r="C1065" s="77"/>
      <c r="D1065" s="77"/>
      <c r="E1065" s="26"/>
      <c r="F1065" s="78">
        <f t="shared" si="196"/>
        <v>1893.0000000000002</v>
      </c>
      <c r="G1065" s="78">
        <f t="shared" si="196"/>
        <v>0</v>
      </c>
      <c r="H1065" s="78">
        <f t="shared" si="189"/>
        <v>1893.0000000000002</v>
      </c>
    </row>
    <row r="1066" spans="1:8" ht="16.5" customHeight="1" x14ac:dyDescent="0.2">
      <c r="A1066" s="73" t="str">
        <f ca="1">IF(ISERROR(MATCH(C1066,Код_Раздел,0)),"",INDIRECT(ADDRESS(MATCH(C1066,Код_Раздел,0)+1,2,,,"Раздел")))</f>
        <v>Общегосударственные  вопросы</v>
      </c>
      <c r="B1066" s="79" t="s">
        <v>596</v>
      </c>
      <c r="C1066" s="77" t="s">
        <v>90</v>
      </c>
      <c r="D1066" s="77"/>
      <c r="E1066" s="26"/>
      <c r="F1066" s="78">
        <f t="shared" si="196"/>
        <v>1893.0000000000002</v>
      </c>
      <c r="G1066" s="78">
        <f t="shared" si="196"/>
        <v>0</v>
      </c>
      <c r="H1066" s="78">
        <f t="shared" si="189"/>
        <v>1893.0000000000002</v>
      </c>
    </row>
    <row r="1067" spans="1:8" ht="49.5" x14ac:dyDescent="0.2">
      <c r="A1067" s="68" t="s">
        <v>49</v>
      </c>
      <c r="B1067" s="79" t="s">
        <v>596</v>
      </c>
      <c r="C1067" s="77" t="s">
        <v>90</v>
      </c>
      <c r="D1067" s="77" t="s">
        <v>92</v>
      </c>
      <c r="E1067" s="26"/>
      <c r="F1067" s="78">
        <f t="shared" si="196"/>
        <v>1893.0000000000002</v>
      </c>
      <c r="G1067" s="78">
        <f t="shared" si="196"/>
        <v>0</v>
      </c>
      <c r="H1067" s="78">
        <f t="shared" si="189"/>
        <v>1893.0000000000002</v>
      </c>
    </row>
    <row r="1068" spans="1:8" ht="66" x14ac:dyDescent="0.2">
      <c r="A1068" s="73" t="str">
        <f ca="1">IF(ISERROR(MATCH(E1068,Код_КВР,0)),"",INDIRECT(ADDRESS(MATCH(E1068,Код_КВР,0)+1,2,,,"КВР")))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068" s="79" t="s">
        <v>596</v>
      </c>
      <c r="C1068" s="77" t="s">
        <v>90</v>
      </c>
      <c r="D1068" s="77" t="s">
        <v>92</v>
      </c>
      <c r="E1068" s="26">
        <v>100</v>
      </c>
      <c r="F1068" s="78">
        <f t="shared" si="196"/>
        <v>1893.0000000000002</v>
      </c>
      <c r="G1068" s="78">
        <f t="shared" si="196"/>
        <v>0</v>
      </c>
      <c r="H1068" s="78">
        <f t="shared" si="189"/>
        <v>1893.0000000000002</v>
      </c>
    </row>
    <row r="1069" spans="1:8" ht="33" x14ac:dyDescent="0.2">
      <c r="A1069" s="73" t="str">
        <f t="shared" ref="A1069" ca="1" si="197">IF(ISERROR(MATCH(E1069,Код_КВР,0)),"",INDIRECT(ADDRESS(MATCH(E1069,Код_КВР,0)+1,2,,,"КВР")))</f>
        <v>Расходы на выплаты персоналу государственных (муниципальных) органов</v>
      </c>
      <c r="B1069" s="79" t="s">
        <v>596</v>
      </c>
      <c r="C1069" s="77" t="s">
        <v>90</v>
      </c>
      <c r="D1069" s="77" t="s">
        <v>92</v>
      </c>
      <c r="E1069" s="26">
        <v>120</v>
      </c>
      <c r="F1069" s="78">
        <f>'прил. 5'!G333</f>
        <v>1893.0000000000002</v>
      </c>
      <c r="G1069" s="78">
        <f>'прил. 5'!H333</f>
        <v>0</v>
      </c>
      <c r="H1069" s="78">
        <f t="shared" si="189"/>
        <v>1893.0000000000002</v>
      </c>
    </row>
    <row r="1070" spans="1:8" ht="33" x14ac:dyDescent="0.2">
      <c r="A1070" s="73" t="str">
        <f ca="1">IF(ISERROR(MATCH(B1070,Код_КЦСР,0)),"",INDIRECT(ADDRESS(MATCH(B1070,Код_КЦСР,0)+1,2,,,"КЦСР")))</f>
        <v>Расходы на обеспечение функций представительного органа муниципального образования</v>
      </c>
      <c r="B1070" s="79" t="s">
        <v>598</v>
      </c>
      <c r="C1070" s="77"/>
      <c r="D1070" s="77"/>
      <c r="E1070" s="26"/>
      <c r="F1070" s="78">
        <f t="shared" ref="F1070:G1072" si="198">F1071</f>
        <v>16341.7</v>
      </c>
      <c r="G1070" s="78">
        <f t="shared" si="198"/>
        <v>0</v>
      </c>
      <c r="H1070" s="78">
        <f t="shared" si="189"/>
        <v>16341.7</v>
      </c>
    </row>
    <row r="1071" spans="1:8" ht="18.75" customHeight="1" x14ac:dyDescent="0.2">
      <c r="A1071" s="73" t="str">
        <f ca="1">IF(ISERROR(MATCH(B1071,Код_КЦСР,0)),"",INDIRECT(ADDRESS(MATCH(B1071,Код_КЦСР,0)+1,2,,,"КЦСР")))</f>
        <v>Расходы на обеспечение функций органов местного самоуправления</v>
      </c>
      <c r="B1071" s="79" t="s">
        <v>599</v>
      </c>
      <c r="C1071" s="77"/>
      <c r="D1071" s="77"/>
      <c r="E1071" s="26"/>
      <c r="F1071" s="78">
        <f t="shared" si="198"/>
        <v>16341.7</v>
      </c>
      <c r="G1071" s="78">
        <f t="shared" si="198"/>
        <v>0</v>
      </c>
      <c r="H1071" s="78">
        <f t="shared" si="189"/>
        <v>16341.7</v>
      </c>
    </row>
    <row r="1072" spans="1:8" x14ac:dyDescent="0.2">
      <c r="A1072" s="73" t="str">
        <f ca="1">IF(ISERROR(MATCH(C1072,Код_Раздел,0)),"",INDIRECT(ADDRESS(MATCH(C1072,Код_Раздел,0)+1,2,,,"Раздел")))</f>
        <v>Общегосударственные  вопросы</v>
      </c>
      <c r="B1072" s="79" t="s">
        <v>599</v>
      </c>
      <c r="C1072" s="77" t="s">
        <v>90</v>
      </c>
      <c r="D1072" s="77"/>
      <c r="E1072" s="26"/>
      <c r="F1072" s="78">
        <f t="shared" si="198"/>
        <v>16341.7</v>
      </c>
      <c r="G1072" s="78">
        <f t="shared" si="198"/>
        <v>0</v>
      </c>
      <c r="H1072" s="78">
        <f t="shared" si="189"/>
        <v>16341.7</v>
      </c>
    </row>
    <row r="1073" spans="1:8" ht="49.5" x14ac:dyDescent="0.2">
      <c r="A1073" s="68" t="s">
        <v>49</v>
      </c>
      <c r="B1073" s="79" t="s">
        <v>599</v>
      </c>
      <c r="C1073" s="77" t="s">
        <v>90</v>
      </c>
      <c r="D1073" s="77" t="s">
        <v>92</v>
      </c>
      <c r="E1073" s="26"/>
      <c r="F1073" s="78">
        <f>F1074+F1076+F1078</f>
        <v>16341.7</v>
      </c>
      <c r="G1073" s="78">
        <f>G1074+G1076+G1078</f>
        <v>0</v>
      </c>
      <c r="H1073" s="78">
        <f t="shared" si="189"/>
        <v>16341.7</v>
      </c>
    </row>
    <row r="1074" spans="1:8" ht="66" x14ac:dyDescent="0.2">
      <c r="A1074" s="73" t="str">
        <f t="shared" ref="A1074:A1079" ca="1" si="199">IF(ISERROR(MATCH(E1074,Код_КВР,0)),"",INDIRECT(ADDRESS(MATCH(E1074,Код_КВР,0)+1,2,,,"КВР")))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074" s="79" t="s">
        <v>599</v>
      </c>
      <c r="C1074" s="77" t="s">
        <v>90</v>
      </c>
      <c r="D1074" s="77" t="s">
        <v>92</v>
      </c>
      <c r="E1074" s="26">
        <v>100</v>
      </c>
      <c r="F1074" s="78">
        <f>F1075</f>
        <v>15618.5</v>
      </c>
      <c r="G1074" s="78">
        <f>G1075</f>
        <v>0</v>
      </c>
      <c r="H1074" s="78">
        <f t="shared" si="189"/>
        <v>15618.5</v>
      </c>
    </row>
    <row r="1075" spans="1:8" ht="33" x14ac:dyDescent="0.2">
      <c r="A1075" s="73" t="str">
        <f t="shared" ca="1" si="199"/>
        <v>Расходы на выплаты персоналу государственных (муниципальных) органов</v>
      </c>
      <c r="B1075" s="79" t="s">
        <v>599</v>
      </c>
      <c r="C1075" s="77" t="s">
        <v>90</v>
      </c>
      <c r="D1075" s="77" t="s">
        <v>92</v>
      </c>
      <c r="E1075" s="26">
        <v>120</v>
      </c>
      <c r="F1075" s="78">
        <f>'прил. 5'!G337</f>
        <v>15618.5</v>
      </c>
      <c r="G1075" s="78">
        <f>'прил. 5'!H337</f>
        <v>0</v>
      </c>
      <c r="H1075" s="78">
        <f t="shared" si="189"/>
        <v>15618.5</v>
      </c>
    </row>
    <row r="1076" spans="1:8" ht="33" x14ac:dyDescent="0.2">
      <c r="A1076" s="73" t="str">
        <f t="shared" ca="1" si="199"/>
        <v>Закупка товаров, работ и услуг для государственных (муниципальных) нужд</v>
      </c>
      <c r="B1076" s="79" t="s">
        <v>599</v>
      </c>
      <c r="C1076" s="77" t="s">
        <v>90</v>
      </c>
      <c r="D1076" s="77" t="s">
        <v>92</v>
      </c>
      <c r="E1076" s="26">
        <v>200</v>
      </c>
      <c r="F1076" s="78">
        <f>F1077</f>
        <v>722.7</v>
      </c>
      <c r="G1076" s="78">
        <f>G1077</f>
        <v>0</v>
      </c>
      <c r="H1076" s="78">
        <f t="shared" si="189"/>
        <v>722.7</v>
      </c>
    </row>
    <row r="1077" spans="1:8" ht="33" x14ac:dyDescent="0.2">
      <c r="A1077" s="73" t="str">
        <f t="shared" ca="1" si="199"/>
        <v>Иные закупки товаров, работ и услуг для обеспечения государственных (муниципальных) нужд</v>
      </c>
      <c r="B1077" s="79" t="s">
        <v>599</v>
      </c>
      <c r="C1077" s="77" t="s">
        <v>90</v>
      </c>
      <c r="D1077" s="77" t="s">
        <v>92</v>
      </c>
      <c r="E1077" s="26">
        <v>240</v>
      </c>
      <c r="F1077" s="78">
        <f>'прил. 5'!G339</f>
        <v>722.7</v>
      </c>
      <c r="G1077" s="78">
        <f>'прил. 5'!H339</f>
        <v>0</v>
      </c>
      <c r="H1077" s="78">
        <f t="shared" si="189"/>
        <v>722.7</v>
      </c>
    </row>
    <row r="1078" spans="1:8" x14ac:dyDescent="0.2">
      <c r="A1078" s="73" t="str">
        <f t="shared" ca="1" si="199"/>
        <v>Иные бюджетные ассигнования</v>
      </c>
      <c r="B1078" s="79" t="s">
        <v>599</v>
      </c>
      <c r="C1078" s="77" t="s">
        <v>90</v>
      </c>
      <c r="D1078" s="77" t="s">
        <v>92</v>
      </c>
      <c r="E1078" s="26">
        <v>800</v>
      </c>
      <c r="F1078" s="78">
        <f>F1079</f>
        <v>0.5</v>
      </c>
      <c r="G1078" s="78">
        <f>G1079</f>
        <v>0</v>
      </c>
      <c r="H1078" s="78">
        <f t="shared" si="189"/>
        <v>0.5</v>
      </c>
    </row>
    <row r="1079" spans="1:8" x14ac:dyDescent="0.2">
      <c r="A1079" s="73" t="str">
        <f t="shared" ca="1" si="199"/>
        <v>Уплата налогов, сборов и иных платежей</v>
      </c>
      <c r="B1079" s="79" t="s">
        <v>599</v>
      </c>
      <c r="C1079" s="77" t="s">
        <v>90</v>
      </c>
      <c r="D1079" s="77" t="s">
        <v>92</v>
      </c>
      <c r="E1079" s="26">
        <v>850</v>
      </c>
      <c r="F1079" s="78">
        <f>'прил. 5'!G341</f>
        <v>0.5</v>
      </c>
      <c r="G1079" s="78">
        <f>'прил. 5'!H341</f>
        <v>0</v>
      </c>
      <c r="H1079" s="78">
        <f t="shared" si="189"/>
        <v>0.5</v>
      </c>
    </row>
    <row r="1080" spans="1:8" ht="33" x14ac:dyDescent="0.2">
      <c r="A1080" s="73" t="str">
        <f ca="1">IF(ISERROR(MATCH(B1080,Код_КЦСР,0)),"",INDIRECT(ADDRESS(MATCH(B1080,Код_КЦСР,0)+1,2,,,"КЦСР")))</f>
        <v>Обеспечение деятельности контрольно-счетной палаты города Череповца</v>
      </c>
      <c r="B1080" s="79" t="s">
        <v>600</v>
      </c>
      <c r="C1080" s="77"/>
      <c r="D1080" s="69"/>
      <c r="E1080" s="26"/>
      <c r="F1080" s="78">
        <f t="shared" ref="F1080:G1082" si="200">F1081</f>
        <v>11795.5</v>
      </c>
      <c r="G1080" s="78">
        <f t="shared" si="200"/>
        <v>0</v>
      </c>
      <c r="H1080" s="78">
        <f t="shared" si="189"/>
        <v>11795.5</v>
      </c>
    </row>
    <row r="1081" spans="1:8" ht="18.75" customHeight="1" x14ac:dyDescent="0.2">
      <c r="A1081" s="73" t="str">
        <f ca="1">IF(ISERROR(MATCH(B1081,Код_КЦСР,0)),"",INDIRECT(ADDRESS(MATCH(B1081,Код_КЦСР,0)+1,2,,,"КЦСР")))</f>
        <v>Расходы на обеспечение функций органов местного самоуправления</v>
      </c>
      <c r="B1081" s="79" t="s">
        <v>601</v>
      </c>
      <c r="C1081" s="77"/>
      <c r="D1081" s="69"/>
      <c r="E1081" s="26"/>
      <c r="F1081" s="78">
        <f t="shared" si="200"/>
        <v>11795.5</v>
      </c>
      <c r="G1081" s="78">
        <f t="shared" si="200"/>
        <v>0</v>
      </c>
      <c r="H1081" s="78">
        <f t="shared" si="189"/>
        <v>11795.5</v>
      </c>
    </row>
    <row r="1082" spans="1:8" x14ac:dyDescent="0.2">
      <c r="A1082" s="73" t="str">
        <f ca="1">IF(ISERROR(MATCH(C1082,Код_Раздел,0)),"",INDIRECT(ADDRESS(MATCH(C1082,Код_Раздел,0)+1,2,,,"Раздел")))</f>
        <v>Общегосударственные  вопросы</v>
      </c>
      <c r="B1082" s="79" t="s">
        <v>601</v>
      </c>
      <c r="C1082" s="77" t="s">
        <v>90</v>
      </c>
      <c r="D1082" s="69"/>
      <c r="E1082" s="26"/>
      <c r="F1082" s="78">
        <f t="shared" si="200"/>
        <v>11795.5</v>
      </c>
      <c r="G1082" s="78">
        <f t="shared" si="200"/>
        <v>0</v>
      </c>
      <c r="H1082" s="78">
        <f t="shared" si="189"/>
        <v>11795.5</v>
      </c>
    </row>
    <row r="1083" spans="1:8" ht="33" x14ac:dyDescent="0.2">
      <c r="A1083" s="68" t="s">
        <v>46</v>
      </c>
      <c r="B1083" s="79" t="s">
        <v>601</v>
      </c>
      <c r="C1083" s="77" t="s">
        <v>90</v>
      </c>
      <c r="D1083" s="77" t="s">
        <v>94</v>
      </c>
      <c r="E1083" s="26"/>
      <c r="F1083" s="78">
        <f>F1084+F1086</f>
        <v>11795.5</v>
      </c>
      <c r="G1083" s="78">
        <f>G1084+G1086</f>
        <v>0</v>
      </c>
      <c r="H1083" s="78">
        <f t="shared" si="189"/>
        <v>11795.5</v>
      </c>
    </row>
    <row r="1084" spans="1:8" ht="69.75" customHeight="1" x14ac:dyDescent="0.2">
      <c r="A1084" s="73" t="str">
        <f ca="1">IF(ISERROR(MATCH(E1084,Код_КВР,0)),"",INDIRECT(ADDRESS(MATCH(E1084,Код_КВР,0)+1,2,,,"КВР")))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084" s="79" t="s">
        <v>601</v>
      </c>
      <c r="C1084" s="77" t="s">
        <v>90</v>
      </c>
      <c r="D1084" s="77" t="s">
        <v>94</v>
      </c>
      <c r="E1084" s="26">
        <v>100</v>
      </c>
      <c r="F1084" s="78">
        <f t="shared" ref="F1084:G1084" si="201">F1085</f>
        <v>11712.4</v>
      </c>
      <c r="G1084" s="78">
        <f t="shared" si="201"/>
        <v>0</v>
      </c>
      <c r="H1084" s="78">
        <f t="shared" si="189"/>
        <v>11712.4</v>
      </c>
    </row>
    <row r="1085" spans="1:8" ht="33" x14ac:dyDescent="0.2">
      <c r="A1085" s="73" t="str">
        <f ca="1">IF(ISERROR(MATCH(E1085,Код_КВР,0)),"",INDIRECT(ADDRESS(MATCH(E1085,Код_КВР,0)+1,2,,,"КВР")))</f>
        <v>Расходы на выплаты персоналу государственных (муниципальных) органов</v>
      </c>
      <c r="B1085" s="79" t="s">
        <v>601</v>
      </c>
      <c r="C1085" s="77" t="s">
        <v>90</v>
      </c>
      <c r="D1085" s="77" t="s">
        <v>94</v>
      </c>
      <c r="E1085" s="26">
        <v>120</v>
      </c>
      <c r="F1085" s="78">
        <f>'прил. 5'!G996</f>
        <v>11712.4</v>
      </c>
      <c r="G1085" s="78">
        <f>'прил. 5'!H996</f>
        <v>0</v>
      </c>
      <c r="H1085" s="78">
        <f t="shared" si="189"/>
        <v>11712.4</v>
      </c>
    </row>
    <row r="1086" spans="1:8" ht="33" x14ac:dyDescent="0.2">
      <c r="A1086" s="73" t="str">
        <f ca="1">IF(ISERROR(MATCH(E1086,Код_КВР,0)),"",INDIRECT(ADDRESS(MATCH(E1086,Код_КВР,0)+1,2,,,"КВР")))</f>
        <v>Закупка товаров, работ и услуг для государственных (муниципальных) нужд</v>
      </c>
      <c r="B1086" s="79" t="s">
        <v>601</v>
      </c>
      <c r="C1086" s="77" t="s">
        <v>90</v>
      </c>
      <c r="D1086" s="77" t="s">
        <v>94</v>
      </c>
      <c r="E1086" s="26">
        <v>200</v>
      </c>
      <c r="F1086" s="78">
        <f>F1087</f>
        <v>83.1</v>
      </c>
      <c r="G1086" s="78">
        <f>G1087</f>
        <v>0</v>
      </c>
      <c r="H1086" s="78">
        <f t="shared" si="189"/>
        <v>83.1</v>
      </c>
    </row>
    <row r="1087" spans="1:8" ht="33" x14ac:dyDescent="0.2">
      <c r="A1087" s="73" t="str">
        <f ca="1">IF(ISERROR(MATCH(E1087,Код_КВР,0)),"",INDIRECT(ADDRESS(MATCH(E1087,Код_КВР,0)+1,2,,,"КВР")))</f>
        <v>Иные закупки товаров, работ и услуг для обеспечения государственных (муниципальных) нужд</v>
      </c>
      <c r="B1087" s="79" t="s">
        <v>601</v>
      </c>
      <c r="C1087" s="77" t="s">
        <v>90</v>
      </c>
      <c r="D1087" s="77" t="s">
        <v>94</v>
      </c>
      <c r="E1087" s="26">
        <v>240</v>
      </c>
      <c r="F1087" s="78">
        <f>'прил. 5'!G998</f>
        <v>83.1</v>
      </c>
      <c r="G1087" s="78">
        <f>'прил. 5'!H998</f>
        <v>0</v>
      </c>
      <c r="H1087" s="78">
        <f t="shared" si="189"/>
        <v>83.1</v>
      </c>
    </row>
    <row r="1088" spans="1:8" ht="49.5" x14ac:dyDescent="0.2">
      <c r="A1088" s="73" t="str">
        <f ca="1">IF(ISERROR(MATCH(B1088,Код_КЦСР,0)),"",INDIRECT(ADDRESS(MATCH(B1088,Код_КЦСР,0)+1,2,,,"КЦСР")))</f>
        <v>Реализация функций органов местного самоуправления города, связанных с общегородским управлением и проведением мероприятий</v>
      </c>
      <c r="B1088" s="79" t="s">
        <v>604</v>
      </c>
      <c r="C1088" s="77"/>
      <c r="D1088" s="69"/>
      <c r="E1088" s="26"/>
      <c r="F1088" s="78">
        <f>F1089+F1094</f>
        <v>150.69999999999999</v>
      </c>
      <c r="G1088" s="78">
        <f>G1089+G1094</f>
        <v>0</v>
      </c>
      <c r="H1088" s="78">
        <f t="shared" si="189"/>
        <v>150.69999999999999</v>
      </c>
    </row>
    <row r="1089" spans="1:8" x14ac:dyDescent="0.2">
      <c r="A1089" s="73" t="str">
        <f ca="1">IF(ISERROR(MATCH(B1089,Код_КЦСР,0)),"",INDIRECT(ADDRESS(MATCH(B1089,Код_КЦСР,0)+1,2,,,"КЦСР")))</f>
        <v>Расходы на судебные издержки и исполнение судебных решений</v>
      </c>
      <c r="B1089" s="79" t="s">
        <v>605</v>
      </c>
      <c r="C1089" s="77"/>
      <c r="D1089" s="69"/>
      <c r="E1089" s="26"/>
      <c r="F1089" s="78">
        <f>F1090</f>
        <v>150</v>
      </c>
      <c r="G1089" s="78">
        <f>G1090</f>
        <v>0</v>
      </c>
      <c r="H1089" s="78">
        <f t="shared" si="189"/>
        <v>150</v>
      </c>
    </row>
    <row r="1090" spans="1:8" x14ac:dyDescent="0.2">
      <c r="A1090" s="73" t="str">
        <f ca="1">IF(ISERROR(MATCH(C1090,Код_Раздел,0)),"",INDIRECT(ADDRESS(MATCH(C1090,Код_Раздел,0)+1,2,,,"Раздел")))</f>
        <v>Общегосударственные  вопросы</v>
      </c>
      <c r="B1090" s="79" t="s">
        <v>605</v>
      </c>
      <c r="C1090" s="77" t="s">
        <v>90</v>
      </c>
      <c r="D1090" s="69"/>
      <c r="E1090" s="26"/>
      <c r="F1090" s="78">
        <f t="shared" ref="F1090:G1092" si="202">F1091</f>
        <v>150</v>
      </c>
      <c r="G1090" s="78">
        <f t="shared" si="202"/>
        <v>0</v>
      </c>
      <c r="H1090" s="78">
        <f t="shared" si="189"/>
        <v>150</v>
      </c>
    </row>
    <row r="1091" spans="1:8" x14ac:dyDescent="0.2">
      <c r="A1091" s="68" t="s">
        <v>111</v>
      </c>
      <c r="B1091" s="79" t="s">
        <v>605</v>
      </c>
      <c r="C1091" s="77" t="s">
        <v>90</v>
      </c>
      <c r="D1091" s="77" t="s">
        <v>69</v>
      </c>
      <c r="E1091" s="26"/>
      <c r="F1091" s="78">
        <f t="shared" si="202"/>
        <v>150</v>
      </c>
      <c r="G1091" s="78">
        <f t="shared" si="202"/>
        <v>0</v>
      </c>
      <c r="H1091" s="78">
        <f t="shared" si="189"/>
        <v>150</v>
      </c>
    </row>
    <row r="1092" spans="1:8" x14ac:dyDescent="0.2">
      <c r="A1092" s="73" t="str">
        <f ca="1">IF(ISERROR(MATCH(E1092,Код_КВР,0)),"",INDIRECT(ADDRESS(MATCH(E1092,Код_КВР,0)+1,2,,,"КВР")))</f>
        <v>Иные бюджетные ассигнования</v>
      </c>
      <c r="B1092" s="79" t="s">
        <v>605</v>
      </c>
      <c r="C1092" s="77" t="s">
        <v>90</v>
      </c>
      <c r="D1092" s="77" t="s">
        <v>69</v>
      </c>
      <c r="E1092" s="26">
        <v>800</v>
      </c>
      <c r="F1092" s="78">
        <f t="shared" si="202"/>
        <v>150</v>
      </c>
      <c r="G1092" s="78">
        <f t="shared" si="202"/>
        <v>0</v>
      </c>
      <c r="H1092" s="78">
        <f t="shared" si="189"/>
        <v>150</v>
      </c>
    </row>
    <row r="1093" spans="1:8" x14ac:dyDescent="0.2">
      <c r="A1093" s="73" t="str">
        <f ca="1">IF(ISERROR(MATCH(E1093,Код_КВР,0)),"",INDIRECT(ADDRESS(MATCH(E1093,Код_КВР,0)+1,2,,,"КВР")))</f>
        <v>Исполнение судебных актов</v>
      </c>
      <c r="B1093" s="79" t="s">
        <v>605</v>
      </c>
      <c r="C1093" s="77" t="s">
        <v>90</v>
      </c>
      <c r="D1093" s="77" t="s">
        <v>69</v>
      </c>
      <c r="E1093" s="26">
        <v>830</v>
      </c>
      <c r="F1093" s="78">
        <f>'прил. 5'!G127+'прил. 5'!G652</f>
        <v>150</v>
      </c>
      <c r="G1093" s="78">
        <f>'прил. 5'!H127+'прил. 5'!H652</f>
        <v>0</v>
      </c>
      <c r="H1093" s="78">
        <f t="shared" si="189"/>
        <v>150</v>
      </c>
    </row>
    <row r="1094" spans="1:8" ht="18.75" customHeight="1" x14ac:dyDescent="0.2">
      <c r="A1094" s="73" t="str">
        <f ca="1">IF(ISERROR(MATCH(B1094,Код_КЦСР,0)),"",INDIRECT(ADDRESS(MATCH(B1094,Код_КЦСР,0)+1,2,,,"КЦСР")))</f>
        <v>Выполнение других обязательств органов местного самоуправления</v>
      </c>
      <c r="B1094" s="79" t="s">
        <v>606</v>
      </c>
      <c r="C1094" s="77"/>
      <c r="D1094" s="69"/>
      <c r="E1094" s="26"/>
      <c r="F1094" s="78">
        <f>F1095</f>
        <v>0.7</v>
      </c>
      <c r="G1094" s="78">
        <f>G1095</f>
        <v>0</v>
      </c>
      <c r="H1094" s="78">
        <f t="shared" si="189"/>
        <v>0.7</v>
      </c>
    </row>
    <row r="1095" spans="1:8" x14ac:dyDescent="0.2">
      <c r="A1095" s="73" t="str">
        <f ca="1">IF(ISERROR(MATCH(C1095,Код_Раздел,0)),"",INDIRECT(ADDRESS(MATCH(C1095,Код_Раздел,0)+1,2,,,"Раздел")))</f>
        <v>Общегосударственные  вопросы</v>
      </c>
      <c r="B1095" s="79" t="s">
        <v>606</v>
      </c>
      <c r="C1095" s="77" t="s">
        <v>90</v>
      </c>
      <c r="D1095" s="69"/>
      <c r="E1095" s="26"/>
      <c r="F1095" s="78">
        <f t="shared" ref="F1095:G1097" si="203">F1096</f>
        <v>0.7</v>
      </c>
      <c r="G1095" s="78">
        <f t="shared" si="203"/>
        <v>0</v>
      </c>
      <c r="H1095" s="78">
        <f t="shared" si="189"/>
        <v>0.7</v>
      </c>
    </row>
    <row r="1096" spans="1:8" x14ac:dyDescent="0.2">
      <c r="A1096" s="68" t="s">
        <v>111</v>
      </c>
      <c r="B1096" s="79" t="s">
        <v>606</v>
      </c>
      <c r="C1096" s="77" t="s">
        <v>90</v>
      </c>
      <c r="D1096" s="69" t="s">
        <v>69</v>
      </c>
      <c r="E1096" s="26"/>
      <c r="F1096" s="78">
        <f t="shared" si="203"/>
        <v>0.7</v>
      </c>
      <c r="G1096" s="78">
        <f t="shared" si="203"/>
        <v>0</v>
      </c>
      <c r="H1096" s="78">
        <f t="shared" si="189"/>
        <v>0.7</v>
      </c>
    </row>
    <row r="1097" spans="1:8" x14ac:dyDescent="0.2">
      <c r="A1097" s="73" t="str">
        <f ca="1">IF(ISERROR(MATCH(E1097,Код_КВР,0)),"",INDIRECT(ADDRESS(MATCH(E1097,Код_КВР,0)+1,2,,,"КВР")))</f>
        <v>Иные бюджетные ассигнования</v>
      </c>
      <c r="B1097" s="79" t="s">
        <v>606</v>
      </c>
      <c r="C1097" s="77" t="s">
        <v>90</v>
      </c>
      <c r="D1097" s="69" t="s">
        <v>69</v>
      </c>
      <c r="E1097" s="26">
        <v>800</v>
      </c>
      <c r="F1097" s="78">
        <f t="shared" si="203"/>
        <v>0.7</v>
      </c>
      <c r="G1097" s="78">
        <f t="shared" si="203"/>
        <v>0</v>
      </c>
      <c r="H1097" s="78">
        <f t="shared" si="189"/>
        <v>0.7</v>
      </c>
    </row>
    <row r="1098" spans="1:8" x14ac:dyDescent="0.2">
      <c r="A1098" s="73" t="str">
        <f ca="1">IF(ISERROR(MATCH(E1098,Код_КВР,0)),"",INDIRECT(ADDRESS(MATCH(E1098,Код_КВР,0)+1,2,,,"КВР")))</f>
        <v>Уплата налогов, сборов и иных платежей</v>
      </c>
      <c r="B1098" s="79" t="s">
        <v>606</v>
      </c>
      <c r="C1098" s="77" t="s">
        <v>90</v>
      </c>
      <c r="D1098" s="69" t="s">
        <v>69</v>
      </c>
      <c r="E1098" s="26">
        <v>850</v>
      </c>
      <c r="F1098" s="78">
        <f>'прил. 5'!G130</f>
        <v>0.7</v>
      </c>
      <c r="G1098" s="78">
        <f>'прил. 5'!H130</f>
        <v>0</v>
      </c>
      <c r="H1098" s="78">
        <f t="shared" si="189"/>
        <v>0.7</v>
      </c>
    </row>
    <row r="1099" spans="1:8" x14ac:dyDescent="0.2">
      <c r="A1099" s="73" t="str">
        <f ca="1">IF(ISERROR(MATCH(B1099,Код_КЦСР,0)),"",INDIRECT(ADDRESS(MATCH(B1099,Код_КЦСР,0)+1,2,,,"КЦСР")))</f>
        <v>Резервные фонды</v>
      </c>
      <c r="B1099" s="79" t="s">
        <v>607</v>
      </c>
      <c r="C1099" s="77"/>
      <c r="D1099" s="69"/>
      <c r="E1099" s="26"/>
      <c r="F1099" s="78">
        <f>F1100</f>
        <v>59923.199999999997</v>
      </c>
      <c r="G1099" s="78">
        <f>G1100</f>
        <v>0</v>
      </c>
      <c r="H1099" s="78">
        <f t="shared" si="189"/>
        <v>59923.199999999997</v>
      </c>
    </row>
    <row r="1100" spans="1:8" x14ac:dyDescent="0.2">
      <c r="A1100" s="73" t="str">
        <f ca="1">IF(ISERROR(MATCH(B1100,Код_КЦСР,0)),"",INDIRECT(ADDRESS(MATCH(B1100,Код_КЦСР,0)+1,2,,,"КЦСР")))</f>
        <v>Резервный фонд мэрии города</v>
      </c>
      <c r="B1100" s="79" t="s">
        <v>608</v>
      </c>
      <c r="C1100" s="77"/>
      <c r="D1100" s="69"/>
      <c r="E1100" s="26"/>
      <c r="F1100" s="78">
        <f>F1101</f>
        <v>59923.199999999997</v>
      </c>
      <c r="G1100" s="78">
        <f>G1101</f>
        <v>0</v>
      </c>
      <c r="H1100" s="78">
        <f t="shared" si="189"/>
        <v>59923.199999999997</v>
      </c>
    </row>
    <row r="1101" spans="1:8" x14ac:dyDescent="0.2">
      <c r="A1101" s="73" t="str">
        <f ca="1">IF(ISERROR(MATCH(C1101,Код_Раздел,0)),"",INDIRECT(ADDRESS(MATCH(C1101,Код_Раздел,0)+1,2,,,"Раздел")))</f>
        <v>Общегосударственные  вопросы</v>
      </c>
      <c r="B1101" s="79" t="s">
        <v>608</v>
      </c>
      <c r="C1101" s="77" t="s">
        <v>90</v>
      </c>
      <c r="D1101" s="69"/>
      <c r="E1101" s="26"/>
      <c r="F1101" s="78">
        <f t="shared" ref="F1101:G1103" si="204">F1102</f>
        <v>59923.199999999997</v>
      </c>
      <c r="G1101" s="78">
        <f t="shared" si="204"/>
        <v>0</v>
      </c>
      <c r="H1101" s="78">
        <f t="shared" si="189"/>
        <v>59923.199999999997</v>
      </c>
    </row>
    <row r="1102" spans="1:8" x14ac:dyDescent="0.2">
      <c r="A1102" s="68" t="s">
        <v>79</v>
      </c>
      <c r="B1102" s="79" t="s">
        <v>608</v>
      </c>
      <c r="C1102" s="77" t="s">
        <v>90</v>
      </c>
      <c r="D1102" s="69" t="s">
        <v>101</v>
      </c>
      <c r="E1102" s="26"/>
      <c r="F1102" s="78">
        <f t="shared" si="204"/>
        <v>59923.199999999997</v>
      </c>
      <c r="G1102" s="78">
        <f t="shared" si="204"/>
        <v>0</v>
      </c>
      <c r="H1102" s="78">
        <f t="shared" si="189"/>
        <v>59923.199999999997</v>
      </c>
    </row>
    <row r="1103" spans="1:8" x14ac:dyDescent="0.2">
      <c r="A1103" s="73" t="str">
        <f ca="1">IF(ISERROR(MATCH(E1103,Код_КВР,0)),"",INDIRECT(ADDRESS(MATCH(E1103,Код_КВР,0)+1,2,,,"КВР")))</f>
        <v>Иные бюджетные ассигнования</v>
      </c>
      <c r="B1103" s="79" t="s">
        <v>608</v>
      </c>
      <c r="C1103" s="77" t="s">
        <v>90</v>
      </c>
      <c r="D1103" s="69" t="s">
        <v>101</v>
      </c>
      <c r="E1103" s="26">
        <v>800</v>
      </c>
      <c r="F1103" s="78">
        <f t="shared" si="204"/>
        <v>59923.199999999997</v>
      </c>
      <c r="G1103" s="78">
        <f t="shared" si="204"/>
        <v>0</v>
      </c>
      <c r="H1103" s="78">
        <f t="shared" si="189"/>
        <v>59923.199999999997</v>
      </c>
    </row>
    <row r="1104" spans="1:8" x14ac:dyDescent="0.2">
      <c r="A1104" s="73" t="str">
        <f ca="1">IF(ISERROR(MATCH(E1104,Код_КВР,0)),"",INDIRECT(ADDRESS(MATCH(E1104,Код_КВР,0)+1,2,,,"КВР")))</f>
        <v>Резервные средства</v>
      </c>
      <c r="B1104" s="79" t="s">
        <v>608</v>
      </c>
      <c r="C1104" s="77" t="s">
        <v>90</v>
      </c>
      <c r="D1104" s="69" t="s">
        <v>101</v>
      </c>
      <c r="E1104" s="26">
        <v>870</v>
      </c>
      <c r="F1104" s="78">
        <f>'прил. 5'!G646</f>
        <v>59923.199999999997</v>
      </c>
      <c r="G1104" s="78">
        <f>'прил. 5'!H646</f>
        <v>0</v>
      </c>
      <c r="H1104" s="78">
        <f t="shared" si="189"/>
        <v>59923.199999999997</v>
      </c>
    </row>
    <row r="1105" spans="1:8" x14ac:dyDescent="0.2">
      <c r="A1105" s="73" t="str">
        <f ca="1">IF(ISERROR(MATCH(B1105,Код_КЦСР,0)),"",INDIRECT(ADDRESS(MATCH(B1105,Код_КЦСР,0)+1,2,,,"КЦСР")))</f>
        <v>Иные непрограммные расходы</v>
      </c>
      <c r="B1105" s="79" t="s">
        <v>610</v>
      </c>
      <c r="C1105" s="77"/>
      <c r="D1105" s="69"/>
      <c r="E1105" s="26"/>
      <c r="F1105" s="78">
        <f>F1106+F1111</f>
        <v>142427.70000000001</v>
      </c>
      <c r="G1105" s="78">
        <f>G1106+G1111</f>
        <v>0</v>
      </c>
      <c r="H1105" s="78">
        <f t="shared" si="189"/>
        <v>142427.70000000001</v>
      </c>
    </row>
    <row r="1106" spans="1:8" x14ac:dyDescent="0.2">
      <c r="A1106" s="73" t="str">
        <f ca="1">IF(ISERROR(MATCH(B1106,Код_КЦСР,0)),"",INDIRECT(ADDRESS(MATCH(B1106,Код_КЦСР,0)+1,2,,,"КЦСР")))</f>
        <v>Процентные платежи по муниципальному долгу</v>
      </c>
      <c r="B1106" s="79" t="s">
        <v>612</v>
      </c>
      <c r="C1106" s="77"/>
      <c r="D1106" s="69"/>
      <c r="E1106" s="26"/>
      <c r="F1106" s="78">
        <f>F1107</f>
        <v>130500</v>
      </c>
      <c r="G1106" s="78">
        <f>G1107</f>
        <v>0</v>
      </c>
      <c r="H1106" s="78">
        <f t="shared" si="189"/>
        <v>130500</v>
      </c>
    </row>
    <row r="1107" spans="1:8" x14ac:dyDescent="0.2">
      <c r="A1107" s="73" t="str">
        <f ca="1">IF(ISERROR(MATCH(C1107,Код_Раздел,0)),"",INDIRECT(ADDRESS(MATCH(C1107,Код_Раздел,0)+1,2,,,"Раздел")))</f>
        <v>Обслуживание государственного и муниципального долга</v>
      </c>
      <c r="B1107" s="79" t="s">
        <v>612</v>
      </c>
      <c r="C1107" s="77" t="s">
        <v>69</v>
      </c>
      <c r="D1107" s="69"/>
      <c r="E1107" s="26"/>
      <c r="F1107" s="78">
        <f t="shared" ref="F1107:G1109" si="205">F1108</f>
        <v>130500</v>
      </c>
      <c r="G1107" s="78">
        <f t="shared" si="205"/>
        <v>0</v>
      </c>
      <c r="H1107" s="78">
        <f t="shared" si="189"/>
        <v>130500</v>
      </c>
    </row>
    <row r="1108" spans="1:8" ht="33" x14ac:dyDescent="0.2">
      <c r="A1108" s="68" t="s">
        <v>132</v>
      </c>
      <c r="B1108" s="79" t="s">
        <v>612</v>
      </c>
      <c r="C1108" s="77" t="s">
        <v>69</v>
      </c>
      <c r="D1108" s="69" t="s">
        <v>90</v>
      </c>
      <c r="E1108" s="26"/>
      <c r="F1108" s="78">
        <f t="shared" si="205"/>
        <v>130500</v>
      </c>
      <c r="G1108" s="78">
        <f t="shared" si="205"/>
        <v>0</v>
      </c>
      <c r="H1108" s="78">
        <f t="shared" si="189"/>
        <v>130500</v>
      </c>
    </row>
    <row r="1109" spans="1:8" x14ac:dyDescent="0.2">
      <c r="A1109" s="73" t="str">
        <f ca="1">IF(ISERROR(MATCH(E1109,Код_КВР,0)),"",INDIRECT(ADDRESS(MATCH(E1109,Код_КВР,0)+1,2,,,"КВР")))</f>
        <v>Обслуживание государственного (муниципального) долга</v>
      </c>
      <c r="B1109" s="79" t="s">
        <v>612</v>
      </c>
      <c r="C1109" s="77" t="s">
        <v>69</v>
      </c>
      <c r="D1109" s="69" t="s">
        <v>90</v>
      </c>
      <c r="E1109" s="26">
        <v>700</v>
      </c>
      <c r="F1109" s="78">
        <f t="shared" si="205"/>
        <v>130500</v>
      </c>
      <c r="G1109" s="78">
        <f t="shared" si="205"/>
        <v>0</v>
      </c>
      <c r="H1109" s="78">
        <f t="shared" si="189"/>
        <v>130500</v>
      </c>
    </row>
    <row r="1110" spans="1:8" x14ac:dyDescent="0.2">
      <c r="A1110" s="73" t="str">
        <f ca="1">IF(ISERROR(MATCH(E1110,Код_КВР,0)),"",INDIRECT(ADDRESS(MATCH(E1110,Код_КВР,0)+1,2,,,"КВР")))</f>
        <v>Обслуживание муниципального долга</v>
      </c>
      <c r="B1110" s="79" t="s">
        <v>612</v>
      </c>
      <c r="C1110" s="77" t="s">
        <v>69</v>
      </c>
      <c r="D1110" s="69" t="s">
        <v>90</v>
      </c>
      <c r="E1110" s="26">
        <v>730</v>
      </c>
      <c r="F1110" s="78">
        <f>'прил. 5'!G659</f>
        <v>130500</v>
      </c>
      <c r="G1110" s="78">
        <f>'прил. 5'!H659</f>
        <v>0</v>
      </c>
      <c r="H1110" s="78">
        <f t="shared" ref="H1110:H1118" si="206">F1110+G1110</f>
        <v>130500</v>
      </c>
    </row>
    <row r="1111" spans="1:8" ht="33" x14ac:dyDescent="0.2">
      <c r="A1111" s="73" t="str">
        <f ca="1">IF(ISERROR(MATCH(B1111,Код_КЦСР,0)),"",INDIRECT(ADDRESS(MATCH(B1111,Код_КЦСР,0)+1,2,,,"КЦСР")))</f>
        <v>Обеспечение деятельности муниципального казенного учреждения «Финансово-бухгалтерский центр»</v>
      </c>
      <c r="B1111" s="79" t="s">
        <v>613</v>
      </c>
      <c r="C1111" s="77"/>
      <c r="D1111" s="69"/>
      <c r="E1111" s="26"/>
      <c r="F1111" s="78">
        <f t="shared" ref="F1111:G1112" si="207">F1112</f>
        <v>11927.699999999999</v>
      </c>
      <c r="G1111" s="78">
        <f t="shared" si="207"/>
        <v>0</v>
      </c>
      <c r="H1111" s="78">
        <f t="shared" si="206"/>
        <v>11927.699999999999</v>
      </c>
    </row>
    <row r="1112" spans="1:8" x14ac:dyDescent="0.2">
      <c r="A1112" s="73" t="str">
        <f ca="1">IF(ISERROR(MATCH(C1112,Код_Раздел,0)),"",INDIRECT(ADDRESS(MATCH(C1112,Код_Раздел,0)+1,2,,,"Раздел")))</f>
        <v>Общегосударственные  вопросы</v>
      </c>
      <c r="B1112" s="79" t="s">
        <v>613</v>
      </c>
      <c r="C1112" s="77" t="s">
        <v>90</v>
      </c>
      <c r="D1112" s="69"/>
      <c r="E1112" s="26"/>
      <c r="F1112" s="78">
        <f t="shared" si="207"/>
        <v>11927.699999999999</v>
      </c>
      <c r="G1112" s="78">
        <f t="shared" si="207"/>
        <v>0</v>
      </c>
      <c r="H1112" s="78">
        <f t="shared" si="206"/>
        <v>11927.699999999999</v>
      </c>
    </row>
    <row r="1113" spans="1:8" ht="33" x14ac:dyDescent="0.2">
      <c r="A1113" s="73" t="s">
        <v>46</v>
      </c>
      <c r="B1113" s="79" t="s">
        <v>613</v>
      </c>
      <c r="C1113" s="77" t="s">
        <v>90</v>
      </c>
      <c r="D1113" s="69" t="s">
        <v>94</v>
      </c>
      <c r="E1113" s="26"/>
      <c r="F1113" s="78">
        <f>F1115+F1117</f>
        <v>11927.699999999999</v>
      </c>
      <c r="G1113" s="78">
        <f>G1115+G1117</f>
        <v>0</v>
      </c>
      <c r="H1113" s="78">
        <f t="shared" si="206"/>
        <v>11927.699999999999</v>
      </c>
    </row>
    <row r="1114" spans="1:8" ht="66" x14ac:dyDescent="0.2">
      <c r="A1114" s="73" t="str">
        <f ca="1">IF(ISERROR(MATCH(E1114,Код_КВР,0)),"",INDIRECT(ADDRESS(MATCH(E1114,Код_КВР,0)+1,2,,,"КВР")))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114" s="79" t="s">
        <v>613</v>
      </c>
      <c r="C1114" s="77" t="s">
        <v>90</v>
      </c>
      <c r="D1114" s="69" t="s">
        <v>94</v>
      </c>
      <c r="E1114" s="26">
        <v>100</v>
      </c>
      <c r="F1114" s="78">
        <f>F1115</f>
        <v>11704.3</v>
      </c>
      <c r="G1114" s="78">
        <f>G1115</f>
        <v>0</v>
      </c>
      <c r="H1114" s="78">
        <f t="shared" si="206"/>
        <v>11704.3</v>
      </c>
    </row>
    <row r="1115" spans="1:8" x14ac:dyDescent="0.2">
      <c r="A1115" s="73" t="str">
        <f ca="1">IF(ISERROR(MATCH(E1115,Код_КВР,0)),"",INDIRECT(ADDRESS(MATCH(E1115,Код_КВР,0)+1,2,,,"КВР")))</f>
        <v>Расходы на выплаты персоналу казенных учреждений</v>
      </c>
      <c r="B1115" s="79" t="s">
        <v>613</v>
      </c>
      <c r="C1115" s="77" t="s">
        <v>90</v>
      </c>
      <c r="D1115" s="69" t="s">
        <v>94</v>
      </c>
      <c r="E1115" s="26">
        <v>110</v>
      </c>
      <c r="F1115" s="78">
        <f>'прил. 5'!G638</f>
        <v>11704.3</v>
      </c>
      <c r="G1115" s="78">
        <f>'прил. 5'!H638</f>
        <v>0</v>
      </c>
      <c r="H1115" s="78">
        <f t="shared" si="206"/>
        <v>11704.3</v>
      </c>
    </row>
    <row r="1116" spans="1:8" ht="33" x14ac:dyDescent="0.2">
      <c r="A1116" s="73" t="str">
        <f t="shared" ref="A1116:A1117" ca="1" si="208">IF(ISERROR(MATCH(E1116,Код_КВР,0)),"",INDIRECT(ADDRESS(MATCH(E1116,Код_КВР,0)+1,2,,,"КВР")))</f>
        <v>Закупка товаров, работ и услуг для государственных (муниципальных) нужд</v>
      </c>
      <c r="B1116" s="79" t="s">
        <v>613</v>
      </c>
      <c r="C1116" s="77" t="s">
        <v>90</v>
      </c>
      <c r="D1116" s="69" t="s">
        <v>94</v>
      </c>
      <c r="E1116" s="26">
        <v>200</v>
      </c>
      <c r="F1116" s="78">
        <f>F1117</f>
        <v>223.4</v>
      </c>
      <c r="G1116" s="78">
        <f>G1117</f>
        <v>0</v>
      </c>
      <c r="H1116" s="78">
        <f t="shared" si="206"/>
        <v>223.4</v>
      </c>
    </row>
    <row r="1117" spans="1:8" ht="33" x14ac:dyDescent="0.2">
      <c r="A1117" s="73" t="str">
        <f t="shared" ca="1" si="208"/>
        <v>Иные закупки товаров, работ и услуг для обеспечения государственных (муниципальных) нужд</v>
      </c>
      <c r="B1117" s="79" t="s">
        <v>613</v>
      </c>
      <c r="C1117" s="77" t="s">
        <v>90</v>
      </c>
      <c r="D1117" s="69" t="s">
        <v>94</v>
      </c>
      <c r="E1117" s="26">
        <v>240</v>
      </c>
      <c r="F1117" s="78">
        <f>'прил. 5'!G640</f>
        <v>223.4</v>
      </c>
      <c r="G1117" s="78">
        <f>'прил. 5'!H640</f>
        <v>0</v>
      </c>
      <c r="H1117" s="78">
        <f t="shared" si="206"/>
        <v>223.4</v>
      </c>
    </row>
    <row r="1118" spans="1:8" x14ac:dyDescent="0.2">
      <c r="A1118" s="73" t="s">
        <v>47</v>
      </c>
      <c r="B1118" s="69"/>
      <c r="C1118" s="69"/>
      <c r="D1118" s="70"/>
      <c r="E1118" s="70"/>
      <c r="F1118" s="70">
        <f>F16+F169+F272+F323+F341+F373+F379+F385+F401+F421+F443+F454+F581+F605+F618+F629+F638+F708+F739+F824+F904+F942+F976+F1011</f>
        <v>5992700.5999999987</v>
      </c>
      <c r="G1118" s="70">
        <f>G16+G169+G272+G323+G341+G373+G379+G385+G401+G421+G443+G454+G581+G605+G618+G629+G638+G708+G739+G824+G904+G942+G976+G1011</f>
        <v>720361.29999999993</v>
      </c>
      <c r="H1118" s="78">
        <f t="shared" si="206"/>
        <v>6713061.8999999985</v>
      </c>
    </row>
    <row r="1119" spans="1:8" x14ac:dyDescent="0.2">
      <c r="A1119" s="49"/>
      <c r="B1119" s="50"/>
      <c r="C1119" s="50"/>
      <c r="D1119" s="50"/>
      <c r="E1119" s="50"/>
    </row>
    <row r="1120" spans="1:8" x14ac:dyDescent="0.2">
      <c r="A1120" s="49"/>
      <c r="B1120" s="50"/>
      <c r="C1120" s="50"/>
      <c r="D1120" s="50"/>
      <c r="E1120" s="50"/>
      <c r="F1120" s="48"/>
      <c r="G1120" s="48"/>
      <c r="H1120" s="48"/>
    </row>
    <row r="1121" spans="1:12" x14ac:dyDescent="0.2">
      <c r="A1121" s="49"/>
      <c r="B1121" s="50"/>
      <c r="C1121" s="50"/>
      <c r="D1121" s="50"/>
      <c r="E1121" s="50"/>
      <c r="F1121" s="48"/>
      <c r="G1121" s="48"/>
      <c r="H1121" s="48"/>
    </row>
    <row r="1122" spans="1:12" s="40" customFormat="1" x14ac:dyDescent="0.2">
      <c r="A1122" s="89"/>
      <c r="B1122" s="90"/>
      <c r="C1122" s="90"/>
      <c r="D1122" s="90"/>
      <c r="E1122" s="90"/>
    </row>
    <row r="1123" spans="1:12" s="40" customFormat="1" x14ac:dyDescent="0.2">
      <c r="A1123" s="91"/>
      <c r="B1123" s="90"/>
      <c r="C1123" s="90"/>
      <c r="D1123" s="90"/>
      <c r="E1123" s="90"/>
    </row>
    <row r="1124" spans="1:12" s="40" customFormat="1" x14ac:dyDescent="0.2">
      <c r="A1124" s="92"/>
      <c r="B1124" s="90"/>
      <c r="C1124" s="90"/>
      <c r="D1124" s="90"/>
      <c r="E1124" s="90"/>
    </row>
    <row r="1125" spans="1:12" s="40" customFormat="1" x14ac:dyDescent="0.2">
      <c r="A1125" s="91"/>
      <c r="B1125" s="90"/>
      <c r="C1125" s="90"/>
      <c r="D1125" s="90"/>
      <c r="E1125" s="90"/>
    </row>
    <row r="1126" spans="1:12" s="40" customFormat="1" x14ac:dyDescent="0.2">
      <c r="A1126" s="91"/>
      <c r="B1126" s="90"/>
      <c r="C1126" s="90"/>
      <c r="D1126" s="90"/>
      <c r="E1126" s="90"/>
    </row>
    <row r="1127" spans="1:12" s="40" customFormat="1" x14ac:dyDescent="0.2">
      <c r="A1127" s="89"/>
      <c r="B1127" s="90"/>
      <c r="C1127" s="90"/>
      <c r="D1127" s="90"/>
      <c r="E1127" s="90"/>
    </row>
    <row r="1128" spans="1:12" s="40" customFormat="1" x14ac:dyDescent="0.2">
      <c r="A1128" s="91"/>
      <c r="B1128" s="90"/>
      <c r="C1128" s="90"/>
      <c r="D1128" s="90"/>
      <c r="E1128" s="90"/>
    </row>
    <row r="1129" spans="1:12" s="40" customFormat="1" x14ac:dyDescent="0.2">
      <c r="A1129" s="91"/>
      <c r="B1129" s="90"/>
      <c r="C1129" s="90"/>
      <c r="D1129" s="90"/>
      <c r="E1129" s="90"/>
    </row>
    <row r="1130" spans="1:12" s="40" customFormat="1" x14ac:dyDescent="0.2">
      <c r="A1130" s="89"/>
      <c r="B1130" s="90"/>
      <c r="C1130" s="90"/>
      <c r="D1130" s="90"/>
      <c r="E1130" s="90"/>
    </row>
    <row r="1131" spans="1:12" s="40" customFormat="1" x14ac:dyDescent="0.2">
      <c r="A1131" s="89"/>
      <c r="B1131" s="90"/>
      <c r="C1131" s="90"/>
      <c r="D1131" s="90"/>
      <c r="E1131" s="90"/>
    </row>
    <row r="1132" spans="1:12" x14ac:dyDescent="0.2">
      <c r="A1132" s="51"/>
      <c r="B1132" s="50"/>
      <c r="C1132" s="50"/>
      <c r="D1132" s="50"/>
      <c r="E1132" s="90"/>
      <c r="F1132" s="40"/>
      <c r="G1132" s="40"/>
      <c r="H1132" s="40"/>
      <c r="J1132" s="40"/>
      <c r="L1132" s="40"/>
    </row>
    <row r="1133" spans="1:12" x14ac:dyDescent="0.2">
      <c r="A1133" s="49"/>
      <c r="B1133" s="50"/>
      <c r="C1133" s="50"/>
      <c r="D1133" s="50"/>
      <c r="E1133" s="90"/>
      <c r="F1133" s="40"/>
      <c r="G1133" s="40"/>
      <c r="H1133" s="40"/>
      <c r="J1133" s="40"/>
      <c r="L1133" s="40"/>
    </row>
    <row r="1134" spans="1:12" x14ac:dyDescent="0.2">
      <c r="A1134" s="49"/>
      <c r="B1134" s="50"/>
      <c r="C1134" s="50"/>
      <c r="D1134" s="50"/>
      <c r="E1134" s="90"/>
      <c r="F1134" s="40"/>
      <c r="G1134" s="40"/>
      <c r="H1134" s="40"/>
      <c r="J1134" s="40"/>
      <c r="L1134" s="40"/>
    </row>
    <row r="1135" spans="1:12" x14ac:dyDescent="0.2">
      <c r="A1135" s="49"/>
      <c r="B1135" s="50"/>
      <c r="C1135" s="50"/>
      <c r="D1135" s="50"/>
      <c r="E1135" s="90"/>
      <c r="F1135" s="48"/>
      <c r="G1135" s="48"/>
      <c r="H1135" s="48"/>
      <c r="J1135" s="48"/>
      <c r="L1135" s="40"/>
    </row>
    <row r="1136" spans="1:12" x14ac:dyDescent="0.2">
      <c r="A1136" s="51"/>
      <c r="B1136" s="50"/>
      <c r="C1136" s="50"/>
      <c r="D1136" s="50"/>
      <c r="E1136" s="50"/>
    </row>
    <row r="1137" spans="1:12" x14ac:dyDescent="0.2">
      <c r="A1137" s="51"/>
      <c r="B1137" s="50"/>
      <c r="C1137" s="50"/>
      <c r="D1137" s="50"/>
      <c r="E1137" s="50"/>
      <c r="F1137" s="40"/>
      <c r="G1137" s="40"/>
      <c r="H1137" s="40"/>
      <c r="J1137" s="40"/>
      <c r="K1137" s="40"/>
      <c r="L1137" s="40"/>
    </row>
    <row r="1138" spans="1:12" x14ac:dyDescent="0.2">
      <c r="A1138" s="51"/>
      <c r="B1138" s="50"/>
      <c r="C1138" s="50"/>
      <c r="D1138" s="50"/>
      <c r="E1138" s="50"/>
      <c r="F1138" s="40"/>
      <c r="G1138" s="40"/>
      <c r="H1138" s="40"/>
    </row>
    <row r="1139" spans="1:12" x14ac:dyDescent="0.2">
      <c r="A1139" s="49"/>
      <c r="B1139" s="52"/>
      <c r="C1139" s="52"/>
      <c r="D1139" s="52"/>
      <c r="E1139" s="52"/>
    </row>
    <row r="1140" spans="1:12" x14ac:dyDescent="0.2">
      <c r="A1140" s="53"/>
      <c r="B1140" s="52"/>
      <c r="C1140" s="52"/>
      <c r="D1140" s="52"/>
      <c r="E1140" s="52"/>
      <c r="F1140" s="40"/>
      <c r="G1140" s="40"/>
      <c r="H1140" s="40"/>
    </row>
    <row r="1141" spans="1:12" x14ac:dyDescent="0.2">
      <c r="A1141" s="54"/>
      <c r="B1141" s="52"/>
      <c r="C1141" s="52"/>
      <c r="D1141" s="52"/>
      <c r="E1141" s="52"/>
    </row>
    <row r="1142" spans="1:12" x14ac:dyDescent="0.2">
      <c r="A1142" s="49"/>
      <c r="B1142" s="52"/>
      <c r="C1142" s="52"/>
      <c r="D1142" s="52"/>
      <c r="E1142" s="52"/>
    </row>
    <row r="1143" spans="1:12" x14ac:dyDescent="0.2">
      <c r="A1143" s="51"/>
      <c r="B1143" s="50"/>
      <c r="C1143" s="50"/>
      <c r="D1143" s="50"/>
      <c r="E1143" s="50"/>
    </row>
    <row r="1144" spans="1:12" x14ac:dyDescent="0.2">
      <c r="A1144" s="49"/>
      <c r="B1144" s="50"/>
      <c r="C1144" s="50"/>
      <c r="D1144" s="50"/>
      <c r="E1144" s="50"/>
    </row>
    <row r="1145" spans="1:12" x14ac:dyDescent="0.2">
      <c r="A1145" s="49"/>
      <c r="B1145" s="50"/>
      <c r="C1145" s="50"/>
      <c r="D1145" s="50"/>
      <c r="E1145" s="50"/>
    </row>
    <row r="1146" spans="1:12" x14ac:dyDescent="0.2">
      <c r="A1146" s="49"/>
      <c r="B1146" s="50"/>
      <c r="C1146" s="50"/>
      <c r="D1146" s="50"/>
      <c r="E1146" s="50"/>
    </row>
    <row r="1147" spans="1:12" x14ac:dyDescent="0.2">
      <c r="A1147" s="51"/>
      <c r="B1147" s="50"/>
      <c r="C1147" s="50"/>
      <c r="D1147" s="50"/>
      <c r="E1147" s="50"/>
    </row>
    <row r="1148" spans="1:12" x14ac:dyDescent="0.2">
      <c r="A1148" s="49"/>
      <c r="B1148" s="50"/>
      <c r="C1148" s="50"/>
      <c r="D1148" s="50"/>
      <c r="E1148" s="50"/>
    </row>
    <row r="1149" spans="1:12" x14ac:dyDescent="0.2">
      <c r="A1149" s="49"/>
      <c r="B1149" s="50"/>
      <c r="C1149" s="50"/>
      <c r="D1149" s="50"/>
      <c r="E1149" s="50"/>
    </row>
    <row r="1150" spans="1:12" x14ac:dyDescent="0.2">
      <c r="A1150" s="49"/>
      <c r="B1150" s="50"/>
      <c r="C1150" s="50"/>
      <c r="D1150" s="50"/>
      <c r="E1150" s="50"/>
    </row>
    <row r="1151" spans="1:12" x14ac:dyDescent="0.2">
      <c r="A1151" s="49"/>
      <c r="B1151" s="50"/>
      <c r="C1151" s="50"/>
      <c r="D1151" s="50"/>
      <c r="E1151" s="50"/>
    </row>
    <row r="1152" spans="1:12" x14ac:dyDescent="0.2">
      <c r="A1152" s="49"/>
      <c r="B1152" s="50"/>
      <c r="C1152" s="50"/>
      <c r="D1152" s="50"/>
      <c r="E1152" s="50"/>
    </row>
    <row r="1153" spans="1:5" x14ac:dyDescent="0.2">
      <c r="A1153" s="49"/>
      <c r="B1153" s="50"/>
      <c r="C1153" s="50"/>
      <c r="D1153" s="50"/>
      <c r="E1153" s="50"/>
    </row>
    <row r="1154" spans="1:5" x14ac:dyDescent="0.2">
      <c r="A1154" s="49"/>
      <c r="B1154" s="52"/>
      <c r="C1154" s="52"/>
      <c r="D1154" s="52"/>
      <c r="E1154" s="52"/>
    </row>
    <row r="1155" spans="1:5" x14ac:dyDescent="0.2">
      <c r="A1155" s="49"/>
      <c r="B1155" s="50"/>
      <c r="C1155" s="50"/>
      <c r="D1155" s="50"/>
      <c r="E1155" s="50"/>
    </row>
    <row r="1156" spans="1:5" x14ac:dyDescent="0.2">
      <c r="A1156" s="51"/>
      <c r="B1156" s="50"/>
      <c r="C1156" s="50"/>
      <c r="D1156" s="50"/>
      <c r="E1156" s="50"/>
    </row>
    <row r="1157" spans="1:5" x14ac:dyDescent="0.2">
      <c r="A1157" s="49"/>
      <c r="B1157" s="50"/>
      <c r="C1157" s="50"/>
      <c r="D1157" s="50"/>
      <c r="E1157" s="50"/>
    </row>
    <row r="1158" spans="1:5" x14ac:dyDescent="0.2">
      <c r="A1158" s="51"/>
      <c r="B1158" s="50"/>
      <c r="C1158" s="50"/>
      <c r="D1158" s="50"/>
      <c r="E1158" s="50"/>
    </row>
    <row r="1159" spans="1:5" x14ac:dyDescent="0.2">
      <c r="A1159" s="51"/>
      <c r="B1159" s="50"/>
      <c r="C1159" s="50"/>
      <c r="D1159" s="50"/>
      <c r="E1159" s="50"/>
    </row>
    <row r="1160" spans="1:5" x14ac:dyDescent="0.2">
      <c r="A1160" s="49"/>
      <c r="B1160" s="52"/>
      <c r="C1160" s="52"/>
      <c r="D1160" s="52"/>
      <c r="E1160" s="52"/>
    </row>
    <row r="1161" spans="1:5" x14ac:dyDescent="0.2">
      <c r="A1161" s="49"/>
      <c r="B1161" s="50"/>
      <c r="C1161" s="50"/>
      <c r="D1161" s="50"/>
      <c r="E1161" s="50"/>
    </row>
    <row r="1162" spans="1:5" x14ac:dyDescent="0.2">
      <c r="A1162" s="51"/>
      <c r="B1162" s="50"/>
      <c r="C1162" s="50"/>
      <c r="D1162" s="50"/>
      <c r="E1162" s="50"/>
    </row>
    <row r="1163" spans="1:5" x14ac:dyDescent="0.2">
      <c r="A1163" s="49"/>
      <c r="B1163" s="50"/>
      <c r="C1163" s="50"/>
      <c r="D1163" s="50"/>
      <c r="E1163" s="50"/>
    </row>
    <row r="1164" spans="1:5" x14ac:dyDescent="0.2">
      <c r="A1164" s="49"/>
      <c r="B1164" s="52"/>
      <c r="C1164" s="52"/>
      <c r="D1164" s="52"/>
      <c r="E1164" s="52"/>
    </row>
    <row r="1165" spans="1:5" x14ac:dyDescent="0.2">
      <c r="A1165" s="49"/>
      <c r="B1165" s="50"/>
      <c r="C1165" s="50"/>
      <c r="D1165" s="50"/>
      <c r="E1165" s="50"/>
    </row>
    <row r="1166" spans="1:5" x14ac:dyDescent="0.2">
      <c r="A1166" s="53"/>
      <c r="B1166" s="50"/>
      <c r="C1166" s="50"/>
      <c r="D1166" s="50"/>
      <c r="E1166" s="50"/>
    </row>
    <row r="1167" spans="1:5" x14ac:dyDescent="0.2">
      <c r="A1167" s="49"/>
      <c r="B1167" s="50"/>
      <c r="C1167" s="50"/>
      <c r="D1167" s="50"/>
      <c r="E1167" s="50"/>
    </row>
    <row r="1168" spans="1:5" x14ac:dyDescent="0.2">
      <c r="A1168" s="51"/>
      <c r="B1168" s="52"/>
      <c r="C1168" s="50"/>
      <c r="D1168" s="50"/>
      <c r="E1168" s="52"/>
    </row>
    <row r="1169" spans="1:5" x14ac:dyDescent="0.2">
      <c r="A1169" s="51"/>
      <c r="B1169" s="50"/>
      <c r="C1169" s="50"/>
      <c r="D1169" s="50"/>
      <c r="E1169" s="52"/>
    </row>
    <row r="1170" spans="1:5" x14ac:dyDescent="0.2">
      <c r="A1170" s="51"/>
      <c r="B1170" s="52"/>
      <c r="C1170" s="50"/>
      <c r="D1170" s="50"/>
      <c r="E1170" s="52"/>
    </row>
    <row r="1171" spans="1:5" x14ac:dyDescent="0.2">
      <c r="A1171" s="49"/>
      <c r="B1171" s="52"/>
      <c r="C1171" s="50"/>
      <c r="D1171" s="50"/>
      <c r="E1171" s="52"/>
    </row>
    <row r="1172" spans="1:5" x14ac:dyDescent="0.2">
      <c r="A1172" s="49"/>
      <c r="B1172" s="52"/>
      <c r="C1172" s="50"/>
      <c r="D1172" s="50"/>
      <c r="E1172" s="52"/>
    </row>
    <row r="1173" spans="1:5" x14ac:dyDescent="0.2">
      <c r="A1173" s="49"/>
      <c r="B1173" s="52"/>
      <c r="C1173" s="50"/>
      <c r="D1173" s="50"/>
      <c r="E1173" s="52"/>
    </row>
    <row r="1174" spans="1:5" x14ac:dyDescent="0.2">
      <c r="A1174" s="49"/>
      <c r="B1174" s="52"/>
      <c r="C1174" s="52"/>
      <c r="D1174" s="52"/>
      <c r="E1174" s="52"/>
    </row>
    <row r="1175" spans="1:5" x14ac:dyDescent="0.2">
      <c r="A1175" s="51"/>
      <c r="B1175" s="52"/>
      <c r="C1175" s="52"/>
      <c r="D1175" s="52"/>
      <c r="E1175" s="52"/>
    </row>
    <row r="1176" spans="1:5" x14ac:dyDescent="0.2">
      <c r="A1176" s="51"/>
      <c r="B1176" s="52"/>
      <c r="C1176" s="52"/>
      <c r="D1176" s="52"/>
      <c r="E1176" s="52"/>
    </row>
    <row r="1177" spans="1:5" x14ac:dyDescent="0.2">
      <c r="A1177" s="49"/>
      <c r="B1177" s="52"/>
      <c r="C1177" s="52"/>
      <c r="D1177" s="52"/>
      <c r="E1177" s="52"/>
    </row>
    <row r="1178" spans="1:5" x14ac:dyDescent="0.2">
      <c r="A1178" s="54"/>
      <c r="B1178" s="52"/>
      <c r="C1178" s="52"/>
      <c r="D1178" s="52"/>
      <c r="E1178" s="52"/>
    </row>
    <row r="1179" spans="1:5" x14ac:dyDescent="0.2">
      <c r="A1179" s="51"/>
      <c r="B1179" s="52"/>
      <c r="C1179" s="52"/>
      <c r="D1179" s="52"/>
      <c r="E1179" s="52"/>
    </row>
    <row r="1180" spans="1:5" x14ac:dyDescent="0.2">
      <c r="A1180" s="49"/>
      <c r="B1180" s="52"/>
      <c r="C1180" s="52"/>
      <c r="D1180" s="52"/>
      <c r="E1180" s="52"/>
    </row>
    <row r="1181" spans="1:5" x14ac:dyDescent="0.2">
      <c r="A1181" s="51"/>
      <c r="B1181" s="52"/>
      <c r="C1181" s="52"/>
      <c r="D1181" s="52"/>
      <c r="E1181" s="52"/>
    </row>
    <row r="1182" spans="1:5" x14ac:dyDescent="0.2">
      <c r="A1182" s="51"/>
      <c r="B1182" s="50"/>
      <c r="C1182" s="50"/>
      <c r="D1182" s="50"/>
      <c r="E1182" s="50"/>
    </row>
    <row r="1183" spans="1:5" x14ac:dyDescent="0.2">
      <c r="A1183" s="51"/>
      <c r="B1183" s="50"/>
      <c r="C1183" s="50"/>
      <c r="D1183" s="50"/>
      <c r="E1183" s="50"/>
    </row>
    <row r="1184" spans="1:5" x14ac:dyDescent="0.2">
      <c r="A1184" s="51"/>
      <c r="B1184" s="50"/>
      <c r="C1184" s="50"/>
      <c r="D1184" s="50"/>
      <c r="E1184" s="50"/>
    </row>
    <row r="1185" spans="1:5" x14ac:dyDescent="0.2">
      <c r="A1185" s="49"/>
      <c r="B1185" s="50"/>
      <c r="C1185" s="50"/>
      <c r="D1185" s="50"/>
      <c r="E1185" s="50"/>
    </row>
    <row r="1186" spans="1:5" x14ac:dyDescent="0.2">
      <c r="A1186" s="49"/>
      <c r="B1186" s="50"/>
      <c r="C1186" s="50"/>
      <c r="D1186" s="50"/>
      <c r="E1186" s="50"/>
    </row>
    <row r="1187" spans="1:5" x14ac:dyDescent="0.2">
      <c r="A1187" s="49"/>
      <c r="B1187" s="50"/>
      <c r="C1187" s="50"/>
      <c r="D1187" s="50"/>
      <c r="E1187" s="50"/>
    </row>
    <row r="1188" spans="1:5" x14ac:dyDescent="0.2">
      <c r="A1188" s="51"/>
      <c r="B1188" s="50"/>
      <c r="C1188" s="50"/>
      <c r="D1188" s="50"/>
      <c r="E1188" s="50"/>
    </row>
    <row r="1189" spans="1:5" x14ac:dyDescent="0.2">
      <c r="A1189" s="51"/>
      <c r="B1189" s="50"/>
      <c r="C1189" s="50"/>
      <c r="D1189" s="50"/>
      <c r="E1189" s="50"/>
    </row>
    <row r="1190" spans="1:5" x14ac:dyDescent="0.2">
      <c r="A1190" s="51"/>
      <c r="B1190" s="50"/>
      <c r="C1190" s="50"/>
      <c r="D1190" s="50"/>
      <c r="E1190" s="50"/>
    </row>
    <row r="1191" spans="1:5" x14ac:dyDescent="0.2">
      <c r="A1191" s="49"/>
      <c r="B1191" s="50"/>
      <c r="C1191" s="50"/>
      <c r="D1191" s="50"/>
      <c r="E1191" s="50"/>
    </row>
    <row r="1192" spans="1:5" x14ac:dyDescent="0.2">
      <c r="A1192" s="51"/>
      <c r="B1192" s="50"/>
      <c r="C1192" s="50"/>
      <c r="D1192" s="50"/>
      <c r="E1192" s="50"/>
    </row>
    <row r="1193" spans="1:5" x14ac:dyDescent="0.2">
      <c r="A1193" s="51"/>
      <c r="B1193" s="50"/>
      <c r="C1193" s="50"/>
      <c r="D1193" s="50"/>
      <c r="E1193" s="50"/>
    </row>
    <row r="1194" spans="1:5" x14ac:dyDescent="0.2">
      <c r="A1194" s="51"/>
      <c r="B1194" s="50"/>
      <c r="C1194" s="50"/>
      <c r="D1194" s="50"/>
      <c r="E1194" s="50"/>
    </row>
    <row r="1195" spans="1:5" x14ac:dyDescent="0.2">
      <c r="A1195" s="51"/>
      <c r="B1195" s="50"/>
      <c r="C1195" s="50"/>
      <c r="D1195" s="50"/>
      <c r="E1195" s="50"/>
    </row>
    <row r="1196" spans="1:5" x14ac:dyDescent="0.2">
      <c r="A1196" s="51"/>
      <c r="B1196" s="50"/>
      <c r="C1196" s="50"/>
      <c r="D1196" s="50"/>
      <c r="E1196" s="50"/>
    </row>
    <row r="1197" spans="1:5" x14ac:dyDescent="0.2">
      <c r="A1197" s="49"/>
      <c r="B1197" s="50"/>
      <c r="C1197" s="50"/>
      <c r="D1197" s="50"/>
      <c r="E1197" s="50"/>
    </row>
    <row r="1198" spans="1:5" x14ac:dyDescent="0.2">
      <c r="A1198" s="49"/>
      <c r="B1198" s="50"/>
      <c r="C1198" s="50"/>
      <c r="D1198" s="50"/>
      <c r="E1198" s="50"/>
    </row>
    <row r="1199" spans="1:5" x14ac:dyDescent="0.2">
      <c r="A1199" s="49"/>
      <c r="B1199" s="50"/>
      <c r="C1199" s="50"/>
      <c r="D1199" s="50"/>
      <c r="E1199" s="50"/>
    </row>
    <row r="1200" spans="1:5" x14ac:dyDescent="0.2">
      <c r="A1200" s="49"/>
      <c r="B1200" s="50"/>
      <c r="C1200" s="50"/>
      <c r="D1200" s="50"/>
      <c r="E1200" s="50"/>
    </row>
    <row r="1201" spans="1:5" x14ac:dyDescent="0.2">
      <c r="A1201" s="49"/>
      <c r="B1201" s="50"/>
      <c r="C1201" s="50"/>
      <c r="D1201" s="50"/>
      <c r="E1201" s="50"/>
    </row>
    <row r="1202" spans="1:5" x14ac:dyDescent="0.2">
      <c r="A1202" s="49"/>
      <c r="B1202" s="50"/>
      <c r="C1202" s="50"/>
      <c r="D1202" s="50"/>
      <c r="E1202" s="50"/>
    </row>
    <row r="1203" spans="1:5" x14ac:dyDescent="0.2">
      <c r="A1203" s="49"/>
      <c r="B1203" s="50"/>
      <c r="C1203" s="50"/>
      <c r="D1203" s="50"/>
      <c r="E1203" s="50"/>
    </row>
    <row r="1204" spans="1:5" x14ac:dyDescent="0.2">
      <c r="A1204" s="49"/>
      <c r="B1204" s="50"/>
      <c r="C1204" s="50"/>
      <c r="D1204" s="50"/>
      <c r="E1204" s="50"/>
    </row>
    <row r="1205" spans="1:5" x14ac:dyDescent="0.2">
      <c r="A1205" s="51"/>
      <c r="B1205" s="50"/>
      <c r="C1205" s="50"/>
      <c r="D1205" s="50"/>
      <c r="E1205" s="50"/>
    </row>
    <row r="1206" spans="1:5" x14ac:dyDescent="0.2">
      <c r="A1206" s="49"/>
      <c r="B1206" s="50"/>
      <c r="C1206" s="50"/>
      <c r="D1206" s="50"/>
      <c r="E1206" s="50"/>
    </row>
    <row r="1207" spans="1:5" x14ac:dyDescent="0.2">
      <c r="A1207" s="51"/>
      <c r="B1207" s="50"/>
      <c r="C1207" s="50"/>
      <c r="D1207" s="50"/>
      <c r="E1207" s="50"/>
    </row>
    <row r="1208" spans="1:5" x14ac:dyDescent="0.2">
      <c r="A1208" s="51"/>
      <c r="B1208" s="50"/>
      <c r="C1208" s="50"/>
      <c r="D1208" s="50"/>
      <c r="E1208" s="50"/>
    </row>
    <row r="1209" spans="1:5" x14ac:dyDescent="0.2">
      <c r="A1209" s="49"/>
      <c r="B1209" s="50"/>
      <c r="C1209" s="50"/>
      <c r="D1209" s="50"/>
      <c r="E1209" s="50"/>
    </row>
    <row r="1210" spans="1:5" x14ac:dyDescent="0.2">
      <c r="A1210" s="51"/>
      <c r="B1210" s="50"/>
      <c r="C1210" s="50"/>
      <c r="D1210" s="50"/>
      <c r="E1210" s="50"/>
    </row>
    <row r="1211" spans="1:5" x14ac:dyDescent="0.2">
      <c r="A1211" s="51"/>
      <c r="B1211" s="50"/>
      <c r="C1211" s="50"/>
      <c r="D1211" s="50"/>
      <c r="E1211" s="50"/>
    </row>
    <row r="1212" spans="1:5" x14ac:dyDescent="0.2">
      <c r="A1212" s="49"/>
      <c r="B1212" s="50"/>
      <c r="C1212" s="50"/>
      <c r="D1212" s="50"/>
      <c r="E1212" s="50"/>
    </row>
    <row r="1213" spans="1:5" x14ac:dyDescent="0.2">
      <c r="A1213" s="51"/>
      <c r="B1213" s="50"/>
      <c r="C1213" s="50"/>
      <c r="D1213" s="50"/>
      <c r="E1213" s="50"/>
    </row>
    <row r="1214" spans="1:5" x14ac:dyDescent="0.2">
      <c r="A1214" s="51"/>
      <c r="B1214" s="50"/>
      <c r="C1214" s="50"/>
      <c r="D1214" s="50"/>
      <c r="E1214" s="50"/>
    </row>
    <row r="1215" spans="1:5" x14ac:dyDescent="0.2">
      <c r="A1215" s="51"/>
      <c r="B1215" s="50"/>
      <c r="C1215" s="50"/>
      <c r="D1215" s="50"/>
      <c r="E1215" s="50"/>
    </row>
    <row r="1216" spans="1:5" x14ac:dyDescent="0.2">
      <c r="A1216" s="49"/>
      <c r="B1216" s="50"/>
      <c r="C1216" s="50"/>
      <c r="D1216" s="50"/>
      <c r="E1216" s="50"/>
    </row>
    <row r="1217" spans="1:5" x14ac:dyDescent="0.2">
      <c r="A1217" s="51"/>
      <c r="B1217" s="50"/>
      <c r="C1217" s="50"/>
      <c r="D1217" s="50"/>
      <c r="E1217" s="50"/>
    </row>
    <row r="1218" spans="1:5" x14ac:dyDescent="0.2">
      <c r="A1218" s="49"/>
      <c r="B1218" s="50"/>
      <c r="C1218" s="50"/>
      <c r="D1218" s="50"/>
      <c r="E1218" s="50"/>
    </row>
    <row r="1219" spans="1:5" x14ac:dyDescent="0.2">
      <c r="A1219" s="51"/>
      <c r="B1219" s="50"/>
      <c r="C1219" s="50"/>
      <c r="D1219" s="50"/>
      <c r="E1219" s="50"/>
    </row>
    <row r="1220" spans="1:5" x14ac:dyDescent="0.2">
      <c r="A1220" s="51"/>
      <c r="B1220" s="50"/>
      <c r="C1220" s="50"/>
      <c r="D1220" s="50"/>
      <c r="E1220" s="50"/>
    </row>
    <row r="1221" spans="1:5" x14ac:dyDescent="0.2">
      <c r="A1221" s="51"/>
      <c r="B1221" s="50"/>
      <c r="C1221" s="50"/>
      <c r="D1221" s="50"/>
      <c r="E1221" s="50"/>
    </row>
    <row r="1222" spans="1:5" x14ac:dyDescent="0.2">
      <c r="A1222" s="51"/>
      <c r="B1222" s="50"/>
      <c r="C1222" s="50"/>
      <c r="D1222" s="50"/>
      <c r="E1222" s="50"/>
    </row>
    <row r="1223" spans="1:5" x14ac:dyDescent="0.2">
      <c r="A1223" s="49"/>
      <c r="B1223" s="50"/>
      <c r="C1223" s="50"/>
      <c r="D1223" s="50"/>
      <c r="E1223" s="50"/>
    </row>
    <row r="1224" spans="1:5" x14ac:dyDescent="0.2">
      <c r="A1224" s="51"/>
      <c r="B1224" s="50"/>
      <c r="C1224" s="50"/>
      <c r="D1224" s="50"/>
      <c r="E1224" s="50"/>
    </row>
    <row r="1225" spans="1:5" x14ac:dyDescent="0.2">
      <c r="A1225" s="49"/>
      <c r="B1225" s="50"/>
      <c r="C1225" s="50"/>
      <c r="D1225" s="50"/>
      <c r="E1225" s="50"/>
    </row>
    <row r="1238" spans="2:2" x14ac:dyDescent="0.2">
      <c r="B1238" s="50"/>
    </row>
    <row r="1239" spans="2:2" x14ac:dyDescent="0.2">
      <c r="B1239" s="50"/>
    </row>
    <row r="1240" spans="2:2" x14ac:dyDescent="0.2">
      <c r="B1240" s="50"/>
    </row>
  </sheetData>
  <mergeCells count="2">
    <mergeCell ref="A13:H13"/>
    <mergeCell ref="A12:H12"/>
  </mergeCells>
  <phoneticPr fontId="7" type="noConversion"/>
  <dataValidations count="3">
    <dataValidation type="list" allowBlank="1" showInputMessage="1" showErrorMessage="1" sqref="B16:B1117">
      <formula1>Код_КЦСР</formula1>
    </dataValidation>
    <dataValidation type="list" allowBlank="1" showInputMessage="1" showErrorMessage="1" sqref="E16:E1117">
      <formula1>Код_КВР</formula1>
    </dataValidation>
    <dataValidation type="list" allowBlank="1" showInputMessage="1" showErrorMessage="1" sqref="C16:C1117">
      <formula1>Код_Раздел</formula1>
    </dataValidation>
  </dataValidations>
  <pageMargins left="0.98425196850393704" right="0.19685039370078741" top="0.78740157480314965" bottom="0.59055118110236227" header="0.31496062992125984" footer="0.31496062992125984"/>
  <pageSetup paperSize="9" scale="60" fitToHeight="0" orientation="portrait" r:id="rId1"/>
  <headerFooter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99"/>
  </sheetPr>
  <dimension ref="A1:M1047"/>
  <sheetViews>
    <sheetView showZeros="0" tabSelected="1" view="pageBreakPreview" zoomScale="70" zoomScaleNormal="84" zoomScaleSheetLayoutView="70" workbookViewId="0">
      <pane ySplit="16" topLeftCell="A98" activePane="bottomLeft" state="frozen"/>
      <selection pane="bottomLeft" activeCell="A12" sqref="A12:I12"/>
    </sheetView>
  </sheetViews>
  <sheetFormatPr defaultColWidth="9.140625" defaultRowHeight="16.5" x14ac:dyDescent="0.2"/>
  <cols>
    <col min="1" max="1" width="80" style="37" customWidth="1"/>
    <col min="2" max="2" width="10.28515625" style="30" customWidth="1"/>
    <col min="3" max="3" width="9" style="30" customWidth="1"/>
    <col min="4" max="4" width="9.5703125" style="30" customWidth="1"/>
    <col min="5" max="5" width="16.42578125" style="31" customWidth="1"/>
    <col min="6" max="6" width="10.42578125" style="30" customWidth="1"/>
    <col min="7" max="7" width="21" style="30" hidden="1" customWidth="1"/>
    <col min="8" max="8" width="19" style="30" hidden="1" customWidth="1"/>
    <col min="9" max="9" width="27.85546875" style="30" customWidth="1"/>
    <col min="10" max="10" width="9.140625" style="96" customWidth="1"/>
    <col min="11" max="11" width="13.5703125" style="30" customWidth="1"/>
    <col min="12" max="12" width="14.42578125" style="30" customWidth="1"/>
    <col min="13" max="14" width="9.140625" style="30" customWidth="1"/>
    <col min="15" max="16384" width="9.140625" style="30"/>
  </cols>
  <sheetData>
    <row r="1" spans="1:12" x14ac:dyDescent="0.2">
      <c r="I1" s="44" t="s">
        <v>648</v>
      </c>
    </row>
    <row r="2" spans="1:12" x14ac:dyDescent="0.2">
      <c r="I2" s="44" t="s">
        <v>138</v>
      </c>
    </row>
    <row r="3" spans="1:12" x14ac:dyDescent="0.2">
      <c r="I3" s="44" t="s">
        <v>129</v>
      </c>
    </row>
    <row r="4" spans="1:12" x14ac:dyDescent="0.2">
      <c r="I4" s="44" t="s">
        <v>652</v>
      </c>
    </row>
    <row r="6" spans="1:12" x14ac:dyDescent="0.2">
      <c r="E6" s="30"/>
      <c r="I6" s="44" t="s">
        <v>641</v>
      </c>
    </row>
    <row r="7" spans="1:12" x14ac:dyDescent="0.2">
      <c r="E7" s="30"/>
      <c r="I7" s="44" t="s">
        <v>138</v>
      </c>
    </row>
    <row r="8" spans="1:12" x14ac:dyDescent="0.2">
      <c r="E8" s="30"/>
      <c r="I8" s="44" t="s">
        <v>129</v>
      </c>
    </row>
    <row r="9" spans="1:12" x14ac:dyDescent="0.2">
      <c r="E9" s="30"/>
      <c r="G9" s="28"/>
      <c r="I9" s="44" t="s">
        <v>646</v>
      </c>
    </row>
    <row r="10" spans="1:12" x14ac:dyDescent="0.2">
      <c r="F10" s="28"/>
      <c r="K10" s="41"/>
      <c r="L10" s="41"/>
    </row>
    <row r="11" spans="1:12" x14ac:dyDescent="0.2">
      <c r="F11" s="32"/>
    </row>
    <row r="12" spans="1:12" x14ac:dyDescent="0.2">
      <c r="A12" s="105" t="s">
        <v>53</v>
      </c>
      <c r="B12" s="105"/>
      <c r="C12" s="105"/>
      <c r="D12" s="105"/>
      <c r="E12" s="105"/>
      <c r="F12" s="105"/>
      <c r="G12" s="105"/>
      <c r="H12" s="105"/>
      <c r="I12" s="105"/>
    </row>
    <row r="13" spans="1:12" ht="33" customHeight="1" x14ac:dyDescent="0.2">
      <c r="A13" s="103" t="s">
        <v>642</v>
      </c>
      <c r="B13" s="103"/>
      <c r="C13" s="103"/>
      <c r="D13" s="103"/>
      <c r="E13" s="103"/>
      <c r="F13" s="103"/>
      <c r="G13" s="103"/>
      <c r="H13" s="103"/>
      <c r="I13" s="103"/>
    </row>
    <row r="14" spans="1:12" x14ac:dyDescent="0.2">
      <c r="A14" s="38"/>
      <c r="B14" s="94"/>
      <c r="C14" s="32"/>
      <c r="D14" s="32"/>
      <c r="E14" s="32"/>
      <c r="F14" s="32"/>
    </row>
    <row r="15" spans="1:12" x14ac:dyDescent="0.2">
      <c r="B15" s="32"/>
      <c r="C15" s="32"/>
      <c r="D15" s="32"/>
      <c r="E15" s="32"/>
      <c r="F15" s="33"/>
      <c r="H15" s="29"/>
      <c r="I15" s="29" t="s">
        <v>196</v>
      </c>
      <c r="J15" s="97"/>
    </row>
    <row r="16" spans="1:12" s="95" customFormat="1" ht="40.5" customHeight="1" x14ac:dyDescent="0.2">
      <c r="A16" s="39" t="s">
        <v>86</v>
      </c>
      <c r="B16" s="26" t="s">
        <v>76</v>
      </c>
      <c r="C16" s="26" t="s">
        <v>87</v>
      </c>
      <c r="D16" s="26" t="s">
        <v>104</v>
      </c>
      <c r="E16" s="26" t="s">
        <v>105</v>
      </c>
      <c r="F16" s="26" t="s">
        <v>106</v>
      </c>
      <c r="G16" s="45" t="s">
        <v>643</v>
      </c>
      <c r="H16" s="45" t="s">
        <v>644</v>
      </c>
      <c r="I16" s="45" t="s">
        <v>651</v>
      </c>
      <c r="J16" s="96"/>
    </row>
    <row r="17" spans="1:12" s="95" customFormat="1" x14ac:dyDescent="0.2">
      <c r="A17" s="81" t="str">
        <f ca="1">IF(ISERROR(MATCH(B17,Код_ППП,0)),"",INDIRECT(ADDRESS(MATCH(B17,Код_ППП,0)+1,2,,,"ППП")))</f>
        <v>МЭРИЯ ГОРОДА</v>
      </c>
      <c r="B17" s="26">
        <v>801</v>
      </c>
      <c r="C17" s="77"/>
      <c r="D17" s="77"/>
      <c r="E17" s="26"/>
      <c r="F17" s="26"/>
      <c r="G17" s="82">
        <f>G18+G131+G172+G222+G243+G312</f>
        <v>553399.6</v>
      </c>
      <c r="H17" s="82">
        <f>H18+H131+H172+H222+H243+H312</f>
        <v>-4099.1000000000004</v>
      </c>
      <c r="I17" s="82">
        <f>G17+H17</f>
        <v>549300.5</v>
      </c>
      <c r="J17" s="98"/>
      <c r="K17" s="36"/>
      <c r="L17" s="36"/>
    </row>
    <row r="18" spans="1:12" s="95" customFormat="1" x14ac:dyDescent="0.2">
      <c r="A18" s="81" t="str">
        <f ca="1">IF(ISERROR(MATCH(C18,Код_Раздел,0)),"",INDIRECT(ADDRESS(MATCH(C18,Код_Раздел,0)+1,2,,,"Раздел")))</f>
        <v>Общегосударственные  вопросы</v>
      </c>
      <c r="B18" s="26">
        <v>801</v>
      </c>
      <c r="C18" s="77" t="s">
        <v>90</v>
      </c>
      <c r="D18" s="77"/>
      <c r="E18" s="26"/>
      <c r="F18" s="26"/>
      <c r="G18" s="82">
        <f>G19+G26+G48+G55</f>
        <v>290650.5</v>
      </c>
      <c r="H18" s="82">
        <f>H19+H26+H48+H55</f>
        <v>0</v>
      </c>
      <c r="I18" s="82">
        <f t="shared" ref="I18:I81" si="0">G18+H18</f>
        <v>290650.5</v>
      </c>
      <c r="J18" s="98"/>
      <c r="K18" s="36"/>
      <c r="L18" s="36"/>
    </row>
    <row r="19" spans="1:12" s="95" customFormat="1" ht="33" x14ac:dyDescent="0.2">
      <c r="A19" s="83" t="s">
        <v>108</v>
      </c>
      <c r="B19" s="26">
        <v>801</v>
      </c>
      <c r="C19" s="77" t="s">
        <v>90</v>
      </c>
      <c r="D19" s="77" t="s">
        <v>91</v>
      </c>
      <c r="E19" s="26"/>
      <c r="F19" s="26"/>
      <c r="G19" s="82">
        <f>G20</f>
        <v>3325.9</v>
      </c>
      <c r="H19" s="82">
        <f>H20</f>
        <v>0</v>
      </c>
      <c r="I19" s="82">
        <f t="shared" si="0"/>
        <v>3325.9</v>
      </c>
      <c r="J19" s="98"/>
      <c r="K19" s="36"/>
      <c r="L19" s="36"/>
    </row>
    <row r="20" spans="1:12" s="95" customFormat="1" x14ac:dyDescent="0.2">
      <c r="A20" s="81" t="str">
        <f ca="1">IF(ISERROR(MATCH(E20,Код_КЦСР,0)),"",INDIRECT(ADDRESS(MATCH(E20,Код_КЦСР,0)+1,2,,,"КЦСР")))</f>
        <v>Расходы, не включенные в муниципальные программы города Череповца</v>
      </c>
      <c r="B20" s="26">
        <v>801</v>
      </c>
      <c r="C20" s="77" t="s">
        <v>90</v>
      </c>
      <c r="D20" s="77" t="s">
        <v>91</v>
      </c>
      <c r="E20" s="26" t="s">
        <v>586</v>
      </c>
      <c r="F20" s="26"/>
      <c r="G20" s="82">
        <f t="shared" ref="G20:H24" si="1">G21</f>
        <v>3325.9</v>
      </c>
      <c r="H20" s="82">
        <f t="shared" si="1"/>
        <v>0</v>
      </c>
      <c r="I20" s="82">
        <f t="shared" si="0"/>
        <v>3325.9</v>
      </c>
      <c r="J20" s="98"/>
      <c r="K20" s="36"/>
      <c r="L20" s="36"/>
    </row>
    <row r="21" spans="1:12" s="95" customFormat="1" ht="33" x14ac:dyDescent="0.2">
      <c r="A21" s="81" t="str">
        <f ca="1">IF(ISERROR(MATCH(E21,Код_КЦСР,0)),"",INDIRECT(ADDRESS(MATCH(E21,Код_КЦСР,0)+1,2,,,"КЦСР")))</f>
        <v>Руководство и управление в сфере установленных функций органов местного самоуправления</v>
      </c>
      <c r="B21" s="26">
        <v>801</v>
      </c>
      <c r="C21" s="77" t="s">
        <v>90</v>
      </c>
      <c r="D21" s="77" t="s">
        <v>91</v>
      </c>
      <c r="E21" s="26" t="s">
        <v>587</v>
      </c>
      <c r="F21" s="26"/>
      <c r="G21" s="82">
        <f t="shared" si="1"/>
        <v>3325.9</v>
      </c>
      <c r="H21" s="82">
        <f t="shared" si="1"/>
        <v>0</v>
      </c>
      <c r="I21" s="82">
        <f t="shared" si="0"/>
        <v>3325.9</v>
      </c>
      <c r="J21" s="98"/>
      <c r="K21" s="36"/>
      <c r="L21" s="36"/>
    </row>
    <row r="22" spans="1:12" s="95" customFormat="1" x14ac:dyDescent="0.2">
      <c r="A22" s="81" t="str">
        <f ca="1">IF(ISERROR(MATCH(E22,Код_КЦСР,0)),"",INDIRECT(ADDRESS(MATCH(E22,Код_КЦСР,0)+1,2,,,"КЦСР")))</f>
        <v>Глава муниципального образования</v>
      </c>
      <c r="B22" s="26">
        <v>801</v>
      </c>
      <c r="C22" s="77" t="s">
        <v>90</v>
      </c>
      <c r="D22" s="77" t="s">
        <v>91</v>
      </c>
      <c r="E22" s="26" t="s">
        <v>588</v>
      </c>
      <c r="F22" s="26"/>
      <c r="G22" s="82">
        <f t="shared" si="1"/>
        <v>3325.9</v>
      </c>
      <c r="H22" s="82">
        <f t="shared" si="1"/>
        <v>0</v>
      </c>
      <c r="I22" s="82">
        <f t="shared" si="0"/>
        <v>3325.9</v>
      </c>
      <c r="J22" s="98"/>
      <c r="K22" s="36"/>
      <c r="L22" s="36"/>
    </row>
    <row r="23" spans="1:12" s="95" customFormat="1" x14ac:dyDescent="0.2">
      <c r="A23" s="81" t="str">
        <f ca="1">IF(ISERROR(MATCH(E23,Код_КЦСР,0)),"",INDIRECT(ADDRESS(MATCH(E23,Код_КЦСР,0)+1,2,,,"КЦСР")))</f>
        <v>Расходы на обеспечение функций органов местного самоуправления</v>
      </c>
      <c r="B23" s="26">
        <v>801</v>
      </c>
      <c r="C23" s="77" t="s">
        <v>90</v>
      </c>
      <c r="D23" s="77" t="s">
        <v>91</v>
      </c>
      <c r="E23" s="26" t="s">
        <v>589</v>
      </c>
      <c r="F23" s="26"/>
      <c r="G23" s="82">
        <f t="shared" si="1"/>
        <v>3325.9</v>
      </c>
      <c r="H23" s="82">
        <f t="shared" si="1"/>
        <v>0</v>
      </c>
      <c r="I23" s="82">
        <f t="shared" si="0"/>
        <v>3325.9</v>
      </c>
      <c r="J23" s="98"/>
      <c r="K23" s="36"/>
      <c r="L23" s="36"/>
    </row>
    <row r="24" spans="1:12" s="95" customFormat="1" ht="51" customHeight="1" x14ac:dyDescent="0.2">
      <c r="A24" s="81" t="str">
        <f ca="1">IF(ISERROR(MATCH(F24,Код_КВР,0)),"",INDIRECT(ADDRESS(MATCH(F24,Код_КВР,0)+1,2,,,"КВР")))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4" s="26">
        <v>801</v>
      </c>
      <c r="C24" s="77" t="s">
        <v>90</v>
      </c>
      <c r="D24" s="77" t="s">
        <v>91</v>
      </c>
      <c r="E24" s="26" t="s">
        <v>589</v>
      </c>
      <c r="F24" s="26">
        <v>100</v>
      </c>
      <c r="G24" s="82">
        <f t="shared" si="1"/>
        <v>3325.9</v>
      </c>
      <c r="H24" s="82">
        <f t="shared" si="1"/>
        <v>0</v>
      </c>
      <c r="I24" s="82">
        <f t="shared" si="0"/>
        <v>3325.9</v>
      </c>
      <c r="J24" s="98"/>
      <c r="K24" s="36"/>
      <c r="L24" s="36"/>
    </row>
    <row r="25" spans="1:12" s="95" customFormat="1" ht="19.5" customHeight="1" x14ac:dyDescent="0.2">
      <c r="A25" s="81" t="str">
        <f ca="1">IF(ISERROR(MATCH(F25,Код_КВР,0)),"",INDIRECT(ADDRESS(MATCH(F25,Код_КВР,0)+1,2,,,"КВР")))</f>
        <v>Расходы на выплаты персоналу государственных (муниципальных) органов</v>
      </c>
      <c r="B25" s="26">
        <v>801</v>
      </c>
      <c r="C25" s="77" t="s">
        <v>90</v>
      </c>
      <c r="D25" s="77" t="s">
        <v>91</v>
      </c>
      <c r="E25" s="26" t="s">
        <v>589</v>
      </c>
      <c r="F25" s="26">
        <v>120</v>
      </c>
      <c r="G25" s="84">
        <v>3325.9</v>
      </c>
      <c r="H25" s="84"/>
      <c r="I25" s="82">
        <f t="shared" si="0"/>
        <v>3325.9</v>
      </c>
      <c r="J25" s="98"/>
      <c r="K25" s="36"/>
      <c r="L25" s="36"/>
    </row>
    <row r="26" spans="1:12" s="95" customFormat="1" ht="49.5" x14ac:dyDescent="0.2">
      <c r="A26" s="81" t="s">
        <v>110</v>
      </c>
      <c r="B26" s="26">
        <v>801</v>
      </c>
      <c r="C26" s="77" t="s">
        <v>90</v>
      </c>
      <c r="D26" s="77" t="s">
        <v>93</v>
      </c>
      <c r="E26" s="26"/>
      <c r="F26" s="26"/>
      <c r="G26" s="82">
        <f t="shared" ref="G26:H28" si="2">G27</f>
        <v>131693.6</v>
      </c>
      <c r="H26" s="82">
        <f t="shared" si="2"/>
        <v>0</v>
      </c>
      <c r="I26" s="82">
        <f t="shared" si="0"/>
        <v>131693.6</v>
      </c>
      <c r="J26" s="98"/>
      <c r="K26" s="36"/>
      <c r="L26" s="36"/>
    </row>
    <row r="27" spans="1:12" s="95" customFormat="1" x14ac:dyDescent="0.2">
      <c r="A27" s="81" t="str">
        <f ca="1">IF(ISERROR(MATCH(E27,Код_КЦСР,0)),"",INDIRECT(ADDRESS(MATCH(E27,Код_КЦСР,0)+1,2,,,"КЦСР")))</f>
        <v>Расходы, не включенные в муниципальные программы города Череповца</v>
      </c>
      <c r="B27" s="26">
        <v>801</v>
      </c>
      <c r="C27" s="77" t="s">
        <v>90</v>
      </c>
      <c r="D27" s="77" t="s">
        <v>93</v>
      </c>
      <c r="E27" s="26" t="s">
        <v>586</v>
      </c>
      <c r="F27" s="26"/>
      <c r="G27" s="82">
        <f t="shared" si="2"/>
        <v>131693.6</v>
      </c>
      <c r="H27" s="82">
        <f t="shared" si="2"/>
        <v>0</v>
      </c>
      <c r="I27" s="82">
        <f t="shared" si="0"/>
        <v>131693.6</v>
      </c>
      <c r="J27" s="98"/>
      <c r="K27" s="36"/>
      <c r="L27" s="36"/>
    </row>
    <row r="28" spans="1:12" s="95" customFormat="1" ht="19.5" customHeight="1" x14ac:dyDescent="0.2">
      <c r="A28" s="81" t="str">
        <f ca="1">IF(ISERROR(MATCH(E28,Код_КЦСР,0)),"",INDIRECT(ADDRESS(MATCH(E28,Код_КЦСР,0)+1,2,,,"КЦСР")))</f>
        <v>Руководство и управление в сфере установленных функций органов местного самоуправления</v>
      </c>
      <c r="B28" s="26">
        <v>801</v>
      </c>
      <c r="C28" s="77" t="s">
        <v>90</v>
      </c>
      <c r="D28" s="77" t="s">
        <v>93</v>
      </c>
      <c r="E28" s="26" t="s">
        <v>587</v>
      </c>
      <c r="F28" s="26"/>
      <c r="G28" s="82">
        <f t="shared" si="2"/>
        <v>131693.6</v>
      </c>
      <c r="H28" s="82">
        <f t="shared" si="2"/>
        <v>0</v>
      </c>
      <c r="I28" s="82">
        <f t="shared" si="0"/>
        <v>131693.6</v>
      </c>
      <c r="J28" s="98"/>
      <c r="K28" s="36"/>
      <c r="L28" s="36"/>
    </row>
    <row r="29" spans="1:12" s="95" customFormat="1" ht="33" x14ac:dyDescent="0.2">
      <c r="A29" s="81" t="str">
        <f ca="1">IF(ISERROR(MATCH(E29,Код_КЦСР,0)),"",INDIRECT(ADDRESS(MATCH(E29,Код_КЦСР,0)+1,2,,,"КЦСР")))</f>
        <v>Обеспечение деятельности исполнительных органов местного самоуправления</v>
      </c>
      <c r="B29" s="26">
        <v>801</v>
      </c>
      <c r="C29" s="77" t="s">
        <v>90</v>
      </c>
      <c r="D29" s="77" t="s">
        <v>93</v>
      </c>
      <c r="E29" s="26" t="s">
        <v>590</v>
      </c>
      <c r="F29" s="26"/>
      <c r="G29" s="82">
        <f>G30+G37+G42+G45</f>
        <v>131693.6</v>
      </c>
      <c r="H29" s="82">
        <f>H30+H37+H42+H45</f>
        <v>0</v>
      </c>
      <c r="I29" s="82">
        <f t="shared" si="0"/>
        <v>131693.6</v>
      </c>
      <c r="J29" s="98"/>
      <c r="K29" s="36"/>
      <c r="L29" s="36"/>
    </row>
    <row r="30" spans="1:12" s="95" customFormat="1" x14ac:dyDescent="0.2">
      <c r="A30" s="81" t="str">
        <f ca="1">IF(ISERROR(MATCH(E30,Код_КЦСР,0)),"",INDIRECT(ADDRESS(MATCH(E30,Код_КЦСР,0)+1,2,,,"КЦСР")))</f>
        <v>Расходы на обеспечение функций органов местного самоуправления</v>
      </c>
      <c r="B30" s="26">
        <v>801</v>
      </c>
      <c r="C30" s="77" t="s">
        <v>90</v>
      </c>
      <c r="D30" s="77" t="s">
        <v>93</v>
      </c>
      <c r="E30" s="26" t="s">
        <v>592</v>
      </c>
      <c r="F30" s="26"/>
      <c r="G30" s="82">
        <f>G31+G33+G35</f>
        <v>129408.1</v>
      </c>
      <c r="H30" s="82">
        <f>H31+H33+H35</f>
        <v>0</v>
      </c>
      <c r="I30" s="82">
        <f t="shared" si="0"/>
        <v>129408.1</v>
      </c>
      <c r="J30" s="98"/>
      <c r="K30" s="36"/>
      <c r="L30" s="36"/>
    </row>
    <row r="31" spans="1:12" s="95" customFormat="1" ht="51" customHeight="1" x14ac:dyDescent="0.2">
      <c r="A31" s="81" t="str">
        <f t="shared" ref="A31:A41" ca="1" si="3">IF(ISERROR(MATCH(F31,Код_КВР,0)),"",INDIRECT(ADDRESS(MATCH(F31,Код_КВР,0)+1,2,,,"КВР")))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1" s="26">
        <v>801</v>
      </c>
      <c r="C31" s="77" t="s">
        <v>90</v>
      </c>
      <c r="D31" s="77" t="s">
        <v>93</v>
      </c>
      <c r="E31" s="26" t="s">
        <v>592</v>
      </c>
      <c r="F31" s="26">
        <v>100</v>
      </c>
      <c r="G31" s="82">
        <f>G32</f>
        <v>125791.5</v>
      </c>
      <c r="H31" s="82">
        <f>H32</f>
        <v>0</v>
      </c>
      <c r="I31" s="82">
        <f t="shared" si="0"/>
        <v>125791.5</v>
      </c>
      <c r="J31" s="98"/>
      <c r="K31" s="36"/>
      <c r="L31" s="36"/>
    </row>
    <row r="32" spans="1:12" s="95" customFormat="1" ht="19.5" customHeight="1" x14ac:dyDescent="0.2">
      <c r="A32" s="81" t="str">
        <f t="shared" ca="1" si="3"/>
        <v>Расходы на выплаты персоналу государственных (муниципальных) органов</v>
      </c>
      <c r="B32" s="26">
        <v>801</v>
      </c>
      <c r="C32" s="77" t="s">
        <v>90</v>
      </c>
      <c r="D32" s="77" t="s">
        <v>93</v>
      </c>
      <c r="E32" s="26" t="s">
        <v>592</v>
      </c>
      <c r="F32" s="26">
        <v>120</v>
      </c>
      <c r="G32" s="84">
        <v>125791.5</v>
      </c>
      <c r="H32" s="84"/>
      <c r="I32" s="82">
        <f t="shared" si="0"/>
        <v>125791.5</v>
      </c>
      <c r="J32" s="98"/>
      <c r="K32" s="36"/>
      <c r="L32" s="36"/>
    </row>
    <row r="33" spans="1:12" s="95" customFormat="1" ht="18.75" customHeight="1" x14ac:dyDescent="0.2">
      <c r="A33" s="81" t="str">
        <f t="shared" ca="1" si="3"/>
        <v>Закупка товаров, работ и услуг для государственных (муниципальных) нужд</v>
      </c>
      <c r="B33" s="26">
        <v>801</v>
      </c>
      <c r="C33" s="77" t="s">
        <v>90</v>
      </c>
      <c r="D33" s="77" t="s">
        <v>93</v>
      </c>
      <c r="E33" s="26" t="s">
        <v>592</v>
      </c>
      <c r="F33" s="26">
        <v>200</v>
      </c>
      <c r="G33" s="82">
        <f>G34</f>
        <v>3614.6</v>
      </c>
      <c r="H33" s="82">
        <f>H34</f>
        <v>0</v>
      </c>
      <c r="I33" s="82">
        <f t="shared" si="0"/>
        <v>3614.6</v>
      </c>
      <c r="J33" s="98"/>
      <c r="K33" s="36"/>
      <c r="L33" s="36"/>
    </row>
    <row r="34" spans="1:12" s="95" customFormat="1" ht="33" x14ac:dyDescent="0.2">
      <c r="A34" s="81" t="str">
        <f t="shared" ca="1" si="3"/>
        <v>Иные закупки товаров, работ и услуг для обеспечения государственных (муниципальных) нужд</v>
      </c>
      <c r="B34" s="26">
        <v>801</v>
      </c>
      <c r="C34" s="77" t="s">
        <v>90</v>
      </c>
      <c r="D34" s="77" t="s">
        <v>93</v>
      </c>
      <c r="E34" s="26" t="s">
        <v>592</v>
      </c>
      <c r="F34" s="26">
        <v>240</v>
      </c>
      <c r="G34" s="82">
        <v>3614.6</v>
      </c>
      <c r="H34" s="82"/>
      <c r="I34" s="82">
        <f t="shared" si="0"/>
        <v>3614.6</v>
      </c>
      <c r="J34" s="98"/>
      <c r="K34" s="36"/>
      <c r="L34" s="36"/>
    </row>
    <row r="35" spans="1:12" s="95" customFormat="1" x14ac:dyDescent="0.2">
      <c r="A35" s="81" t="str">
        <f t="shared" ca="1" si="3"/>
        <v>Иные бюджетные ассигнования</v>
      </c>
      <c r="B35" s="26">
        <v>801</v>
      </c>
      <c r="C35" s="77" t="s">
        <v>90</v>
      </c>
      <c r="D35" s="77" t="s">
        <v>93</v>
      </c>
      <c r="E35" s="26" t="s">
        <v>592</v>
      </c>
      <c r="F35" s="26">
        <v>800</v>
      </c>
      <c r="G35" s="82">
        <f>G36</f>
        <v>2</v>
      </c>
      <c r="H35" s="82">
        <f>H36</f>
        <v>0</v>
      </c>
      <c r="I35" s="82">
        <f t="shared" si="0"/>
        <v>2</v>
      </c>
      <c r="J35" s="98"/>
      <c r="K35" s="36"/>
      <c r="L35" s="36"/>
    </row>
    <row r="36" spans="1:12" s="95" customFormat="1" x14ac:dyDescent="0.2">
      <c r="A36" s="81" t="str">
        <f t="shared" ca="1" si="3"/>
        <v>Уплата налогов, сборов и иных платежей</v>
      </c>
      <c r="B36" s="26">
        <v>801</v>
      </c>
      <c r="C36" s="77" t="s">
        <v>90</v>
      </c>
      <c r="D36" s="77" t="s">
        <v>93</v>
      </c>
      <c r="E36" s="26" t="s">
        <v>592</v>
      </c>
      <c r="F36" s="26">
        <v>850</v>
      </c>
      <c r="G36" s="82">
        <v>2</v>
      </c>
      <c r="H36" s="82"/>
      <c r="I36" s="82">
        <f t="shared" si="0"/>
        <v>2</v>
      </c>
      <c r="J36" s="98"/>
      <c r="K36" s="36"/>
      <c r="L36" s="36"/>
    </row>
    <row r="37" spans="1:12" s="95" customFormat="1" ht="82.5" x14ac:dyDescent="0.2">
      <c r="A37" s="81" t="str">
        <f ca="1">IF(ISERROR(MATCH(E37,Код_КЦСР,0)),"",INDIRECT(ADDRESS(MATCH(E37,Код_КЦСР,0)+1,2,,,"КЦСР")))</f>
        <v>Субвенция на осуществление отдельных государственных полномочий в сфере административных отношений в соответствии с законом области от 28.11.2005 № 1369-ОЗ «О наделении органов местного самоуправления отдельными государственными полномочиями в сфере административных отношений»</v>
      </c>
      <c r="B37" s="26">
        <v>801</v>
      </c>
      <c r="C37" s="77" t="s">
        <v>90</v>
      </c>
      <c r="D37" s="77" t="s">
        <v>93</v>
      </c>
      <c r="E37" s="26" t="s">
        <v>623</v>
      </c>
      <c r="F37" s="26"/>
      <c r="G37" s="82">
        <f>G38+G40</f>
        <v>1833</v>
      </c>
      <c r="H37" s="82">
        <f>H38+H40</f>
        <v>0</v>
      </c>
      <c r="I37" s="82">
        <f t="shared" si="0"/>
        <v>1833</v>
      </c>
      <c r="J37" s="98"/>
      <c r="K37" s="36"/>
      <c r="L37" s="36"/>
    </row>
    <row r="38" spans="1:12" s="95" customFormat="1" ht="51" customHeight="1" x14ac:dyDescent="0.2">
      <c r="A38" s="81" t="str">
        <f t="shared" ca="1" si="3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8" s="26">
        <v>801</v>
      </c>
      <c r="C38" s="77" t="s">
        <v>90</v>
      </c>
      <c r="D38" s="77" t="s">
        <v>93</v>
      </c>
      <c r="E38" s="26" t="s">
        <v>623</v>
      </c>
      <c r="F38" s="26">
        <v>100</v>
      </c>
      <c r="G38" s="82">
        <f>G39</f>
        <v>1822.3</v>
      </c>
      <c r="H38" s="82">
        <f>H39</f>
        <v>0</v>
      </c>
      <c r="I38" s="82">
        <f t="shared" si="0"/>
        <v>1822.3</v>
      </c>
      <c r="J38" s="98"/>
      <c r="K38" s="36"/>
      <c r="L38" s="36"/>
    </row>
    <row r="39" spans="1:12" s="95" customFormat="1" ht="18.75" customHeight="1" x14ac:dyDescent="0.2">
      <c r="A39" s="81" t="str">
        <f t="shared" ca="1" si="3"/>
        <v>Расходы на выплаты персоналу государственных (муниципальных) органов</v>
      </c>
      <c r="B39" s="26">
        <v>801</v>
      </c>
      <c r="C39" s="77" t="s">
        <v>90</v>
      </c>
      <c r="D39" s="77" t="s">
        <v>93</v>
      </c>
      <c r="E39" s="26" t="s">
        <v>623</v>
      </c>
      <c r="F39" s="26">
        <v>120</v>
      </c>
      <c r="G39" s="82">
        <v>1822.3</v>
      </c>
      <c r="H39" s="82"/>
      <c r="I39" s="82">
        <f t="shared" si="0"/>
        <v>1822.3</v>
      </c>
      <c r="J39" s="98"/>
      <c r="K39" s="36"/>
      <c r="L39" s="36"/>
    </row>
    <row r="40" spans="1:12" s="95" customFormat="1" ht="18.75" customHeight="1" x14ac:dyDescent="0.2">
      <c r="A40" s="81" t="str">
        <f t="shared" ca="1" si="3"/>
        <v>Закупка товаров, работ и услуг для государственных (муниципальных) нужд</v>
      </c>
      <c r="B40" s="26">
        <v>801</v>
      </c>
      <c r="C40" s="77" t="s">
        <v>90</v>
      </c>
      <c r="D40" s="77" t="s">
        <v>93</v>
      </c>
      <c r="E40" s="26" t="s">
        <v>623</v>
      </c>
      <c r="F40" s="26">
        <v>200</v>
      </c>
      <c r="G40" s="82">
        <f>G41</f>
        <v>10.7</v>
      </c>
      <c r="H40" s="82">
        <f>H41</f>
        <v>0</v>
      </c>
      <c r="I40" s="82">
        <f t="shared" si="0"/>
        <v>10.7</v>
      </c>
      <c r="J40" s="98"/>
      <c r="K40" s="36"/>
      <c r="L40" s="36"/>
    </row>
    <row r="41" spans="1:12" s="95" customFormat="1" ht="33" x14ac:dyDescent="0.2">
      <c r="A41" s="81" t="str">
        <f t="shared" ca="1" si="3"/>
        <v>Иные закупки товаров, работ и услуг для обеспечения государственных (муниципальных) нужд</v>
      </c>
      <c r="B41" s="26">
        <v>801</v>
      </c>
      <c r="C41" s="77" t="s">
        <v>90</v>
      </c>
      <c r="D41" s="77" t="s">
        <v>93</v>
      </c>
      <c r="E41" s="26" t="s">
        <v>623</v>
      </c>
      <c r="F41" s="26">
        <v>240</v>
      </c>
      <c r="G41" s="82">
        <v>10.7</v>
      </c>
      <c r="H41" s="82"/>
      <c r="I41" s="82">
        <f t="shared" si="0"/>
        <v>10.7</v>
      </c>
      <c r="J41" s="98"/>
      <c r="K41" s="36"/>
      <c r="L41" s="36"/>
    </row>
    <row r="42" spans="1:12" s="95" customFormat="1" ht="69.75" customHeight="1" x14ac:dyDescent="0.2">
      <c r="A42" s="81" t="str">
        <f ca="1">IF(ISERROR(MATCH(E42,Код_КЦСР,0)),"",INDIRECT(ADDRESS(MATCH(E42,Код_КЦСР,0)+1,2,,,"КЦСР")))</f>
        <v>Субвенция на осуществление отдельных государственных полномочий в соответствии с законом области от 08.11.2011 № 2642-ОЗ «О наделении органов местного самоуправления городского округа «Город Череповец» отдельными государственными полномочиями в сфере труда»</v>
      </c>
      <c r="B42" s="26">
        <v>801</v>
      </c>
      <c r="C42" s="77" t="s">
        <v>90</v>
      </c>
      <c r="D42" s="77" t="s">
        <v>93</v>
      </c>
      <c r="E42" s="26" t="s">
        <v>624</v>
      </c>
      <c r="F42" s="26"/>
      <c r="G42" s="82">
        <f>G43</f>
        <v>255.8</v>
      </c>
      <c r="H42" s="82">
        <f>H43</f>
        <v>0</v>
      </c>
      <c r="I42" s="82">
        <f t="shared" si="0"/>
        <v>255.8</v>
      </c>
      <c r="J42" s="98"/>
      <c r="K42" s="36"/>
      <c r="L42" s="36"/>
    </row>
    <row r="43" spans="1:12" s="95" customFormat="1" ht="51" customHeight="1" x14ac:dyDescent="0.2">
      <c r="A43" s="81" t="str">
        <f t="shared" ref="A43:A44" ca="1" si="4">IF(ISERROR(MATCH(F43,Код_КВР,0)),"",INDIRECT(ADDRESS(MATCH(F43,Код_КВР,0)+1,2,,,"КВР")))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43" s="26">
        <v>801</v>
      </c>
      <c r="C43" s="77" t="s">
        <v>90</v>
      </c>
      <c r="D43" s="77" t="s">
        <v>93</v>
      </c>
      <c r="E43" s="26" t="s">
        <v>624</v>
      </c>
      <c r="F43" s="26">
        <v>100</v>
      </c>
      <c r="G43" s="82">
        <f>G44</f>
        <v>255.8</v>
      </c>
      <c r="H43" s="82">
        <f>H44</f>
        <v>0</v>
      </c>
      <c r="I43" s="82">
        <f t="shared" si="0"/>
        <v>255.8</v>
      </c>
      <c r="J43" s="98"/>
      <c r="K43" s="36"/>
      <c r="L43" s="36"/>
    </row>
    <row r="44" spans="1:12" s="95" customFormat="1" ht="18.75" customHeight="1" x14ac:dyDescent="0.2">
      <c r="A44" s="81" t="str">
        <f t="shared" ca="1" si="4"/>
        <v>Расходы на выплаты персоналу государственных (муниципальных) органов</v>
      </c>
      <c r="B44" s="26">
        <v>801</v>
      </c>
      <c r="C44" s="77" t="s">
        <v>90</v>
      </c>
      <c r="D44" s="77" t="s">
        <v>93</v>
      </c>
      <c r="E44" s="26" t="s">
        <v>624</v>
      </c>
      <c r="F44" s="26">
        <v>120</v>
      </c>
      <c r="G44" s="82">
        <v>255.8</v>
      </c>
      <c r="H44" s="82"/>
      <c r="I44" s="82">
        <f t="shared" si="0"/>
        <v>255.8</v>
      </c>
      <c r="J44" s="98"/>
      <c r="K44" s="36"/>
      <c r="L44" s="36"/>
    </row>
    <row r="45" spans="1:12" s="95" customFormat="1" ht="82.5" x14ac:dyDescent="0.2">
      <c r="A45" s="81" t="str">
        <f ca="1">IF(ISERROR(MATCH(E45,Код_КЦСР,0)),"",INDIRECT(ADDRESS(MATCH(E45,Код_КЦСР,0)+1,2,,,"КЦСР")))</f>
        <v>Субвенция на осуществление отдельных государственных полномочий в соответствии с законом области от 01.02.2013 № 2985-ОЗ «О наделении органов местного самоуправления отдельными государственными полномочиями по обеспечению жилыми помещениями детей-сирот и детей, оставшихся без попечения родитилей»</v>
      </c>
      <c r="B45" s="26">
        <v>801</v>
      </c>
      <c r="C45" s="77" t="s">
        <v>90</v>
      </c>
      <c r="D45" s="77" t="s">
        <v>93</v>
      </c>
      <c r="E45" s="26" t="s">
        <v>625</v>
      </c>
      <c r="F45" s="26"/>
      <c r="G45" s="82">
        <f>G46</f>
        <v>196.7</v>
      </c>
      <c r="H45" s="82">
        <f>H46</f>
        <v>0</v>
      </c>
      <c r="I45" s="82">
        <f t="shared" si="0"/>
        <v>196.7</v>
      </c>
      <c r="J45" s="98"/>
      <c r="K45" s="36"/>
      <c r="L45" s="36"/>
    </row>
    <row r="46" spans="1:12" s="95" customFormat="1" ht="51" customHeight="1" x14ac:dyDescent="0.2">
      <c r="A46" s="81" t="str">
        <f t="shared" ref="A46:A47" ca="1" si="5">IF(ISERROR(MATCH(F46,Код_КВР,0)),"",INDIRECT(ADDRESS(MATCH(F46,Код_КВР,0)+1,2,,,"КВР")))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46" s="26">
        <v>801</v>
      </c>
      <c r="C46" s="77" t="s">
        <v>90</v>
      </c>
      <c r="D46" s="77" t="s">
        <v>93</v>
      </c>
      <c r="E46" s="26" t="s">
        <v>625</v>
      </c>
      <c r="F46" s="26">
        <v>100</v>
      </c>
      <c r="G46" s="82">
        <f>G47</f>
        <v>196.7</v>
      </c>
      <c r="H46" s="82">
        <f>H47</f>
        <v>0</v>
      </c>
      <c r="I46" s="82">
        <f t="shared" si="0"/>
        <v>196.7</v>
      </c>
      <c r="J46" s="98"/>
      <c r="K46" s="36"/>
      <c r="L46" s="36"/>
    </row>
    <row r="47" spans="1:12" s="95" customFormat="1" ht="18.75" customHeight="1" x14ac:dyDescent="0.2">
      <c r="A47" s="81" t="str">
        <f t="shared" ca="1" si="5"/>
        <v>Расходы на выплаты персоналу государственных (муниципальных) органов</v>
      </c>
      <c r="B47" s="26">
        <v>801</v>
      </c>
      <c r="C47" s="77" t="s">
        <v>90</v>
      </c>
      <c r="D47" s="77" t="s">
        <v>93</v>
      </c>
      <c r="E47" s="26" t="s">
        <v>625</v>
      </c>
      <c r="F47" s="26">
        <v>120</v>
      </c>
      <c r="G47" s="82">
        <v>196.7</v>
      </c>
      <c r="H47" s="82"/>
      <c r="I47" s="82">
        <f t="shared" si="0"/>
        <v>196.7</v>
      </c>
      <c r="J47" s="98"/>
      <c r="K47" s="36"/>
      <c r="L47" s="36"/>
    </row>
    <row r="48" spans="1:12" s="95" customFormat="1" x14ac:dyDescent="0.2">
      <c r="A48" s="73" t="s">
        <v>174</v>
      </c>
      <c r="B48" s="26">
        <v>801</v>
      </c>
      <c r="C48" s="77" t="s">
        <v>90</v>
      </c>
      <c r="D48" s="77" t="s">
        <v>98</v>
      </c>
      <c r="E48" s="26"/>
      <c r="F48" s="26"/>
      <c r="G48" s="82">
        <f t="shared" ref="G48:H53" si="6">G49</f>
        <v>162.30000000000001</v>
      </c>
      <c r="H48" s="82">
        <f t="shared" si="6"/>
        <v>0</v>
      </c>
      <c r="I48" s="82">
        <f t="shared" si="0"/>
        <v>162.30000000000001</v>
      </c>
      <c r="J48" s="98"/>
      <c r="K48" s="36"/>
      <c r="L48" s="36"/>
    </row>
    <row r="49" spans="1:12" s="95" customFormat="1" x14ac:dyDescent="0.2">
      <c r="A49" s="81" t="str">
        <f ca="1">IF(ISERROR(MATCH(E49,Код_КЦСР,0)),"",INDIRECT(ADDRESS(MATCH(E49,Код_КЦСР,0)+1,2,,,"КЦСР")))</f>
        <v>Расходы, не включенные в муниципальные программы города Череповца</v>
      </c>
      <c r="B49" s="26">
        <v>801</v>
      </c>
      <c r="C49" s="77" t="s">
        <v>90</v>
      </c>
      <c r="D49" s="77" t="s">
        <v>98</v>
      </c>
      <c r="E49" s="26" t="s">
        <v>586</v>
      </c>
      <c r="F49" s="26"/>
      <c r="G49" s="82">
        <f t="shared" si="6"/>
        <v>162.30000000000001</v>
      </c>
      <c r="H49" s="82">
        <f t="shared" si="6"/>
        <v>0</v>
      </c>
      <c r="I49" s="82">
        <f t="shared" si="0"/>
        <v>162.30000000000001</v>
      </c>
      <c r="J49" s="98"/>
      <c r="K49" s="36"/>
      <c r="L49" s="36"/>
    </row>
    <row r="50" spans="1:12" s="95" customFormat="1" ht="33" x14ac:dyDescent="0.2">
      <c r="A50" s="81" t="str">
        <f ca="1">IF(ISERROR(MATCH(E50,Код_КЦСР,0)),"",INDIRECT(ADDRESS(MATCH(E50,Код_КЦСР,0)+1,2,,,"КЦСР")))</f>
        <v>Руководство и управление в сфере установленных функций органов местного самоуправления</v>
      </c>
      <c r="B50" s="26">
        <v>801</v>
      </c>
      <c r="C50" s="77" t="s">
        <v>90</v>
      </c>
      <c r="D50" s="77" t="s">
        <v>98</v>
      </c>
      <c r="E50" s="26" t="s">
        <v>587</v>
      </c>
      <c r="F50" s="26"/>
      <c r="G50" s="82">
        <f t="shared" si="6"/>
        <v>162.30000000000001</v>
      </c>
      <c r="H50" s="82">
        <f t="shared" si="6"/>
        <v>0</v>
      </c>
      <c r="I50" s="82">
        <f t="shared" si="0"/>
        <v>162.30000000000001</v>
      </c>
      <c r="J50" s="98"/>
      <c r="K50" s="36"/>
      <c r="L50" s="36"/>
    </row>
    <row r="51" spans="1:12" s="95" customFormat="1" ht="33" x14ac:dyDescent="0.2">
      <c r="A51" s="81" t="str">
        <f ca="1">IF(ISERROR(MATCH(E51,Код_КЦСР,0)),"",INDIRECT(ADDRESS(MATCH(E51,Код_КЦСР,0)+1,2,,,"КЦСР")))</f>
        <v>Обеспечение деятельности исполнительных органов местного самоуправления</v>
      </c>
      <c r="B51" s="26">
        <v>801</v>
      </c>
      <c r="C51" s="77" t="s">
        <v>90</v>
      </c>
      <c r="D51" s="77" t="s">
        <v>98</v>
      </c>
      <c r="E51" s="26" t="s">
        <v>590</v>
      </c>
      <c r="F51" s="26"/>
      <c r="G51" s="82">
        <f t="shared" si="6"/>
        <v>162.30000000000001</v>
      </c>
      <c r="H51" s="82">
        <f t="shared" si="6"/>
        <v>0</v>
      </c>
      <c r="I51" s="82">
        <f t="shared" si="0"/>
        <v>162.30000000000001</v>
      </c>
      <c r="J51" s="98"/>
      <c r="K51" s="36"/>
      <c r="L51" s="36"/>
    </row>
    <row r="52" spans="1:12" s="95" customFormat="1" ht="49.5" x14ac:dyDescent="0.2">
      <c r="A52" s="81" t="str">
        <f ca="1">IF(ISERROR(MATCH(E52,Код_КЦСР,0)),"",INDIRECT(ADDRESS(MATCH(E52,Код_КЦСР,0)+1,2,,,"КЦСР")))</f>
        <v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B52" s="26">
        <v>801</v>
      </c>
      <c r="C52" s="77" t="s">
        <v>90</v>
      </c>
      <c r="D52" s="77" t="s">
        <v>98</v>
      </c>
      <c r="E52" s="26" t="s">
        <v>622</v>
      </c>
      <c r="F52" s="26"/>
      <c r="G52" s="82">
        <f t="shared" si="6"/>
        <v>162.30000000000001</v>
      </c>
      <c r="H52" s="82">
        <f t="shared" si="6"/>
        <v>0</v>
      </c>
      <c r="I52" s="82">
        <f t="shared" si="0"/>
        <v>162.30000000000001</v>
      </c>
      <c r="J52" s="98"/>
      <c r="K52" s="36"/>
      <c r="L52" s="36"/>
    </row>
    <row r="53" spans="1:12" s="95" customFormat="1" ht="18.75" customHeight="1" x14ac:dyDescent="0.2">
      <c r="A53" s="81" t="str">
        <f t="shared" ref="A53:A54" ca="1" si="7">IF(ISERROR(MATCH(F53,Код_КВР,0)),"",INDIRECT(ADDRESS(MATCH(F53,Код_КВР,0)+1,2,,,"КВР")))</f>
        <v>Закупка товаров, работ и услуг для государственных (муниципальных) нужд</v>
      </c>
      <c r="B53" s="26">
        <v>801</v>
      </c>
      <c r="C53" s="77" t="s">
        <v>90</v>
      </c>
      <c r="D53" s="77" t="s">
        <v>98</v>
      </c>
      <c r="E53" s="26" t="s">
        <v>622</v>
      </c>
      <c r="F53" s="26">
        <v>200</v>
      </c>
      <c r="G53" s="82">
        <f t="shared" si="6"/>
        <v>162.30000000000001</v>
      </c>
      <c r="H53" s="82">
        <f t="shared" si="6"/>
        <v>0</v>
      </c>
      <c r="I53" s="82">
        <f t="shared" si="0"/>
        <v>162.30000000000001</v>
      </c>
      <c r="J53" s="98"/>
      <c r="K53" s="36"/>
      <c r="L53" s="36"/>
    </row>
    <row r="54" spans="1:12" s="95" customFormat="1" ht="33" x14ac:dyDescent="0.2">
      <c r="A54" s="81" t="str">
        <f t="shared" ca="1" si="7"/>
        <v>Иные закупки товаров, работ и услуг для обеспечения государственных (муниципальных) нужд</v>
      </c>
      <c r="B54" s="26">
        <v>801</v>
      </c>
      <c r="C54" s="77" t="s">
        <v>90</v>
      </c>
      <c r="D54" s="77" t="s">
        <v>98</v>
      </c>
      <c r="E54" s="26" t="s">
        <v>622</v>
      </c>
      <c r="F54" s="26">
        <v>240</v>
      </c>
      <c r="G54" s="82">
        <v>162.30000000000001</v>
      </c>
      <c r="H54" s="82"/>
      <c r="I54" s="82">
        <f t="shared" si="0"/>
        <v>162.30000000000001</v>
      </c>
      <c r="J54" s="98"/>
      <c r="K54" s="36"/>
      <c r="L54" s="36"/>
    </row>
    <row r="55" spans="1:12" s="95" customFormat="1" x14ac:dyDescent="0.2">
      <c r="A55" s="85" t="s">
        <v>111</v>
      </c>
      <c r="B55" s="26">
        <v>801</v>
      </c>
      <c r="C55" s="77" t="s">
        <v>90</v>
      </c>
      <c r="D55" s="77" t="s">
        <v>69</v>
      </c>
      <c r="E55" s="26"/>
      <c r="F55" s="26"/>
      <c r="G55" s="82">
        <f>G56+G70+G74+G83+G87+G107+G117+G122</f>
        <v>155468.70000000001</v>
      </c>
      <c r="H55" s="82">
        <f>H56+H70+H74+H83+H87+H107+H117+H122</f>
        <v>0</v>
      </c>
      <c r="I55" s="82">
        <f t="shared" si="0"/>
        <v>155468.70000000001</v>
      </c>
      <c r="J55" s="98"/>
      <c r="K55" s="36"/>
      <c r="L55" s="36"/>
    </row>
    <row r="56" spans="1:12" s="95" customFormat="1" ht="18.75" customHeight="1" x14ac:dyDescent="0.2">
      <c r="A56" s="81" t="str">
        <f ca="1">IF(ISERROR(MATCH(E56,Код_КЦСР,0)),"",INDIRECT(ADDRESS(MATCH(E56,Код_КЦСР,0)+1,2,,,"КЦСР")))</f>
        <v>Муниципальная программа «Развитие архивного дела» на 2013 – 2018 годы</v>
      </c>
      <c r="B56" s="26">
        <v>801</v>
      </c>
      <c r="C56" s="77" t="s">
        <v>90</v>
      </c>
      <c r="D56" s="77" t="s">
        <v>69</v>
      </c>
      <c r="E56" s="26" t="s">
        <v>367</v>
      </c>
      <c r="F56" s="26"/>
      <c r="G56" s="82">
        <f>G57</f>
        <v>14194</v>
      </c>
      <c r="H56" s="82">
        <f>H57</f>
        <v>0</v>
      </c>
      <c r="I56" s="82">
        <f t="shared" si="0"/>
        <v>14194</v>
      </c>
      <c r="J56" s="98"/>
      <c r="K56" s="36"/>
      <c r="L56" s="36"/>
    </row>
    <row r="57" spans="1:12" s="95" customFormat="1" ht="36.75" customHeight="1" x14ac:dyDescent="0.2">
      <c r="A57" s="81" t="str">
        <f ca="1">IF(ISERROR(MATCH(E57,Код_КЦСР,0)),"",INDIRECT(ADDRESS(MATCH(E57,Код_КЦСР,0)+1,2,,,"КЦСР")))</f>
        <v>Обеспечение сохранности документов Архивного фонда и других архивных документов и предоставление потребителям ретроспективной информации</v>
      </c>
      <c r="B57" s="26">
        <v>801</v>
      </c>
      <c r="C57" s="77" t="s">
        <v>90</v>
      </c>
      <c r="D57" s="77" t="s">
        <v>69</v>
      </c>
      <c r="E57" s="26" t="s">
        <v>369</v>
      </c>
      <c r="F57" s="26"/>
      <c r="G57" s="82">
        <f>G58+G65</f>
        <v>14194</v>
      </c>
      <c r="H57" s="82">
        <f>H58+H65</f>
        <v>0</v>
      </c>
      <c r="I57" s="82">
        <f t="shared" si="0"/>
        <v>14194</v>
      </c>
      <c r="J57" s="98"/>
      <c r="K57" s="36"/>
      <c r="L57" s="36"/>
    </row>
    <row r="58" spans="1:12" s="95" customFormat="1" ht="49.5" x14ac:dyDescent="0.2">
      <c r="A58" s="81" t="str">
        <f ca="1">IF(ISERROR(MATCH(E58,Код_КЦСР,0)),"",INDIRECT(ADDRESS(MATCH(E58,Код_КЦСР,0)+1,2,,,"КЦСР")))</f>
        <v>Обеспечение сохранности документов Архивного фонда и других архивных документов и предоставление потребителям ретроспективной информации за счет средств городского бюджета</v>
      </c>
      <c r="B58" s="26">
        <v>801</v>
      </c>
      <c r="C58" s="77" t="s">
        <v>90</v>
      </c>
      <c r="D58" s="77" t="s">
        <v>69</v>
      </c>
      <c r="E58" s="26" t="s">
        <v>370</v>
      </c>
      <c r="F58" s="26"/>
      <c r="G58" s="82">
        <f>G59+G61+G63</f>
        <v>12556.1</v>
      </c>
      <c r="H58" s="82">
        <f>H59+H61+H63</f>
        <v>0</v>
      </c>
      <c r="I58" s="82">
        <f t="shared" si="0"/>
        <v>12556.1</v>
      </c>
      <c r="J58" s="98"/>
      <c r="K58" s="36"/>
      <c r="L58" s="36"/>
    </row>
    <row r="59" spans="1:12" s="95" customFormat="1" ht="51" customHeight="1" x14ac:dyDescent="0.2">
      <c r="A59" s="81" t="str">
        <f t="shared" ref="A59:A64" ca="1" si="8">IF(ISERROR(MATCH(F59,Код_КВР,0)),"",INDIRECT(ADDRESS(MATCH(F59,Код_КВР,0)+1,2,,,"КВР")))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59" s="26">
        <v>801</v>
      </c>
      <c r="C59" s="77" t="s">
        <v>90</v>
      </c>
      <c r="D59" s="77" t="s">
        <v>69</v>
      </c>
      <c r="E59" s="26" t="s">
        <v>370</v>
      </c>
      <c r="F59" s="26">
        <v>100</v>
      </c>
      <c r="G59" s="82">
        <f>G60</f>
        <v>6364.3</v>
      </c>
      <c r="H59" s="82">
        <f>H60</f>
        <v>0</v>
      </c>
      <c r="I59" s="82">
        <f t="shared" si="0"/>
        <v>6364.3</v>
      </c>
      <c r="J59" s="98"/>
      <c r="K59" s="36"/>
      <c r="L59" s="36"/>
    </row>
    <row r="60" spans="1:12" s="95" customFormat="1" x14ac:dyDescent="0.2">
      <c r="A60" s="81" t="str">
        <f t="shared" ca="1" si="8"/>
        <v>Расходы на выплаты персоналу казенных учреждений</v>
      </c>
      <c r="B60" s="26">
        <v>801</v>
      </c>
      <c r="C60" s="77" t="s">
        <v>90</v>
      </c>
      <c r="D60" s="77" t="s">
        <v>69</v>
      </c>
      <c r="E60" s="26" t="s">
        <v>370</v>
      </c>
      <c r="F60" s="26">
        <v>110</v>
      </c>
      <c r="G60" s="84">
        <v>6364.3</v>
      </c>
      <c r="H60" s="84"/>
      <c r="I60" s="82">
        <f t="shared" si="0"/>
        <v>6364.3</v>
      </c>
      <c r="J60" s="98"/>
      <c r="K60" s="36"/>
      <c r="L60" s="36"/>
    </row>
    <row r="61" spans="1:12" s="95" customFormat="1" ht="18.75" customHeight="1" x14ac:dyDescent="0.2">
      <c r="A61" s="81" t="str">
        <f t="shared" ca="1" si="8"/>
        <v>Закупка товаров, работ и услуг для государственных (муниципальных) нужд</v>
      </c>
      <c r="B61" s="26">
        <v>801</v>
      </c>
      <c r="C61" s="77" t="s">
        <v>90</v>
      </c>
      <c r="D61" s="77" t="s">
        <v>69</v>
      </c>
      <c r="E61" s="26" t="s">
        <v>370</v>
      </c>
      <c r="F61" s="26">
        <v>200</v>
      </c>
      <c r="G61" s="82">
        <f>G62</f>
        <v>3932.9</v>
      </c>
      <c r="H61" s="82">
        <f>H62</f>
        <v>0</v>
      </c>
      <c r="I61" s="82">
        <f t="shared" si="0"/>
        <v>3932.9</v>
      </c>
      <c r="J61" s="98"/>
      <c r="K61" s="36"/>
      <c r="L61" s="36"/>
    </row>
    <row r="62" spans="1:12" s="95" customFormat="1" ht="33" x14ac:dyDescent="0.2">
      <c r="A62" s="81" t="str">
        <f t="shared" ca="1" si="8"/>
        <v>Иные закупки товаров, работ и услуг для обеспечения государственных (муниципальных) нужд</v>
      </c>
      <c r="B62" s="26">
        <v>801</v>
      </c>
      <c r="C62" s="77" t="s">
        <v>90</v>
      </c>
      <c r="D62" s="77" t="s">
        <v>69</v>
      </c>
      <c r="E62" s="26" t="s">
        <v>370</v>
      </c>
      <c r="F62" s="26">
        <v>240</v>
      </c>
      <c r="G62" s="84">
        <v>3932.9</v>
      </c>
      <c r="H62" s="84"/>
      <c r="I62" s="82">
        <f t="shared" si="0"/>
        <v>3932.9</v>
      </c>
      <c r="J62" s="98"/>
      <c r="K62" s="36"/>
      <c r="L62" s="36"/>
    </row>
    <row r="63" spans="1:12" s="95" customFormat="1" x14ac:dyDescent="0.2">
      <c r="A63" s="81" t="str">
        <f t="shared" ca="1" si="8"/>
        <v>Иные бюджетные ассигнования</v>
      </c>
      <c r="B63" s="26">
        <v>801</v>
      </c>
      <c r="C63" s="77" t="s">
        <v>90</v>
      </c>
      <c r="D63" s="77" t="s">
        <v>69</v>
      </c>
      <c r="E63" s="26" t="s">
        <v>370</v>
      </c>
      <c r="F63" s="26">
        <v>800</v>
      </c>
      <c r="G63" s="82">
        <f>G64</f>
        <v>2258.9</v>
      </c>
      <c r="H63" s="82">
        <f>H64</f>
        <v>0</v>
      </c>
      <c r="I63" s="82">
        <f t="shared" si="0"/>
        <v>2258.9</v>
      </c>
      <c r="J63" s="98"/>
      <c r="K63" s="36"/>
      <c r="L63" s="36"/>
    </row>
    <row r="64" spans="1:12" s="95" customFormat="1" x14ac:dyDescent="0.2">
      <c r="A64" s="81" t="str">
        <f t="shared" ca="1" si="8"/>
        <v>Уплата налогов, сборов и иных платежей</v>
      </c>
      <c r="B64" s="26">
        <v>801</v>
      </c>
      <c r="C64" s="77" t="s">
        <v>90</v>
      </c>
      <c r="D64" s="77" t="s">
        <v>69</v>
      </c>
      <c r="E64" s="26" t="s">
        <v>370</v>
      </c>
      <c r="F64" s="26">
        <v>850</v>
      </c>
      <c r="G64" s="82">
        <v>2258.9</v>
      </c>
      <c r="H64" s="82"/>
      <c r="I64" s="82">
        <f t="shared" si="0"/>
        <v>2258.9</v>
      </c>
      <c r="J64" s="98"/>
      <c r="K64" s="36"/>
      <c r="L64" s="36"/>
    </row>
    <row r="65" spans="1:12" s="95" customFormat="1" ht="89.25" customHeight="1" x14ac:dyDescent="0.2">
      <c r="A65" s="81" t="str">
        <f ca="1">IF(ISERROR(MATCH(E65,Код_КЦСР,0)),"",INDIRECT(ADDRESS(MATCH(E65,Код_КЦСР,0)+1,2,,,"КЦСР")))</f>
        <v>Осуществление отдельных государственных полномочий в соответствии с законом области от 28 апреля 2006 года № 1443-ОЗ «О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дела» за счет средств областного бюджета</v>
      </c>
      <c r="B65" s="26">
        <v>801</v>
      </c>
      <c r="C65" s="77" t="s">
        <v>90</v>
      </c>
      <c r="D65" s="77" t="s">
        <v>69</v>
      </c>
      <c r="E65" s="26" t="s">
        <v>372</v>
      </c>
      <c r="F65" s="26"/>
      <c r="G65" s="82">
        <f>G66+G68</f>
        <v>1637.9</v>
      </c>
      <c r="H65" s="82">
        <f>H66+H68</f>
        <v>0</v>
      </c>
      <c r="I65" s="82">
        <f t="shared" si="0"/>
        <v>1637.9</v>
      </c>
      <c r="J65" s="98"/>
      <c r="K65" s="36"/>
      <c r="L65" s="36"/>
    </row>
    <row r="66" spans="1:12" s="95" customFormat="1" ht="51" customHeight="1" x14ac:dyDescent="0.2">
      <c r="A66" s="81" t="str">
        <f ca="1">IF(ISERROR(MATCH(F66,Код_КВР,0)),"",INDIRECT(ADDRESS(MATCH(F66,Код_КВР,0)+1,2,,,"КВР")))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66" s="26">
        <v>801</v>
      </c>
      <c r="C66" s="77" t="s">
        <v>90</v>
      </c>
      <c r="D66" s="77" t="s">
        <v>69</v>
      </c>
      <c r="E66" s="26" t="s">
        <v>372</v>
      </c>
      <c r="F66" s="26">
        <v>100</v>
      </c>
      <c r="G66" s="82">
        <f>G67</f>
        <v>336</v>
      </c>
      <c r="H66" s="82">
        <f>H67</f>
        <v>0</v>
      </c>
      <c r="I66" s="82">
        <f t="shared" si="0"/>
        <v>336</v>
      </c>
      <c r="J66" s="98"/>
      <c r="K66" s="36"/>
      <c r="L66" s="36"/>
    </row>
    <row r="67" spans="1:12" s="95" customFormat="1" x14ac:dyDescent="0.2">
      <c r="A67" s="81" t="str">
        <f ca="1">IF(ISERROR(MATCH(F67,Код_КВР,0)),"",INDIRECT(ADDRESS(MATCH(F67,Код_КВР,0)+1,2,,,"КВР")))</f>
        <v>Расходы на выплаты персоналу казенных учреждений</v>
      </c>
      <c r="B67" s="26">
        <v>801</v>
      </c>
      <c r="C67" s="77" t="s">
        <v>90</v>
      </c>
      <c r="D67" s="77" t="s">
        <v>69</v>
      </c>
      <c r="E67" s="26" t="s">
        <v>372</v>
      </c>
      <c r="F67" s="26">
        <v>110</v>
      </c>
      <c r="G67" s="82">
        <v>336</v>
      </c>
      <c r="H67" s="82"/>
      <c r="I67" s="82">
        <f t="shared" si="0"/>
        <v>336</v>
      </c>
      <c r="J67" s="98"/>
      <c r="K67" s="36"/>
      <c r="L67" s="36"/>
    </row>
    <row r="68" spans="1:12" s="95" customFormat="1" ht="18.75" customHeight="1" x14ac:dyDescent="0.2">
      <c r="A68" s="81" t="str">
        <f ca="1">IF(ISERROR(MATCH(F68,Код_КВР,0)),"",INDIRECT(ADDRESS(MATCH(F68,Код_КВР,0)+1,2,,,"КВР")))</f>
        <v>Закупка товаров, работ и услуг для государственных (муниципальных) нужд</v>
      </c>
      <c r="B68" s="26">
        <v>801</v>
      </c>
      <c r="C68" s="77" t="s">
        <v>90</v>
      </c>
      <c r="D68" s="77" t="s">
        <v>69</v>
      </c>
      <c r="E68" s="26" t="s">
        <v>372</v>
      </c>
      <c r="F68" s="26">
        <v>200</v>
      </c>
      <c r="G68" s="82">
        <f>G69</f>
        <v>1301.9000000000001</v>
      </c>
      <c r="H68" s="82">
        <f>H69</f>
        <v>0</v>
      </c>
      <c r="I68" s="82">
        <f t="shared" si="0"/>
        <v>1301.9000000000001</v>
      </c>
      <c r="J68" s="98"/>
      <c r="K68" s="36"/>
      <c r="L68" s="36"/>
    </row>
    <row r="69" spans="1:12" s="95" customFormat="1" ht="33" x14ac:dyDescent="0.2">
      <c r="A69" s="81" t="str">
        <f ca="1">IF(ISERROR(MATCH(F69,Код_КВР,0)),"",INDIRECT(ADDRESS(MATCH(F69,Код_КВР,0)+1,2,,,"КВР")))</f>
        <v>Иные закупки товаров, работ и услуг для обеспечения государственных (муниципальных) нужд</v>
      </c>
      <c r="B69" s="26">
        <v>801</v>
      </c>
      <c r="C69" s="77" t="s">
        <v>90</v>
      </c>
      <c r="D69" s="77" t="s">
        <v>69</v>
      </c>
      <c r="E69" s="26" t="s">
        <v>372</v>
      </c>
      <c r="F69" s="26">
        <v>240</v>
      </c>
      <c r="G69" s="82">
        <v>1301.9000000000001</v>
      </c>
      <c r="H69" s="82"/>
      <c r="I69" s="82">
        <f t="shared" si="0"/>
        <v>1301.9000000000001</v>
      </c>
      <c r="J69" s="98"/>
      <c r="K69" s="36"/>
      <c r="L69" s="36"/>
    </row>
    <row r="70" spans="1:12" s="95" customFormat="1" ht="33" x14ac:dyDescent="0.2">
      <c r="A70" s="81" t="str">
        <f ca="1">IF(ISERROR(MATCH(E70,Код_КЦСР,0)),"",INDIRECT(ADDRESS(MATCH(E70,Код_КЦСР,0)+1,2,,,"КЦСР")))</f>
        <v>Муниципальная программа «Содействие развитию потребительского рынка в городе Череповце на 2013 – 2017 годы»</v>
      </c>
      <c r="B70" s="26">
        <v>801</v>
      </c>
      <c r="C70" s="77" t="s">
        <v>90</v>
      </c>
      <c r="D70" s="77" t="s">
        <v>69</v>
      </c>
      <c r="E70" s="26" t="s">
        <v>382</v>
      </c>
      <c r="F70" s="26"/>
      <c r="G70" s="82">
        <f t="shared" ref="G70:H72" si="9">G71</f>
        <v>135</v>
      </c>
      <c r="H70" s="82">
        <f t="shared" si="9"/>
        <v>0</v>
      </c>
      <c r="I70" s="82">
        <f t="shared" si="0"/>
        <v>135</v>
      </c>
      <c r="J70" s="98"/>
      <c r="K70" s="36"/>
      <c r="L70" s="36"/>
    </row>
    <row r="71" spans="1:12" s="95" customFormat="1" ht="49.5" x14ac:dyDescent="0.2">
      <c r="A71" s="81" t="str">
        <f ca="1">IF(ISERROR(MATCH(E71,Код_КЦСР,0)),"",INDIRECT(ADDRESS(MATCH(E71,Код_КЦСР,0)+1,2,,,"КЦСР")))</f>
        <v>Повышение качества и безопасности товаров и услуг на потребительском рынке посредством проведения конкурсов среди предприятий сферы потребительского рынка</v>
      </c>
      <c r="B71" s="26">
        <v>801</v>
      </c>
      <c r="C71" s="77" t="s">
        <v>90</v>
      </c>
      <c r="D71" s="77" t="s">
        <v>69</v>
      </c>
      <c r="E71" s="26" t="s">
        <v>384</v>
      </c>
      <c r="F71" s="26"/>
      <c r="G71" s="82">
        <f t="shared" si="9"/>
        <v>135</v>
      </c>
      <c r="H71" s="82">
        <f t="shared" si="9"/>
        <v>0</v>
      </c>
      <c r="I71" s="82">
        <f t="shared" si="0"/>
        <v>135</v>
      </c>
      <c r="J71" s="98"/>
      <c r="K71" s="36"/>
      <c r="L71" s="36"/>
    </row>
    <row r="72" spans="1:12" s="95" customFormat="1" ht="18.75" customHeight="1" x14ac:dyDescent="0.2">
      <c r="A72" s="81" t="str">
        <f ca="1">IF(ISERROR(MATCH(F72,Код_КВР,0)),"",INDIRECT(ADDRESS(MATCH(F72,Код_КВР,0)+1,2,,,"КВР")))</f>
        <v>Закупка товаров, работ и услуг для государственных (муниципальных) нужд</v>
      </c>
      <c r="B72" s="26">
        <v>801</v>
      </c>
      <c r="C72" s="77" t="s">
        <v>90</v>
      </c>
      <c r="D72" s="77" t="s">
        <v>69</v>
      </c>
      <c r="E72" s="26" t="s">
        <v>384</v>
      </c>
      <c r="F72" s="26">
        <v>200</v>
      </c>
      <c r="G72" s="82">
        <f t="shared" si="9"/>
        <v>135</v>
      </c>
      <c r="H72" s="82">
        <f t="shared" si="9"/>
        <v>0</v>
      </c>
      <c r="I72" s="82">
        <f t="shared" si="0"/>
        <v>135</v>
      </c>
      <c r="J72" s="98"/>
      <c r="K72" s="36"/>
      <c r="L72" s="36"/>
    </row>
    <row r="73" spans="1:12" s="95" customFormat="1" ht="33" x14ac:dyDescent="0.2">
      <c r="A73" s="81" t="str">
        <f ca="1">IF(ISERROR(MATCH(F73,Код_КВР,0)),"",INDIRECT(ADDRESS(MATCH(F73,Код_КВР,0)+1,2,,,"КВР")))</f>
        <v>Иные закупки товаров, работ и услуг для обеспечения государственных (муниципальных) нужд</v>
      </c>
      <c r="B73" s="26">
        <v>801</v>
      </c>
      <c r="C73" s="77" t="s">
        <v>90</v>
      </c>
      <c r="D73" s="77" t="s">
        <v>69</v>
      </c>
      <c r="E73" s="26" t="s">
        <v>384</v>
      </c>
      <c r="F73" s="26">
        <v>240</v>
      </c>
      <c r="G73" s="82">
        <v>135</v>
      </c>
      <c r="H73" s="82"/>
      <c r="I73" s="82">
        <f t="shared" si="0"/>
        <v>135</v>
      </c>
      <c r="J73" s="98"/>
      <c r="K73" s="36"/>
      <c r="L73" s="36"/>
    </row>
    <row r="74" spans="1:12" s="95" customFormat="1" x14ac:dyDescent="0.2">
      <c r="A74" s="81" t="str">
        <f ca="1">IF(ISERROR(MATCH(E74,Код_КЦСР,0)),"",INDIRECT(ADDRESS(MATCH(E74,Код_КЦСР,0)+1,2,,,"КЦСР")))</f>
        <v>Муниципальная программа «Здоровый город» на 2014 – 2022 годы</v>
      </c>
      <c r="B74" s="26">
        <v>801</v>
      </c>
      <c r="C74" s="77" t="s">
        <v>90</v>
      </c>
      <c r="D74" s="77" t="s">
        <v>69</v>
      </c>
      <c r="E74" s="26" t="s">
        <v>400</v>
      </c>
      <c r="F74" s="26"/>
      <c r="G74" s="82">
        <f>G75+G80</f>
        <v>314.5</v>
      </c>
      <c r="H74" s="82">
        <f>H75+H80</f>
        <v>0</v>
      </c>
      <c r="I74" s="82">
        <f t="shared" si="0"/>
        <v>314.5</v>
      </c>
      <c r="J74" s="98"/>
      <c r="K74" s="36"/>
      <c r="L74" s="36"/>
    </row>
    <row r="75" spans="1:12" s="95" customFormat="1" x14ac:dyDescent="0.2">
      <c r="A75" s="81" t="str">
        <f ca="1">IF(ISERROR(MATCH(E75,Код_КЦСР,0)),"",INDIRECT(ADDRESS(MATCH(E75,Код_КЦСР,0)+1,2,,,"КЦСР")))</f>
        <v>Организационно-методическое обеспечение программы</v>
      </c>
      <c r="B75" s="26">
        <v>801</v>
      </c>
      <c r="C75" s="77" t="s">
        <v>90</v>
      </c>
      <c r="D75" s="77" t="s">
        <v>69</v>
      </c>
      <c r="E75" s="26" t="s">
        <v>402</v>
      </c>
      <c r="F75" s="26"/>
      <c r="G75" s="82">
        <f>G76+G78</f>
        <v>145.39999999999998</v>
      </c>
      <c r="H75" s="82">
        <f>H76+H78</f>
        <v>0</v>
      </c>
      <c r="I75" s="82">
        <f t="shared" si="0"/>
        <v>145.39999999999998</v>
      </c>
      <c r="J75" s="98"/>
      <c r="K75" s="36"/>
      <c r="L75" s="36"/>
    </row>
    <row r="76" spans="1:12" s="95" customFormat="1" ht="18.75" customHeight="1" x14ac:dyDescent="0.2">
      <c r="A76" s="81" t="str">
        <f ca="1">IF(ISERROR(MATCH(F76,Код_КВР,0)),"",INDIRECT(ADDRESS(MATCH(F76,Код_КВР,0)+1,2,,,"КВР")))</f>
        <v>Закупка товаров, работ и услуг для государственных (муниципальных) нужд</v>
      </c>
      <c r="B76" s="26">
        <v>801</v>
      </c>
      <c r="C76" s="77" t="s">
        <v>90</v>
      </c>
      <c r="D76" s="77" t="s">
        <v>69</v>
      </c>
      <c r="E76" s="26" t="s">
        <v>402</v>
      </c>
      <c r="F76" s="26">
        <v>200</v>
      </c>
      <c r="G76" s="82">
        <f>G77</f>
        <v>3.2</v>
      </c>
      <c r="H76" s="82">
        <f>H77</f>
        <v>0</v>
      </c>
      <c r="I76" s="82">
        <f t="shared" si="0"/>
        <v>3.2</v>
      </c>
      <c r="J76" s="98"/>
      <c r="K76" s="36"/>
      <c r="L76" s="36"/>
    </row>
    <row r="77" spans="1:12" s="95" customFormat="1" ht="33" x14ac:dyDescent="0.2">
      <c r="A77" s="81" t="str">
        <f ca="1">IF(ISERROR(MATCH(F77,Код_КВР,0)),"",INDIRECT(ADDRESS(MATCH(F77,Код_КВР,0)+1,2,,,"КВР")))</f>
        <v>Иные закупки товаров, работ и услуг для обеспечения государственных (муниципальных) нужд</v>
      </c>
      <c r="B77" s="26">
        <v>801</v>
      </c>
      <c r="C77" s="77" t="s">
        <v>90</v>
      </c>
      <c r="D77" s="77" t="s">
        <v>69</v>
      </c>
      <c r="E77" s="26" t="s">
        <v>402</v>
      </c>
      <c r="F77" s="26">
        <v>240</v>
      </c>
      <c r="G77" s="82">
        <v>3.2</v>
      </c>
      <c r="H77" s="82"/>
      <c r="I77" s="82">
        <f t="shared" si="0"/>
        <v>3.2</v>
      </c>
      <c r="J77" s="98"/>
      <c r="K77" s="36"/>
      <c r="L77" s="36"/>
    </row>
    <row r="78" spans="1:12" s="95" customFormat="1" x14ac:dyDescent="0.2">
      <c r="A78" s="81" t="str">
        <f ca="1">IF(ISERROR(MATCH(F78,Код_КВР,0)),"",INDIRECT(ADDRESS(MATCH(F78,Код_КВР,0)+1,2,,,"КВР")))</f>
        <v>Иные бюджетные ассигнования</v>
      </c>
      <c r="B78" s="26">
        <v>801</v>
      </c>
      <c r="C78" s="77" t="s">
        <v>90</v>
      </c>
      <c r="D78" s="77" t="s">
        <v>69</v>
      </c>
      <c r="E78" s="26" t="s">
        <v>402</v>
      </c>
      <c r="F78" s="26">
        <v>800</v>
      </c>
      <c r="G78" s="82">
        <f>G79</f>
        <v>142.19999999999999</v>
      </c>
      <c r="H78" s="82">
        <f>H79</f>
        <v>0</v>
      </c>
      <c r="I78" s="82">
        <f t="shared" si="0"/>
        <v>142.19999999999999</v>
      </c>
      <c r="J78" s="98"/>
      <c r="K78" s="36"/>
      <c r="L78" s="36"/>
    </row>
    <row r="79" spans="1:12" s="95" customFormat="1" ht="33" x14ac:dyDescent="0.2">
      <c r="A79" s="81" t="str">
        <f ca="1">IF(ISERROR(MATCH(F79,Код_КВР,0)),"",INDIRECT(ADDRESS(MATCH(F79,Код_КВР,0)+1,2,,,"КВР")))</f>
        <v>Предоставление платежей, взносов, безвозмездных перечислений субъектам международного права</v>
      </c>
      <c r="B79" s="26">
        <v>801</v>
      </c>
      <c r="C79" s="77" t="s">
        <v>90</v>
      </c>
      <c r="D79" s="77" t="s">
        <v>69</v>
      </c>
      <c r="E79" s="26" t="s">
        <v>402</v>
      </c>
      <c r="F79" s="26">
        <v>860</v>
      </c>
      <c r="G79" s="82">
        <v>142.19999999999999</v>
      </c>
      <c r="H79" s="82"/>
      <c r="I79" s="82">
        <f t="shared" si="0"/>
        <v>142.19999999999999</v>
      </c>
      <c r="J79" s="98"/>
      <c r="K79" s="36"/>
      <c r="L79" s="36"/>
    </row>
    <row r="80" spans="1:12" s="95" customFormat="1" x14ac:dyDescent="0.2">
      <c r="A80" s="81" t="str">
        <f ca="1">IF(ISERROR(MATCH(E80,Код_КЦСР,0)),"",INDIRECT(ADDRESS(MATCH(E80,Код_КЦСР,0)+1,2,,,"КЦСР")))</f>
        <v>Пропаганда здорового образа жизни</v>
      </c>
      <c r="B80" s="26">
        <v>801</v>
      </c>
      <c r="C80" s="77" t="s">
        <v>90</v>
      </c>
      <c r="D80" s="77" t="s">
        <v>69</v>
      </c>
      <c r="E80" s="26" t="s">
        <v>404</v>
      </c>
      <c r="F80" s="26"/>
      <c r="G80" s="82">
        <f>G81</f>
        <v>169.1</v>
      </c>
      <c r="H80" s="82">
        <f>H81</f>
        <v>0</v>
      </c>
      <c r="I80" s="82">
        <f t="shared" si="0"/>
        <v>169.1</v>
      </c>
      <c r="J80" s="98"/>
      <c r="K80" s="36"/>
      <c r="L80" s="36"/>
    </row>
    <row r="81" spans="1:12" s="95" customFormat="1" ht="18.75" customHeight="1" x14ac:dyDescent="0.2">
      <c r="A81" s="81" t="str">
        <f ca="1">IF(ISERROR(MATCH(F81,Код_КВР,0)),"",INDIRECT(ADDRESS(MATCH(F81,Код_КВР,0)+1,2,,,"КВР")))</f>
        <v>Закупка товаров, работ и услуг для государственных (муниципальных) нужд</v>
      </c>
      <c r="B81" s="26">
        <v>801</v>
      </c>
      <c r="C81" s="77" t="s">
        <v>90</v>
      </c>
      <c r="D81" s="77" t="s">
        <v>69</v>
      </c>
      <c r="E81" s="26" t="s">
        <v>404</v>
      </c>
      <c r="F81" s="26">
        <v>200</v>
      </c>
      <c r="G81" s="82">
        <f>G82</f>
        <v>169.1</v>
      </c>
      <c r="H81" s="82">
        <f>H82</f>
        <v>0</v>
      </c>
      <c r="I81" s="82">
        <f t="shared" si="0"/>
        <v>169.1</v>
      </c>
      <c r="J81" s="98"/>
      <c r="K81" s="36"/>
      <c r="L81" s="36"/>
    </row>
    <row r="82" spans="1:12" s="95" customFormat="1" ht="33" x14ac:dyDescent="0.2">
      <c r="A82" s="81" t="str">
        <f ca="1">IF(ISERROR(MATCH(F82,Код_КВР,0)),"",INDIRECT(ADDRESS(MATCH(F82,Код_КВР,0)+1,2,,,"КВР")))</f>
        <v>Иные закупки товаров, работ и услуг для обеспечения государственных (муниципальных) нужд</v>
      </c>
      <c r="B82" s="26">
        <v>801</v>
      </c>
      <c r="C82" s="77" t="s">
        <v>90</v>
      </c>
      <c r="D82" s="77" t="s">
        <v>69</v>
      </c>
      <c r="E82" s="26" t="s">
        <v>404</v>
      </c>
      <c r="F82" s="26">
        <v>240</v>
      </c>
      <c r="G82" s="82">
        <v>169.1</v>
      </c>
      <c r="H82" s="82"/>
      <c r="I82" s="82">
        <f t="shared" ref="I82:I145" si="10">G82+H82</f>
        <v>169.1</v>
      </c>
      <c r="J82" s="98"/>
      <c r="K82" s="36"/>
      <c r="L82" s="36"/>
    </row>
    <row r="83" spans="1:12" s="95" customFormat="1" ht="33" x14ac:dyDescent="0.2">
      <c r="A83" s="81" t="str">
        <f ca="1">IF(ISERROR(MATCH(E83,Код_КЦСР,0)),"",INDIRECT(ADDRESS(MATCH(E83,Код_КЦСР,0)+1,2,,,"КЦСР")))</f>
        <v>Муниципальная программа «Развитие земельно-имущественного комплекса города Череповца» на 2014 – 2018 годы</v>
      </c>
      <c r="B83" s="26">
        <v>801</v>
      </c>
      <c r="C83" s="77" t="s">
        <v>90</v>
      </c>
      <c r="D83" s="77" t="s">
        <v>69</v>
      </c>
      <c r="E83" s="26" t="s">
        <v>510</v>
      </c>
      <c r="F83" s="26"/>
      <c r="G83" s="82">
        <f t="shared" ref="G83:H85" si="11">G84</f>
        <v>6904</v>
      </c>
      <c r="H83" s="82">
        <f t="shared" si="11"/>
        <v>0</v>
      </c>
      <c r="I83" s="82">
        <f t="shared" si="10"/>
        <v>6904</v>
      </c>
      <c r="J83" s="98"/>
      <c r="K83" s="36"/>
      <c r="L83" s="36"/>
    </row>
    <row r="84" spans="1:12" s="95" customFormat="1" ht="33" x14ac:dyDescent="0.2">
      <c r="A84" s="81" t="str">
        <f ca="1">IF(ISERROR(MATCH(E84,Код_КЦСР,0)),"",INDIRECT(ADDRESS(MATCH(E84,Код_КЦСР,0)+1,2,,,"КЦСР")))</f>
        <v>Формирование и обеспечение сохранности муниципального земельно-имущественного комплекса</v>
      </c>
      <c r="B84" s="26">
        <v>801</v>
      </c>
      <c r="C84" s="77" t="s">
        <v>90</v>
      </c>
      <c r="D84" s="77" t="s">
        <v>69</v>
      </c>
      <c r="E84" s="26" t="s">
        <v>512</v>
      </c>
      <c r="F84" s="26"/>
      <c r="G84" s="82">
        <f t="shared" si="11"/>
        <v>6904</v>
      </c>
      <c r="H84" s="82">
        <f t="shared" si="11"/>
        <v>0</v>
      </c>
      <c r="I84" s="82">
        <f t="shared" si="10"/>
        <v>6904</v>
      </c>
      <c r="J84" s="98"/>
      <c r="K84" s="36"/>
      <c r="L84" s="36"/>
    </row>
    <row r="85" spans="1:12" s="95" customFormat="1" ht="18.75" customHeight="1" x14ac:dyDescent="0.2">
      <c r="A85" s="81" t="str">
        <f ca="1">IF(ISERROR(MATCH(F85,Код_КВР,0)),"",INDIRECT(ADDRESS(MATCH(F85,Код_КВР,0)+1,2,,,"КВР")))</f>
        <v>Закупка товаров, работ и услуг для государственных (муниципальных) нужд</v>
      </c>
      <c r="B85" s="26">
        <v>801</v>
      </c>
      <c r="C85" s="77" t="s">
        <v>90</v>
      </c>
      <c r="D85" s="77" t="s">
        <v>69</v>
      </c>
      <c r="E85" s="26" t="s">
        <v>512</v>
      </c>
      <c r="F85" s="26">
        <v>200</v>
      </c>
      <c r="G85" s="82">
        <f t="shared" si="11"/>
        <v>6904</v>
      </c>
      <c r="H85" s="82">
        <f t="shared" si="11"/>
        <v>0</v>
      </c>
      <c r="I85" s="82">
        <f t="shared" si="10"/>
        <v>6904</v>
      </c>
      <c r="J85" s="98"/>
      <c r="K85" s="36"/>
      <c r="L85" s="36"/>
    </row>
    <row r="86" spans="1:12" s="95" customFormat="1" ht="33" x14ac:dyDescent="0.2">
      <c r="A86" s="81" t="str">
        <f ca="1">IF(ISERROR(MATCH(F86,Код_КВР,0)),"",INDIRECT(ADDRESS(MATCH(F86,Код_КВР,0)+1,2,,,"КВР")))</f>
        <v>Иные закупки товаров, работ и услуг для обеспечения государственных (муниципальных) нужд</v>
      </c>
      <c r="B86" s="26">
        <v>801</v>
      </c>
      <c r="C86" s="77" t="s">
        <v>90</v>
      </c>
      <c r="D86" s="77" t="s">
        <v>69</v>
      </c>
      <c r="E86" s="26" t="s">
        <v>512</v>
      </c>
      <c r="F86" s="26">
        <v>240</v>
      </c>
      <c r="G86" s="82">
        <v>6904</v>
      </c>
      <c r="H86" s="82"/>
      <c r="I86" s="82">
        <f t="shared" si="10"/>
        <v>6904</v>
      </c>
      <c r="J86" s="98"/>
      <c r="K86" s="36"/>
      <c r="L86" s="36"/>
    </row>
    <row r="87" spans="1:12" s="95" customFormat="1" ht="33" x14ac:dyDescent="0.2">
      <c r="A87" s="81" t="str">
        <f ca="1">IF(ISERROR(MATCH(E87,Код_КЦСР,0)),"",INDIRECT(ADDRESS(MATCH(E87,Код_КЦСР,0)+1,2,,,"КЦСР")))</f>
        <v>Муниципальная программа «Совершенствование муниципального управления в городе Череповце» на 2014 – 2018 годы</v>
      </c>
      <c r="B87" s="26">
        <v>801</v>
      </c>
      <c r="C87" s="77" t="s">
        <v>90</v>
      </c>
      <c r="D87" s="77" t="s">
        <v>69</v>
      </c>
      <c r="E87" s="26" t="s">
        <v>553</v>
      </c>
      <c r="F87" s="26"/>
      <c r="G87" s="82">
        <f>G88+G96+G100</f>
        <v>132426.4</v>
      </c>
      <c r="H87" s="82">
        <f>H88+H96+H100</f>
        <v>0</v>
      </c>
      <c r="I87" s="82">
        <f t="shared" si="10"/>
        <v>132426.4</v>
      </c>
      <c r="J87" s="98"/>
      <c r="K87" s="36"/>
      <c r="L87" s="36"/>
    </row>
    <row r="88" spans="1:12" s="95" customFormat="1" ht="33" x14ac:dyDescent="0.2">
      <c r="A88" s="81" t="str">
        <f ca="1">IF(ISERROR(MATCH(E88,Код_КЦСР,0)),"",INDIRECT(ADDRESS(MATCH(E88,Код_КЦСР,0)+1,2,,,"КЦСР")))</f>
        <v>Создание условий для обеспечения выполнения органами муниципальной власти своих полномочий</v>
      </c>
      <c r="B88" s="26">
        <v>801</v>
      </c>
      <c r="C88" s="77" t="s">
        <v>90</v>
      </c>
      <c r="D88" s="77" t="s">
        <v>69</v>
      </c>
      <c r="E88" s="26" t="s">
        <v>555</v>
      </c>
      <c r="F88" s="26"/>
      <c r="G88" s="82">
        <f>G89</f>
        <v>75999.100000000006</v>
      </c>
      <c r="H88" s="82">
        <f>H89</f>
        <v>0</v>
      </c>
      <c r="I88" s="82">
        <f t="shared" si="10"/>
        <v>75999.100000000006</v>
      </c>
      <c r="J88" s="98"/>
      <c r="K88" s="36"/>
      <c r="L88" s="36"/>
    </row>
    <row r="89" spans="1:12" s="95" customFormat="1" ht="33" x14ac:dyDescent="0.2">
      <c r="A89" s="81" t="str">
        <f ca="1">IF(ISERROR(MATCH(E89,Код_КЦСР,0)),"",INDIRECT(ADDRESS(MATCH(E89,Код_КЦСР,0)+1,2,,,"КЦСР")))</f>
        <v>Материально-техническое обеспечение деятельности работников местного самоуправления</v>
      </c>
      <c r="B89" s="26">
        <v>801</v>
      </c>
      <c r="C89" s="77" t="s">
        <v>90</v>
      </c>
      <c r="D89" s="77" t="s">
        <v>69</v>
      </c>
      <c r="E89" s="26" t="s">
        <v>557</v>
      </c>
      <c r="F89" s="26"/>
      <c r="G89" s="82">
        <f>G90+G92+G94</f>
        <v>75999.100000000006</v>
      </c>
      <c r="H89" s="82">
        <f>H90+H92+H94</f>
        <v>0</v>
      </c>
      <c r="I89" s="82">
        <f t="shared" si="10"/>
        <v>75999.100000000006</v>
      </c>
      <c r="J89" s="98"/>
      <c r="K89" s="36"/>
      <c r="L89" s="36"/>
    </row>
    <row r="90" spans="1:12" s="95" customFormat="1" ht="51" customHeight="1" x14ac:dyDescent="0.2">
      <c r="A90" s="81" t="str">
        <f t="shared" ref="A90:A95" ca="1" si="12">IF(ISERROR(MATCH(F90,Код_КВР,0)),"",INDIRECT(ADDRESS(MATCH(F90,Код_КВР,0)+1,2,,,"КВР")))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90" s="26">
        <v>801</v>
      </c>
      <c r="C90" s="77" t="s">
        <v>90</v>
      </c>
      <c r="D90" s="77" t="s">
        <v>69</v>
      </c>
      <c r="E90" s="26" t="s">
        <v>557</v>
      </c>
      <c r="F90" s="26">
        <v>100</v>
      </c>
      <c r="G90" s="82">
        <f>G91</f>
        <v>37275</v>
      </c>
      <c r="H90" s="82">
        <f>H91</f>
        <v>0</v>
      </c>
      <c r="I90" s="82">
        <f t="shared" si="10"/>
        <v>37275</v>
      </c>
      <c r="J90" s="98"/>
      <c r="K90" s="36"/>
      <c r="L90" s="36"/>
    </row>
    <row r="91" spans="1:12" s="95" customFormat="1" x14ac:dyDescent="0.2">
      <c r="A91" s="81" t="str">
        <f t="shared" ca="1" si="12"/>
        <v>Расходы на выплаты персоналу казенных учреждений</v>
      </c>
      <c r="B91" s="26">
        <v>801</v>
      </c>
      <c r="C91" s="77" t="s">
        <v>90</v>
      </c>
      <c r="D91" s="77" t="s">
        <v>69</v>
      </c>
      <c r="E91" s="26" t="s">
        <v>557</v>
      </c>
      <c r="F91" s="26">
        <v>110</v>
      </c>
      <c r="G91" s="82">
        <v>37275</v>
      </c>
      <c r="H91" s="82"/>
      <c r="I91" s="82">
        <f t="shared" si="10"/>
        <v>37275</v>
      </c>
      <c r="J91" s="98"/>
      <c r="K91" s="36"/>
      <c r="L91" s="36"/>
    </row>
    <row r="92" spans="1:12" s="95" customFormat="1" ht="18.75" customHeight="1" x14ac:dyDescent="0.2">
      <c r="A92" s="81" t="str">
        <f t="shared" ca="1" si="12"/>
        <v>Закупка товаров, работ и услуг для государственных (муниципальных) нужд</v>
      </c>
      <c r="B92" s="26">
        <v>801</v>
      </c>
      <c r="C92" s="77" t="s">
        <v>90</v>
      </c>
      <c r="D92" s="77" t="s">
        <v>69</v>
      </c>
      <c r="E92" s="26" t="s">
        <v>557</v>
      </c>
      <c r="F92" s="26">
        <v>200</v>
      </c>
      <c r="G92" s="82">
        <f>G93</f>
        <v>35796.800000000003</v>
      </c>
      <c r="H92" s="82">
        <f>H93</f>
        <v>0</v>
      </c>
      <c r="I92" s="82">
        <f t="shared" si="10"/>
        <v>35796.800000000003</v>
      </c>
      <c r="J92" s="98"/>
      <c r="K92" s="36"/>
      <c r="L92" s="36"/>
    </row>
    <row r="93" spans="1:12" s="95" customFormat="1" ht="33" x14ac:dyDescent="0.2">
      <c r="A93" s="81" t="str">
        <f t="shared" ca="1" si="12"/>
        <v>Иные закупки товаров, работ и услуг для обеспечения государственных (муниципальных) нужд</v>
      </c>
      <c r="B93" s="26">
        <v>801</v>
      </c>
      <c r="C93" s="77" t="s">
        <v>90</v>
      </c>
      <c r="D93" s="77" t="s">
        <v>69</v>
      </c>
      <c r="E93" s="26" t="s">
        <v>557</v>
      </c>
      <c r="F93" s="26">
        <v>240</v>
      </c>
      <c r="G93" s="82">
        <v>35796.800000000003</v>
      </c>
      <c r="H93" s="82"/>
      <c r="I93" s="82">
        <f t="shared" si="10"/>
        <v>35796.800000000003</v>
      </c>
      <c r="J93" s="98"/>
      <c r="K93" s="36"/>
      <c r="L93" s="36"/>
    </row>
    <row r="94" spans="1:12" s="95" customFormat="1" x14ac:dyDescent="0.2">
      <c r="A94" s="81" t="str">
        <f t="shared" ca="1" si="12"/>
        <v>Иные бюджетные ассигнования</v>
      </c>
      <c r="B94" s="26">
        <v>801</v>
      </c>
      <c r="C94" s="77" t="s">
        <v>90</v>
      </c>
      <c r="D94" s="77" t="s">
        <v>69</v>
      </c>
      <c r="E94" s="26" t="s">
        <v>557</v>
      </c>
      <c r="F94" s="26">
        <v>800</v>
      </c>
      <c r="G94" s="82">
        <f>G95</f>
        <v>2927.3</v>
      </c>
      <c r="H94" s="82">
        <f>H95</f>
        <v>0</v>
      </c>
      <c r="I94" s="82">
        <f t="shared" si="10"/>
        <v>2927.3</v>
      </c>
      <c r="J94" s="98"/>
      <c r="K94" s="36"/>
      <c r="L94" s="36"/>
    </row>
    <row r="95" spans="1:12" s="95" customFormat="1" x14ac:dyDescent="0.2">
      <c r="A95" s="81" t="str">
        <f t="shared" ca="1" si="12"/>
        <v>Уплата налогов, сборов и иных платежей</v>
      </c>
      <c r="B95" s="26">
        <v>801</v>
      </c>
      <c r="C95" s="77" t="s">
        <v>90</v>
      </c>
      <c r="D95" s="77" t="s">
        <v>69</v>
      </c>
      <c r="E95" s="26" t="s">
        <v>557</v>
      </c>
      <c r="F95" s="26">
        <v>850</v>
      </c>
      <c r="G95" s="82">
        <v>2927.3</v>
      </c>
      <c r="H95" s="82"/>
      <c r="I95" s="82">
        <f t="shared" si="10"/>
        <v>2927.3</v>
      </c>
      <c r="J95" s="98"/>
      <c r="K95" s="36"/>
      <c r="L95" s="36"/>
    </row>
    <row r="96" spans="1:12" s="95" customFormat="1" x14ac:dyDescent="0.2">
      <c r="A96" s="81" t="str">
        <f ca="1">IF(ISERROR(MATCH(E96,Код_КЦСР,0)),"",INDIRECT(ADDRESS(MATCH(E96,Код_КЦСР,0)+1,2,,,"КЦСР")))</f>
        <v>Развитие муниципальной службы в мэрии города Череповца</v>
      </c>
      <c r="B96" s="26">
        <v>801</v>
      </c>
      <c r="C96" s="77" t="s">
        <v>90</v>
      </c>
      <c r="D96" s="77" t="s">
        <v>69</v>
      </c>
      <c r="E96" s="26" t="s">
        <v>558</v>
      </c>
      <c r="F96" s="26"/>
      <c r="G96" s="82">
        <f>G97</f>
        <v>122.4</v>
      </c>
      <c r="H96" s="82">
        <f>H97</f>
        <v>0</v>
      </c>
      <c r="I96" s="82">
        <f t="shared" si="10"/>
        <v>122.4</v>
      </c>
      <c r="J96" s="98"/>
      <c r="K96" s="36"/>
      <c r="L96" s="36"/>
    </row>
    <row r="97" spans="1:12" s="95" customFormat="1" ht="33" x14ac:dyDescent="0.2">
      <c r="A97" s="81" t="str">
        <f ca="1">IF(ISERROR(MATCH(E97,Код_КЦСР,0)),"",INDIRECT(ADDRESS(MATCH(E97,Код_КЦСР,0)+1,2,,,"КЦСР")))</f>
        <v>Совершенствование организационных и правовых механизмов профессиональной служебной деятельности муниципальных служащих</v>
      </c>
      <c r="B97" s="26">
        <v>801</v>
      </c>
      <c r="C97" s="77" t="s">
        <v>90</v>
      </c>
      <c r="D97" s="77" t="s">
        <v>69</v>
      </c>
      <c r="E97" s="26" t="s">
        <v>559</v>
      </c>
      <c r="F97" s="26"/>
      <c r="G97" s="82">
        <f t="shared" ref="G97:H98" si="13">G98</f>
        <v>122.4</v>
      </c>
      <c r="H97" s="82">
        <f t="shared" si="13"/>
        <v>0</v>
      </c>
      <c r="I97" s="82">
        <f t="shared" si="10"/>
        <v>122.4</v>
      </c>
      <c r="J97" s="98"/>
      <c r="K97" s="36"/>
      <c r="L97" s="36"/>
    </row>
    <row r="98" spans="1:12" s="95" customFormat="1" ht="18.75" customHeight="1" x14ac:dyDescent="0.2">
      <c r="A98" s="81" t="str">
        <f ca="1">IF(ISERROR(MATCH(F98,Код_КВР,0)),"",INDIRECT(ADDRESS(MATCH(F98,Код_КВР,0)+1,2,,,"КВР")))</f>
        <v>Закупка товаров, работ и услуг для государственных (муниципальных) нужд</v>
      </c>
      <c r="B98" s="26">
        <v>801</v>
      </c>
      <c r="C98" s="77" t="s">
        <v>90</v>
      </c>
      <c r="D98" s="77" t="s">
        <v>69</v>
      </c>
      <c r="E98" s="26" t="s">
        <v>559</v>
      </c>
      <c r="F98" s="26">
        <v>200</v>
      </c>
      <c r="G98" s="82">
        <f t="shared" si="13"/>
        <v>122.4</v>
      </c>
      <c r="H98" s="82">
        <f t="shared" si="13"/>
        <v>0</v>
      </c>
      <c r="I98" s="82">
        <f t="shared" si="10"/>
        <v>122.4</v>
      </c>
      <c r="J98" s="98"/>
      <c r="K98" s="36"/>
      <c r="L98" s="36"/>
    </row>
    <row r="99" spans="1:12" s="95" customFormat="1" ht="33" x14ac:dyDescent="0.2">
      <c r="A99" s="81" t="str">
        <f ca="1">IF(ISERROR(MATCH(F99,Код_КВР,0)),"",INDIRECT(ADDRESS(MATCH(F99,Код_КВР,0)+1,2,,,"КВР")))</f>
        <v>Иные закупки товаров, работ и услуг для обеспечения государственных (муниципальных) нужд</v>
      </c>
      <c r="B99" s="26">
        <v>801</v>
      </c>
      <c r="C99" s="77" t="s">
        <v>90</v>
      </c>
      <c r="D99" s="77" t="s">
        <v>69</v>
      </c>
      <c r="E99" s="26" t="s">
        <v>559</v>
      </c>
      <c r="F99" s="26">
        <v>240</v>
      </c>
      <c r="G99" s="82">
        <v>122.4</v>
      </c>
      <c r="H99" s="82"/>
      <c r="I99" s="82">
        <f t="shared" si="10"/>
        <v>122.4</v>
      </c>
      <c r="J99" s="98"/>
      <c r="K99" s="36"/>
      <c r="L99" s="36"/>
    </row>
    <row r="100" spans="1:12" s="95" customFormat="1" ht="50.25" customHeight="1" x14ac:dyDescent="0.2">
      <c r="A100" s="81" t="str">
        <f ca="1">IF(ISERROR(MATCH(E100,Код_КЦСР,0)),"",INDIRECT(ADDRESS(MATCH(E100,Код_КЦСР,0)+1,2,,,"КЦСР")))</f>
        <v>Снижение административных барьеров, повышение качества и доступности муниципальных услуг, в том числе на базе многофункционального центра организации предоставления государственных и муниципальных услуг</v>
      </c>
      <c r="B100" s="26">
        <v>801</v>
      </c>
      <c r="C100" s="77" t="s">
        <v>90</v>
      </c>
      <c r="D100" s="77" t="s">
        <v>69</v>
      </c>
      <c r="E100" s="26" t="s">
        <v>561</v>
      </c>
      <c r="F100" s="26"/>
      <c r="G100" s="82">
        <f>G101+G104</f>
        <v>56304.9</v>
      </c>
      <c r="H100" s="82">
        <f>H101+H104</f>
        <v>0</v>
      </c>
      <c r="I100" s="82">
        <f t="shared" si="10"/>
        <v>56304.9</v>
      </c>
      <c r="J100" s="98"/>
      <c r="K100" s="36"/>
      <c r="L100" s="36"/>
    </row>
    <row r="101" spans="1:12" s="95" customFormat="1" ht="49.5" x14ac:dyDescent="0.2">
      <c r="A101" s="81" t="str">
        <f ca="1">IF(ISERROR(MATCH(E101,Код_КЦСР,0)),"",INDIRECT(ADDRESS(MATCH(E101,Код_КЦСР,0)+1,2,,,"КЦСР")))</f>
        <v>Создание, развитие многофункционального центра, предоставление на базе многофункционального центра услуг, соответствующих стандартам качества</v>
      </c>
      <c r="B101" s="26">
        <v>801</v>
      </c>
      <c r="C101" s="77" t="s">
        <v>90</v>
      </c>
      <c r="D101" s="77" t="s">
        <v>69</v>
      </c>
      <c r="E101" s="26" t="s">
        <v>563</v>
      </c>
      <c r="F101" s="26"/>
      <c r="G101" s="82">
        <f t="shared" ref="G101:H102" si="14">G102</f>
        <v>24446.400000000001</v>
      </c>
      <c r="H101" s="82">
        <f t="shared" si="14"/>
        <v>0</v>
      </c>
      <c r="I101" s="82">
        <f t="shared" si="10"/>
        <v>24446.400000000001</v>
      </c>
      <c r="J101" s="98"/>
      <c r="K101" s="36"/>
      <c r="L101" s="36"/>
    </row>
    <row r="102" spans="1:12" s="95" customFormat="1" ht="33" x14ac:dyDescent="0.2">
      <c r="A102" s="81" t="str">
        <f ca="1">IF(ISERROR(MATCH(F102,Код_КВР,0)),"",INDIRECT(ADDRESS(MATCH(F102,Код_КВР,0)+1,2,,,"КВР")))</f>
        <v>Предоставление субсидий бюджетным, автономным учреждениям и иным некоммерческим организациям</v>
      </c>
      <c r="B102" s="26">
        <v>801</v>
      </c>
      <c r="C102" s="77" t="s">
        <v>90</v>
      </c>
      <c r="D102" s="77" t="s">
        <v>69</v>
      </c>
      <c r="E102" s="26" t="s">
        <v>563</v>
      </c>
      <c r="F102" s="26">
        <v>600</v>
      </c>
      <c r="G102" s="82">
        <f t="shared" si="14"/>
        <v>24446.400000000001</v>
      </c>
      <c r="H102" s="82">
        <f t="shared" si="14"/>
        <v>0</v>
      </c>
      <c r="I102" s="82">
        <f t="shared" si="10"/>
        <v>24446.400000000001</v>
      </c>
      <c r="J102" s="98"/>
      <c r="K102" s="36"/>
      <c r="L102" s="36"/>
    </row>
    <row r="103" spans="1:12" s="95" customFormat="1" x14ac:dyDescent="0.2">
      <c r="A103" s="81" t="str">
        <f ca="1">IF(ISERROR(MATCH(F103,Код_КВР,0)),"",INDIRECT(ADDRESS(MATCH(F103,Код_КВР,0)+1,2,,,"КВР")))</f>
        <v>Субсидии бюджетным учреждениям</v>
      </c>
      <c r="B103" s="26">
        <v>801</v>
      </c>
      <c r="C103" s="77" t="s">
        <v>90</v>
      </c>
      <c r="D103" s="77" t="s">
        <v>69</v>
      </c>
      <c r="E103" s="26" t="s">
        <v>563</v>
      </c>
      <c r="F103" s="26">
        <v>610</v>
      </c>
      <c r="G103" s="82">
        <v>24446.400000000001</v>
      </c>
      <c r="H103" s="82"/>
      <c r="I103" s="82">
        <f t="shared" si="10"/>
        <v>24446.400000000001</v>
      </c>
      <c r="J103" s="98"/>
      <c r="K103" s="36"/>
      <c r="L103" s="36"/>
    </row>
    <row r="104" spans="1:12" s="95" customFormat="1" ht="89.25" customHeight="1" x14ac:dyDescent="0.2">
      <c r="A104" s="81" t="str">
        <f ca="1">IF(ISERROR(MATCH(E104,Код_КЦСР,0)),"",INDIRECT(ADDRESS(MATCH(E104,Код_КЦСР,0)+1,2,,,"КЦСР")))</f>
        <v>Осуществление отдельных государственных полномочий в соответствии с законом области от 10.12.2014 № 3526-ОЗ «О наделении органов местного самоуправления отдельными государственными полномочиями в сфере организации деятельности многофункциональных центров предоставления государственных и муниципальных услуг»</v>
      </c>
      <c r="B104" s="26">
        <v>801</v>
      </c>
      <c r="C104" s="77" t="s">
        <v>90</v>
      </c>
      <c r="D104" s="77" t="s">
        <v>69</v>
      </c>
      <c r="E104" s="26" t="s">
        <v>564</v>
      </c>
      <c r="F104" s="26"/>
      <c r="G104" s="82">
        <f>G105</f>
        <v>31858.5</v>
      </c>
      <c r="H104" s="82">
        <f>H105</f>
        <v>0</v>
      </c>
      <c r="I104" s="82">
        <f t="shared" si="10"/>
        <v>31858.5</v>
      </c>
      <c r="J104" s="98"/>
      <c r="K104" s="36"/>
      <c r="L104" s="36"/>
    </row>
    <row r="105" spans="1:12" s="95" customFormat="1" ht="33" x14ac:dyDescent="0.2">
      <c r="A105" s="81" t="str">
        <f ca="1">IF(ISERROR(MATCH(F105,Код_КВР,0)),"",INDIRECT(ADDRESS(MATCH(F105,Код_КВР,0)+1,2,,,"КВР")))</f>
        <v>Предоставление субсидий бюджетным, автономным учреждениям и иным некоммерческим организациям</v>
      </c>
      <c r="B105" s="26">
        <v>801</v>
      </c>
      <c r="C105" s="77" t="s">
        <v>90</v>
      </c>
      <c r="D105" s="77" t="s">
        <v>69</v>
      </c>
      <c r="E105" s="26" t="s">
        <v>564</v>
      </c>
      <c r="F105" s="26">
        <v>600</v>
      </c>
      <c r="G105" s="82">
        <f>G106</f>
        <v>31858.5</v>
      </c>
      <c r="H105" s="82">
        <f>H106</f>
        <v>0</v>
      </c>
      <c r="I105" s="82">
        <f t="shared" si="10"/>
        <v>31858.5</v>
      </c>
      <c r="J105" s="98"/>
      <c r="K105" s="36"/>
      <c r="L105" s="36"/>
    </row>
    <row r="106" spans="1:12" s="95" customFormat="1" x14ac:dyDescent="0.2">
      <c r="A106" s="81" t="str">
        <f ca="1">IF(ISERROR(MATCH(F106,Код_КВР,0)),"",INDIRECT(ADDRESS(MATCH(F106,Код_КВР,0)+1,2,,,"КВР")))</f>
        <v>Субсидии бюджетным учреждениям</v>
      </c>
      <c r="B106" s="26">
        <v>801</v>
      </c>
      <c r="C106" s="77" t="s">
        <v>90</v>
      </c>
      <c r="D106" s="77" t="s">
        <v>69</v>
      </c>
      <c r="E106" s="26" t="s">
        <v>564</v>
      </c>
      <c r="F106" s="26">
        <v>610</v>
      </c>
      <c r="G106" s="82">
        <f>28629.6+3228.9</f>
        <v>31858.5</v>
      </c>
      <c r="H106" s="82"/>
      <c r="I106" s="82">
        <f t="shared" si="10"/>
        <v>31858.5</v>
      </c>
      <c r="J106" s="98"/>
      <c r="K106" s="36"/>
      <c r="L106" s="36"/>
    </row>
    <row r="107" spans="1:12" s="95" customFormat="1" ht="52.5" customHeight="1" x14ac:dyDescent="0.2">
      <c r="A107" s="81" t="str">
        <f ca="1">IF(ISERROR(MATCH(E107,Код_КЦСР,0)),"",INDIRECT(ADDRESS(MATCH(E107,Код_КЦСР,0)+1,2,,,"КЦСР")))</f>
        <v>Муниципальная программа «Содействие развитию институтов гражданского общества и информационной открытости органов местного самоуправления в городе Череповце» на 2014 – 2018 годы</v>
      </c>
      <c r="B107" s="26">
        <v>801</v>
      </c>
      <c r="C107" s="77" t="s">
        <v>90</v>
      </c>
      <c r="D107" s="77" t="s">
        <v>69</v>
      </c>
      <c r="E107" s="26" t="s">
        <v>566</v>
      </c>
      <c r="F107" s="26"/>
      <c r="G107" s="82">
        <f>+G108+G111+G114</f>
        <v>1424.1</v>
      </c>
      <c r="H107" s="82">
        <f>+H108+H111+H114</f>
        <v>0</v>
      </c>
      <c r="I107" s="82">
        <f t="shared" si="10"/>
        <v>1424.1</v>
      </c>
      <c r="J107" s="98"/>
      <c r="K107" s="36"/>
      <c r="L107" s="36"/>
    </row>
    <row r="108" spans="1:12" s="95" customFormat="1" ht="66" x14ac:dyDescent="0.2">
      <c r="A108" s="81" t="str">
        <f ca="1">IF(ISERROR(MATCH(E108,Код_КЦСР,0)),"",INDIRECT(ADDRESS(MATCH(E108,Код_КЦСР,0)+1,2,,,"КЦСР")))</f>
        <v>Формирование положительного имиджа Череповца на внутреннем, межрегиональном и международном уровнях посредством проведения имиджевых мероприятий, стимулирующих формирование общественного мнения</v>
      </c>
      <c r="B108" s="26">
        <v>801</v>
      </c>
      <c r="C108" s="77" t="s">
        <v>90</v>
      </c>
      <c r="D108" s="77" t="s">
        <v>69</v>
      </c>
      <c r="E108" s="26" t="s">
        <v>570</v>
      </c>
      <c r="F108" s="26"/>
      <c r="G108" s="82">
        <f t="shared" ref="G108:H109" si="15">G109</f>
        <v>378.5</v>
      </c>
      <c r="H108" s="82">
        <f t="shared" si="15"/>
        <v>0</v>
      </c>
      <c r="I108" s="82">
        <f t="shared" si="10"/>
        <v>378.5</v>
      </c>
      <c r="J108" s="98"/>
      <c r="K108" s="36"/>
      <c r="L108" s="36"/>
    </row>
    <row r="109" spans="1:12" s="95" customFormat="1" ht="18.75" customHeight="1" x14ac:dyDescent="0.2">
      <c r="A109" s="81" t="str">
        <f ca="1">IF(ISERROR(MATCH(F109,Код_КВР,0)),"",INDIRECT(ADDRESS(MATCH(F109,Код_КВР,0)+1,2,,,"КВР")))</f>
        <v>Закупка товаров, работ и услуг для государственных (муниципальных) нужд</v>
      </c>
      <c r="B109" s="26">
        <v>801</v>
      </c>
      <c r="C109" s="77" t="s">
        <v>90</v>
      </c>
      <c r="D109" s="77" t="s">
        <v>69</v>
      </c>
      <c r="E109" s="26" t="s">
        <v>570</v>
      </c>
      <c r="F109" s="26">
        <v>200</v>
      </c>
      <c r="G109" s="82">
        <f t="shared" si="15"/>
        <v>378.5</v>
      </c>
      <c r="H109" s="82">
        <f t="shared" si="15"/>
        <v>0</v>
      </c>
      <c r="I109" s="82">
        <f t="shared" si="10"/>
        <v>378.5</v>
      </c>
      <c r="J109" s="98"/>
      <c r="K109" s="36"/>
      <c r="L109" s="36"/>
    </row>
    <row r="110" spans="1:12" s="95" customFormat="1" ht="35.25" customHeight="1" x14ac:dyDescent="0.2">
      <c r="A110" s="81" t="str">
        <f ca="1">IF(ISERROR(MATCH(F110,Код_КВР,0)),"",INDIRECT(ADDRESS(MATCH(F110,Код_КВР,0)+1,2,,,"КВР")))</f>
        <v>Иные закупки товаров, работ и услуг для обеспечения государственных (муниципальных) нужд</v>
      </c>
      <c r="B110" s="26">
        <v>801</v>
      </c>
      <c r="C110" s="77" t="s">
        <v>90</v>
      </c>
      <c r="D110" s="77" t="s">
        <v>69</v>
      </c>
      <c r="E110" s="26" t="s">
        <v>570</v>
      </c>
      <c r="F110" s="26">
        <v>240</v>
      </c>
      <c r="G110" s="82">
        <v>378.5</v>
      </c>
      <c r="H110" s="82"/>
      <c r="I110" s="82">
        <f t="shared" si="10"/>
        <v>378.5</v>
      </c>
      <c r="J110" s="98"/>
      <c r="K110" s="36"/>
      <c r="L110" s="36"/>
    </row>
    <row r="111" spans="1:12" s="95" customFormat="1" ht="66" x14ac:dyDescent="0.2">
      <c r="A111" s="81" t="str">
        <f ca="1">IF(ISERROR(MATCH(E111,Код_КЦСР,0)),"",INDIRECT(ADDRESS(MATCH(E111,Код_КЦСР,0)+1,2,,,"КЦСР")))</f>
        <v>Формирование положительного имиджа Череповца на внутреннем, межрегиональном и международном уровнях посредством формирования презентационных пакетов, соответствующих Стандарту качества презентационных пакетов</v>
      </c>
      <c r="B111" s="26">
        <v>801</v>
      </c>
      <c r="C111" s="77" t="s">
        <v>90</v>
      </c>
      <c r="D111" s="77" t="s">
        <v>69</v>
      </c>
      <c r="E111" s="26" t="s">
        <v>571</v>
      </c>
      <c r="F111" s="26"/>
      <c r="G111" s="82">
        <f t="shared" ref="G111:H112" si="16">G112</f>
        <v>535</v>
      </c>
      <c r="H111" s="82">
        <f t="shared" si="16"/>
        <v>0</v>
      </c>
      <c r="I111" s="82">
        <f t="shared" si="10"/>
        <v>535</v>
      </c>
      <c r="J111" s="98"/>
      <c r="K111" s="36"/>
      <c r="L111" s="36"/>
    </row>
    <row r="112" spans="1:12" s="95" customFormat="1" ht="18.75" customHeight="1" x14ac:dyDescent="0.2">
      <c r="A112" s="81" t="str">
        <f ca="1">IF(ISERROR(MATCH(F112,Код_КВР,0)),"",INDIRECT(ADDRESS(MATCH(F112,Код_КВР,0)+1,2,,,"КВР")))</f>
        <v>Закупка товаров, работ и услуг для государственных (муниципальных) нужд</v>
      </c>
      <c r="B112" s="26">
        <v>801</v>
      </c>
      <c r="C112" s="77" t="s">
        <v>90</v>
      </c>
      <c r="D112" s="77" t="s">
        <v>69</v>
      </c>
      <c r="E112" s="26" t="s">
        <v>571</v>
      </c>
      <c r="F112" s="26">
        <v>200</v>
      </c>
      <c r="G112" s="82">
        <f t="shared" si="16"/>
        <v>535</v>
      </c>
      <c r="H112" s="82">
        <f t="shared" si="16"/>
        <v>0</v>
      </c>
      <c r="I112" s="82">
        <f t="shared" si="10"/>
        <v>535</v>
      </c>
      <c r="J112" s="98"/>
      <c r="K112" s="36"/>
      <c r="L112" s="36"/>
    </row>
    <row r="113" spans="1:12" s="95" customFormat="1" ht="33" x14ac:dyDescent="0.2">
      <c r="A113" s="81" t="str">
        <f ca="1">IF(ISERROR(MATCH(F113,Код_КВР,0)),"",INDIRECT(ADDRESS(MATCH(F113,Код_КВР,0)+1,2,,,"КВР")))</f>
        <v>Иные закупки товаров, работ и услуг для обеспечения государственных (муниципальных) нужд</v>
      </c>
      <c r="B113" s="26">
        <v>801</v>
      </c>
      <c r="C113" s="77" t="s">
        <v>90</v>
      </c>
      <c r="D113" s="77" t="s">
        <v>69</v>
      </c>
      <c r="E113" s="26" t="s">
        <v>571</v>
      </c>
      <c r="F113" s="26">
        <v>240</v>
      </c>
      <c r="G113" s="82">
        <v>535</v>
      </c>
      <c r="H113" s="82"/>
      <c r="I113" s="82">
        <f t="shared" si="10"/>
        <v>535</v>
      </c>
      <c r="J113" s="98"/>
      <c r="K113" s="36"/>
      <c r="L113" s="36"/>
    </row>
    <row r="114" spans="1:12" s="95" customFormat="1" ht="36" customHeight="1" x14ac:dyDescent="0.2">
      <c r="A114" s="81" t="str">
        <f ca="1">IF(ISERROR(MATCH(E114,Код_КЦСР,0)),"",INDIRECT(ADDRESS(MATCH(E114,Код_КЦСР,0)+1,2,,,"КЦСР")))</f>
        <v>Формирование положительного имиджа Череповца на межрегиональном уровне посредством участия города в деятельности союзов и ассоциаций</v>
      </c>
      <c r="B114" s="26">
        <v>801</v>
      </c>
      <c r="C114" s="77" t="s">
        <v>90</v>
      </c>
      <c r="D114" s="77" t="s">
        <v>69</v>
      </c>
      <c r="E114" s="26" t="s">
        <v>572</v>
      </c>
      <c r="F114" s="26"/>
      <c r="G114" s="82">
        <f t="shared" ref="G114:H115" si="17">G115</f>
        <v>510.6</v>
      </c>
      <c r="H114" s="82">
        <f t="shared" si="17"/>
        <v>0</v>
      </c>
      <c r="I114" s="82">
        <f t="shared" si="10"/>
        <v>510.6</v>
      </c>
      <c r="J114" s="98"/>
      <c r="K114" s="36"/>
      <c r="L114" s="36"/>
    </row>
    <row r="115" spans="1:12" s="95" customFormat="1" x14ac:dyDescent="0.2">
      <c r="A115" s="81" t="str">
        <f ca="1">IF(ISERROR(MATCH(F115,Код_КВР,0)),"",INDIRECT(ADDRESS(MATCH(F115,Код_КВР,0)+1,2,,,"КВР")))</f>
        <v>Иные бюджетные ассигнования</v>
      </c>
      <c r="B115" s="26">
        <v>801</v>
      </c>
      <c r="C115" s="77" t="s">
        <v>90</v>
      </c>
      <c r="D115" s="77" t="s">
        <v>69</v>
      </c>
      <c r="E115" s="26" t="s">
        <v>572</v>
      </c>
      <c r="F115" s="26">
        <v>800</v>
      </c>
      <c r="G115" s="82">
        <f t="shared" si="17"/>
        <v>510.6</v>
      </c>
      <c r="H115" s="82">
        <f t="shared" si="17"/>
        <v>0</v>
      </c>
      <c r="I115" s="82">
        <f t="shared" si="10"/>
        <v>510.6</v>
      </c>
      <c r="J115" s="98"/>
      <c r="K115" s="36"/>
      <c r="L115" s="36"/>
    </row>
    <row r="116" spans="1:12" s="95" customFormat="1" x14ac:dyDescent="0.2">
      <c r="A116" s="81" t="str">
        <f ca="1">IF(ISERROR(MATCH(F116,Код_КВР,0)),"",INDIRECT(ADDRESS(MATCH(F116,Код_КВР,0)+1,2,,,"КВР")))</f>
        <v>Уплата налогов, сборов и иных платежей</v>
      </c>
      <c r="B116" s="26">
        <v>801</v>
      </c>
      <c r="C116" s="77" t="s">
        <v>90</v>
      </c>
      <c r="D116" s="77" t="s">
        <v>69</v>
      </c>
      <c r="E116" s="26" t="s">
        <v>572</v>
      </c>
      <c r="F116" s="26">
        <v>850</v>
      </c>
      <c r="G116" s="82">
        <v>510.6</v>
      </c>
      <c r="H116" s="82"/>
      <c r="I116" s="82">
        <f t="shared" si="10"/>
        <v>510.6</v>
      </c>
      <c r="J116" s="98"/>
      <c r="K116" s="36"/>
      <c r="L116" s="36"/>
    </row>
    <row r="117" spans="1:12" s="95" customFormat="1" ht="33" x14ac:dyDescent="0.2">
      <c r="A117" s="81" t="str">
        <f ca="1">IF(ISERROR(MATCH(E117,Код_КЦСР,0)),"",INDIRECT(ADDRESS(MATCH(E117,Код_КЦСР,0)+1,2,,,"КЦСР")))</f>
        <v>Муниципальная программа «Обеспечение законности, правопорядка и общественной безопасности в городе Череповце» на 2014 – 2020 годы</v>
      </c>
      <c r="B117" s="26">
        <v>801</v>
      </c>
      <c r="C117" s="77" t="s">
        <v>90</v>
      </c>
      <c r="D117" s="77" t="s">
        <v>69</v>
      </c>
      <c r="E117" s="26" t="s">
        <v>576</v>
      </c>
      <c r="F117" s="26"/>
      <c r="G117" s="82">
        <f t="shared" ref="G117:H120" si="18">G118</f>
        <v>20</v>
      </c>
      <c r="H117" s="82">
        <f t="shared" si="18"/>
        <v>0</v>
      </c>
      <c r="I117" s="82">
        <f t="shared" si="10"/>
        <v>20</v>
      </c>
      <c r="J117" s="98"/>
      <c r="K117" s="36"/>
      <c r="L117" s="36"/>
    </row>
    <row r="118" spans="1:12" s="95" customFormat="1" x14ac:dyDescent="0.2">
      <c r="A118" s="81" t="str">
        <f ca="1">IF(ISERROR(MATCH(E118,Код_КЦСР,0)),"",INDIRECT(ADDRESS(MATCH(E118,Код_КЦСР,0)+1,2,,,"КЦСР")))</f>
        <v>Профилактика преступлений и иных правонарушений в городе Череповце</v>
      </c>
      <c r="B118" s="26">
        <v>801</v>
      </c>
      <c r="C118" s="77" t="s">
        <v>90</v>
      </c>
      <c r="D118" s="77" t="s">
        <v>69</v>
      </c>
      <c r="E118" s="26" t="s">
        <v>578</v>
      </c>
      <c r="F118" s="26"/>
      <c r="G118" s="82">
        <f>G119</f>
        <v>20</v>
      </c>
      <c r="H118" s="82">
        <f>H119</f>
        <v>0</v>
      </c>
      <c r="I118" s="82">
        <f t="shared" si="10"/>
        <v>20</v>
      </c>
      <c r="J118" s="98"/>
      <c r="K118" s="36"/>
      <c r="L118" s="36"/>
    </row>
    <row r="119" spans="1:12" s="95" customFormat="1" x14ac:dyDescent="0.2">
      <c r="A119" s="81" t="str">
        <f ca="1">IF(ISERROR(MATCH(E119,Код_КЦСР,0)),"",INDIRECT(ADDRESS(MATCH(E119,Код_КЦСР,0)+1,2,,,"КЦСР")))</f>
        <v>Привлечение общественности к охране общественного порядка</v>
      </c>
      <c r="B119" s="26">
        <v>801</v>
      </c>
      <c r="C119" s="77" t="s">
        <v>90</v>
      </c>
      <c r="D119" s="77" t="s">
        <v>69</v>
      </c>
      <c r="E119" s="26" t="s">
        <v>585</v>
      </c>
      <c r="F119" s="26"/>
      <c r="G119" s="82">
        <f t="shared" si="18"/>
        <v>20</v>
      </c>
      <c r="H119" s="82">
        <f t="shared" si="18"/>
        <v>0</v>
      </c>
      <c r="I119" s="82">
        <f t="shared" si="10"/>
        <v>20</v>
      </c>
      <c r="J119" s="98"/>
      <c r="K119" s="36"/>
      <c r="L119" s="36"/>
    </row>
    <row r="120" spans="1:12" s="95" customFormat="1" ht="18.75" customHeight="1" x14ac:dyDescent="0.2">
      <c r="A120" s="81" t="str">
        <f ca="1">IF(ISERROR(MATCH(F120,Код_КВР,0)),"",INDIRECT(ADDRESS(MATCH(F120,Код_КВР,0)+1,2,,,"КВР")))</f>
        <v>Закупка товаров, работ и услуг для государственных (муниципальных) нужд</v>
      </c>
      <c r="B120" s="26">
        <v>801</v>
      </c>
      <c r="C120" s="77" t="s">
        <v>90</v>
      </c>
      <c r="D120" s="77" t="s">
        <v>69</v>
      </c>
      <c r="E120" s="26" t="s">
        <v>585</v>
      </c>
      <c r="F120" s="26">
        <v>200</v>
      </c>
      <c r="G120" s="82">
        <f t="shared" si="18"/>
        <v>20</v>
      </c>
      <c r="H120" s="82">
        <f t="shared" si="18"/>
        <v>0</v>
      </c>
      <c r="I120" s="82">
        <f t="shared" si="10"/>
        <v>20</v>
      </c>
      <c r="J120" s="98"/>
      <c r="K120" s="36"/>
      <c r="L120" s="36"/>
    </row>
    <row r="121" spans="1:12" s="95" customFormat="1" ht="33" x14ac:dyDescent="0.2">
      <c r="A121" s="81" t="str">
        <f ca="1">IF(ISERROR(MATCH(F121,Код_КВР,0)),"",INDIRECT(ADDRESS(MATCH(F121,Код_КВР,0)+1,2,,,"КВР")))</f>
        <v>Иные закупки товаров, работ и услуг для обеспечения государственных (муниципальных) нужд</v>
      </c>
      <c r="B121" s="26">
        <v>801</v>
      </c>
      <c r="C121" s="77" t="s">
        <v>90</v>
      </c>
      <c r="D121" s="77" t="s">
        <v>69</v>
      </c>
      <c r="E121" s="26" t="s">
        <v>585</v>
      </c>
      <c r="F121" s="26">
        <v>240</v>
      </c>
      <c r="G121" s="82">
        <v>20</v>
      </c>
      <c r="H121" s="82"/>
      <c r="I121" s="82">
        <f t="shared" si="10"/>
        <v>20</v>
      </c>
      <c r="J121" s="98"/>
      <c r="K121" s="36"/>
      <c r="L121" s="36"/>
    </row>
    <row r="122" spans="1:12" s="95" customFormat="1" x14ac:dyDescent="0.2">
      <c r="A122" s="81" t="str">
        <f ca="1">IF(ISERROR(MATCH(E122,Код_КЦСР,0)),"",INDIRECT(ADDRESS(MATCH(E122,Код_КЦСР,0)+1,2,,,"КЦСР")))</f>
        <v>Расходы, не включенные в муниципальные программы города Череповца</v>
      </c>
      <c r="B122" s="26">
        <v>801</v>
      </c>
      <c r="C122" s="77" t="s">
        <v>90</v>
      </c>
      <c r="D122" s="77" t="s">
        <v>69</v>
      </c>
      <c r="E122" s="26" t="s">
        <v>586</v>
      </c>
      <c r="F122" s="26"/>
      <c r="G122" s="82">
        <f t="shared" ref="G122:H126" si="19">G123</f>
        <v>50.7</v>
      </c>
      <c r="H122" s="82">
        <f t="shared" si="19"/>
        <v>0</v>
      </c>
      <c r="I122" s="82">
        <f t="shared" si="10"/>
        <v>50.7</v>
      </c>
      <c r="J122" s="98"/>
      <c r="K122" s="36"/>
      <c r="L122" s="36"/>
    </row>
    <row r="123" spans="1:12" s="95" customFormat="1" ht="33" x14ac:dyDescent="0.2">
      <c r="A123" s="81" t="str">
        <f ca="1">IF(ISERROR(MATCH(E123,Код_КЦСР,0)),"",INDIRECT(ADDRESS(MATCH(E123,Код_КЦСР,0)+1,2,,,"КЦСР")))</f>
        <v>Реализация функций органов местного самоуправления города, связанных с общегородским управлением и проведением мероприятий</v>
      </c>
      <c r="B123" s="26">
        <v>801</v>
      </c>
      <c r="C123" s="77" t="s">
        <v>90</v>
      </c>
      <c r="D123" s="77" t="s">
        <v>69</v>
      </c>
      <c r="E123" s="26" t="s">
        <v>604</v>
      </c>
      <c r="F123" s="26"/>
      <c r="G123" s="82">
        <f t="shared" si="19"/>
        <v>50.7</v>
      </c>
      <c r="H123" s="82">
        <f t="shared" si="19"/>
        <v>0</v>
      </c>
      <c r="I123" s="82">
        <f t="shared" si="10"/>
        <v>50.7</v>
      </c>
      <c r="J123" s="98"/>
      <c r="K123" s="36"/>
      <c r="L123" s="36"/>
    </row>
    <row r="124" spans="1:12" s="95" customFormat="1" x14ac:dyDescent="0.2">
      <c r="A124" s="81" t="str">
        <f ca="1">IF(ISERROR(MATCH(E124,Код_КЦСР,0)),"",INDIRECT(ADDRESS(MATCH(E124,Код_КЦСР,0)+1,2,,,"КЦСР")))</f>
        <v>Расходы на судебные издержки и исполнение судебных решений</v>
      </c>
      <c r="B124" s="26">
        <v>801</v>
      </c>
      <c r="C124" s="77" t="s">
        <v>90</v>
      </c>
      <c r="D124" s="77" t="s">
        <v>69</v>
      </c>
      <c r="E124" s="26" t="s">
        <v>605</v>
      </c>
      <c r="F124" s="26"/>
      <c r="G124" s="82">
        <f>G125+G128</f>
        <v>50.7</v>
      </c>
      <c r="H124" s="82">
        <f>H125+H128</f>
        <v>0</v>
      </c>
      <c r="I124" s="82">
        <f t="shared" si="10"/>
        <v>50.7</v>
      </c>
      <c r="J124" s="98"/>
      <c r="K124" s="36"/>
      <c r="L124" s="36"/>
    </row>
    <row r="125" spans="1:12" s="95" customFormat="1" x14ac:dyDescent="0.2">
      <c r="A125" s="81" t="str">
        <f ca="1">IF(ISERROR(MATCH(E125,Код_КЦСР,0)),"",INDIRECT(ADDRESS(MATCH(E125,Код_КЦСР,0)+1,2,,,"КЦСР")))</f>
        <v>Расходы на судебные издержки и исполнение судебных решений</v>
      </c>
      <c r="B125" s="26">
        <v>801</v>
      </c>
      <c r="C125" s="77" t="s">
        <v>90</v>
      </c>
      <c r="D125" s="77" t="s">
        <v>69</v>
      </c>
      <c r="E125" s="26" t="s">
        <v>605</v>
      </c>
      <c r="F125" s="26"/>
      <c r="G125" s="82">
        <f t="shared" si="19"/>
        <v>50</v>
      </c>
      <c r="H125" s="82">
        <f t="shared" si="19"/>
        <v>0</v>
      </c>
      <c r="I125" s="82">
        <f t="shared" si="10"/>
        <v>50</v>
      </c>
      <c r="J125" s="98"/>
      <c r="K125" s="36"/>
      <c r="L125" s="36"/>
    </row>
    <row r="126" spans="1:12" s="95" customFormat="1" x14ac:dyDescent="0.2">
      <c r="A126" s="81" t="str">
        <f ca="1">IF(ISERROR(MATCH(F126,Код_КВР,0)),"",INDIRECT(ADDRESS(MATCH(F126,Код_КВР,0)+1,2,,,"КВР")))</f>
        <v>Иные бюджетные ассигнования</v>
      </c>
      <c r="B126" s="26">
        <v>801</v>
      </c>
      <c r="C126" s="77" t="s">
        <v>90</v>
      </c>
      <c r="D126" s="77" t="s">
        <v>69</v>
      </c>
      <c r="E126" s="26" t="s">
        <v>605</v>
      </c>
      <c r="F126" s="26">
        <v>800</v>
      </c>
      <c r="G126" s="82">
        <f t="shared" si="19"/>
        <v>50</v>
      </c>
      <c r="H126" s="82">
        <f t="shared" si="19"/>
        <v>0</v>
      </c>
      <c r="I126" s="82">
        <f t="shared" si="10"/>
        <v>50</v>
      </c>
      <c r="J126" s="98"/>
      <c r="K126" s="36"/>
      <c r="L126" s="36"/>
    </row>
    <row r="127" spans="1:12" s="95" customFormat="1" x14ac:dyDescent="0.2">
      <c r="A127" s="81" t="str">
        <f ca="1">IF(ISERROR(MATCH(F127,Код_КВР,0)),"",INDIRECT(ADDRESS(MATCH(F127,Код_КВР,0)+1,2,,,"КВР")))</f>
        <v>Исполнение судебных актов</v>
      </c>
      <c r="B127" s="26">
        <v>801</v>
      </c>
      <c r="C127" s="77" t="s">
        <v>90</v>
      </c>
      <c r="D127" s="77" t="s">
        <v>69</v>
      </c>
      <c r="E127" s="26" t="s">
        <v>605</v>
      </c>
      <c r="F127" s="26">
        <v>830</v>
      </c>
      <c r="G127" s="82">
        <v>50</v>
      </c>
      <c r="H127" s="82"/>
      <c r="I127" s="82">
        <f t="shared" si="10"/>
        <v>50</v>
      </c>
      <c r="J127" s="98"/>
      <c r="K127" s="36"/>
      <c r="L127" s="36"/>
    </row>
    <row r="128" spans="1:12" s="95" customFormat="1" x14ac:dyDescent="0.2">
      <c r="A128" s="81" t="str">
        <f ca="1">IF(ISERROR(MATCH(E128,Код_КЦСР,0)),"",INDIRECT(ADDRESS(MATCH(E128,Код_КЦСР,0)+1,2,,,"КЦСР")))</f>
        <v>Выполнение других обязательств органов местного самоуправления</v>
      </c>
      <c r="B128" s="26">
        <v>801</v>
      </c>
      <c r="C128" s="77" t="s">
        <v>90</v>
      </c>
      <c r="D128" s="77" t="s">
        <v>69</v>
      </c>
      <c r="E128" s="26" t="s">
        <v>606</v>
      </c>
      <c r="F128" s="26"/>
      <c r="G128" s="82">
        <f>G129</f>
        <v>0.7</v>
      </c>
      <c r="H128" s="82">
        <f>H129</f>
        <v>0</v>
      </c>
      <c r="I128" s="82">
        <f t="shared" si="10"/>
        <v>0.7</v>
      </c>
      <c r="J128" s="98"/>
      <c r="K128" s="36"/>
      <c r="L128" s="36"/>
    </row>
    <row r="129" spans="1:12" s="95" customFormat="1" x14ac:dyDescent="0.2">
      <c r="A129" s="81" t="str">
        <f ca="1">IF(ISERROR(MATCH(F129,Код_КВР,0)),"",INDIRECT(ADDRESS(MATCH(F129,Код_КВР,0)+1,2,,,"КВР")))</f>
        <v>Иные бюджетные ассигнования</v>
      </c>
      <c r="B129" s="26">
        <v>801</v>
      </c>
      <c r="C129" s="77" t="s">
        <v>90</v>
      </c>
      <c r="D129" s="77" t="s">
        <v>69</v>
      </c>
      <c r="E129" s="26" t="s">
        <v>606</v>
      </c>
      <c r="F129" s="26">
        <v>800</v>
      </c>
      <c r="G129" s="82">
        <f>G130</f>
        <v>0.7</v>
      </c>
      <c r="H129" s="82">
        <f>H130</f>
        <v>0</v>
      </c>
      <c r="I129" s="82">
        <f t="shared" si="10"/>
        <v>0.7</v>
      </c>
      <c r="J129" s="98"/>
      <c r="K129" s="36"/>
      <c r="L129" s="36"/>
    </row>
    <row r="130" spans="1:12" s="95" customFormat="1" x14ac:dyDescent="0.2">
      <c r="A130" s="81" t="str">
        <f ca="1">IF(ISERROR(MATCH(F130,Код_КВР,0)),"",INDIRECT(ADDRESS(MATCH(F130,Код_КВР,0)+1,2,,,"КВР")))</f>
        <v>Уплата налогов, сборов и иных платежей</v>
      </c>
      <c r="B130" s="26">
        <v>801</v>
      </c>
      <c r="C130" s="77" t="s">
        <v>90</v>
      </c>
      <c r="D130" s="77" t="s">
        <v>69</v>
      </c>
      <c r="E130" s="26" t="s">
        <v>606</v>
      </c>
      <c r="F130" s="26">
        <v>850</v>
      </c>
      <c r="G130" s="82">
        <v>0.7</v>
      </c>
      <c r="H130" s="82"/>
      <c r="I130" s="82">
        <f t="shared" si="10"/>
        <v>0.7</v>
      </c>
      <c r="J130" s="98"/>
      <c r="K130" s="36"/>
      <c r="L130" s="36"/>
    </row>
    <row r="131" spans="1:12" s="95" customFormat="1" x14ac:dyDescent="0.2">
      <c r="A131" s="81" t="str">
        <f ca="1">IF(ISERROR(MATCH(C131,Код_Раздел,0)),"",INDIRECT(ADDRESS(MATCH(C131,Код_Раздел,0)+1,2,,,"Раздел")))</f>
        <v>Национальная безопасность и правоохранительная  деятельность</v>
      </c>
      <c r="B131" s="26">
        <v>801</v>
      </c>
      <c r="C131" s="77" t="s">
        <v>92</v>
      </c>
      <c r="D131" s="77"/>
      <c r="E131" s="26"/>
      <c r="F131" s="26"/>
      <c r="G131" s="82">
        <f>G132</f>
        <v>55635.799999999996</v>
      </c>
      <c r="H131" s="82">
        <f>H132</f>
        <v>0</v>
      </c>
      <c r="I131" s="82">
        <f t="shared" si="10"/>
        <v>55635.799999999996</v>
      </c>
      <c r="J131" s="98"/>
      <c r="K131" s="36"/>
      <c r="L131" s="36"/>
    </row>
    <row r="132" spans="1:12" s="95" customFormat="1" ht="33" x14ac:dyDescent="0.2">
      <c r="A132" s="85" t="s">
        <v>133</v>
      </c>
      <c r="B132" s="26">
        <v>801</v>
      </c>
      <c r="C132" s="77" t="s">
        <v>92</v>
      </c>
      <c r="D132" s="77" t="s">
        <v>96</v>
      </c>
      <c r="E132" s="26"/>
      <c r="F132" s="26"/>
      <c r="G132" s="82">
        <f>G133+G137+G163</f>
        <v>55635.799999999996</v>
      </c>
      <c r="H132" s="82">
        <f>H133+H137+H163</f>
        <v>0</v>
      </c>
      <c r="I132" s="82">
        <f t="shared" si="10"/>
        <v>55635.799999999996</v>
      </c>
      <c r="J132" s="98"/>
      <c r="K132" s="36"/>
      <c r="L132" s="36"/>
    </row>
    <row r="133" spans="1:12" s="95" customFormat="1" x14ac:dyDescent="0.2">
      <c r="A133" s="81" t="str">
        <f ca="1">IF(ISERROR(MATCH(E133,Код_КЦСР,0)),"",INDIRECT(ADDRESS(MATCH(E133,Код_КЦСР,0)+1,2,,,"КЦСР")))</f>
        <v>Муниципальная программа «Здоровый город» на 2014 – 2022 годы</v>
      </c>
      <c r="B133" s="26">
        <v>801</v>
      </c>
      <c r="C133" s="77" t="s">
        <v>92</v>
      </c>
      <c r="D133" s="77" t="s">
        <v>96</v>
      </c>
      <c r="E133" s="26" t="s">
        <v>400</v>
      </c>
      <c r="F133" s="26"/>
      <c r="G133" s="82">
        <f>G134</f>
        <v>77.900000000000006</v>
      </c>
      <c r="H133" s="82">
        <f>H134</f>
        <v>0</v>
      </c>
      <c r="I133" s="82">
        <f t="shared" si="10"/>
        <v>77.900000000000006</v>
      </c>
      <c r="J133" s="98"/>
      <c r="K133" s="36"/>
      <c r="L133" s="36"/>
    </row>
    <row r="134" spans="1:12" s="95" customFormat="1" x14ac:dyDescent="0.2">
      <c r="A134" s="81" t="str">
        <f ca="1">IF(ISERROR(MATCH(E134,Код_КЦСР,0)),"",INDIRECT(ADDRESS(MATCH(E134,Код_КЦСР,0)+1,2,,,"КЦСР")))</f>
        <v>Сохранение и укрепление здоровья детей и подростков</v>
      </c>
      <c r="B134" s="26">
        <v>801</v>
      </c>
      <c r="C134" s="77" t="s">
        <v>92</v>
      </c>
      <c r="D134" s="77" t="s">
        <v>96</v>
      </c>
      <c r="E134" s="26" t="s">
        <v>403</v>
      </c>
      <c r="F134" s="26"/>
      <c r="G134" s="82">
        <f t="shared" ref="G134:H135" si="20">G135</f>
        <v>77.900000000000006</v>
      </c>
      <c r="H134" s="82">
        <f t="shared" si="20"/>
        <v>0</v>
      </c>
      <c r="I134" s="82">
        <f t="shared" si="10"/>
        <v>77.900000000000006</v>
      </c>
      <c r="J134" s="98"/>
      <c r="K134" s="36"/>
      <c r="L134" s="36"/>
    </row>
    <row r="135" spans="1:12" s="95" customFormat="1" ht="18.75" customHeight="1" x14ac:dyDescent="0.2">
      <c r="A135" s="81" t="str">
        <f ca="1">IF(ISERROR(MATCH(F135,Код_КВР,0)),"",INDIRECT(ADDRESS(MATCH(F135,Код_КВР,0)+1,2,,,"КВР")))</f>
        <v>Закупка товаров, работ и услуг для государственных (муниципальных) нужд</v>
      </c>
      <c r="B135" s="26">
        <v>801</v>
      </c>
      <c r="C135" s="77" t="s">
        <v>92</v>
      </c>
      <c r="D135" s="77" t="s">
        <v>96</v>
      </c>
      <c r="E135" s="26" t="s">
        <v>403</v>
      </c>
      <c r="F135" s="26">
        <v>200</v>
      </c>
      <c r="G135" s="82">
        <f t="shared" si="20"/>
        <v>77.900000000000006</v>
      </c>
      <c r="H135" s="82">
        <f t="shared" si="20"/>
        <v>0</v>
      </c>
      <c r="I135" s="82">
        <f t="shared" si="10"/>
        <v>77.900000000000006</v>
      </c>
      <c r="J135" s="98"/>
      <c r="K135" s="36"/>
      <c r="L135" s="36"/>
    </row>
    <row r="136" spans="1:12" s="95" customFormat="1" ht="33" x14ac:dyDescent="0.2">
      <c r="A136" s="81" t="str">
        <f ca="1">IF(ISERROR(MATCH(F136,Код_КВР,0)),"",INDIRECT(ADDRESS(MATCH(F136,Код_КВР,0)+1,2,,,"КВР")))</f>
        <v>Иные закупки товаров, работ и услуг для обеспечения государственных (муниципальных) нужд</v>
      </c>
      <c r="B136" s="26">
        <v>801</v>
      </c>
      <c r="C136" s="77" t="s">
        <v>92</v>
      </c>
      <c r="D136" s="77" t="s">
        <v>96</v>
      </c>
      <c r="E136" s="26" t="s">
        <v>403</v>
      </c>
      <c r="F136" s="26">
        <v>240</v>
      </c>
      <c r="G136" s="82">
        <v>77.900000000000006</v>
      </c>
      <c r="H136" s="82"/>
      <c r="I136" s="82">
        <f t="shared" si="10"/>
        <v>77.900000000000006</v>
      </c>
      <c r="J136" s="98"/>
      <c r="K136" s="36"/>
      <c r="L136" s="36"/>
    </row>
    <row r="137" spans="1:12" s="95" customFormat="1" ht="33" x14ac:dyDescent="0.2">
      <c r="A137" s="81" t="str">
        <f ca="1">IF(ISERROR(MATCH(E137,Код_КЦСР,0)),"",INDIRECT(ADDRESS(MATCH(E137,Код_КЦСР,0)+1,2,,,"КЦСР")))</f>
        <v>Муниципальная программа «Развитие системы комплексной безопасности жизнедеятельности населения города» на 2014 – 2018 годы</v>
      </c>
      <c r="B137" s="26">
        <v>801</v>
      </c>
      <c r="C137" s="77" t="s">
        <v>92</v>
      </c>
      <c r="D137" s="77" t="s">
        <v>96</v>
      </c>
      <c r="E137" s="26" t="s">
        <v>532</v>
      </c>
      <c r="F137" s="26"/>
      <c r="G137" s="82">
        <f>G138+G142</f>
        <v>46895.999999999993</v>
      </c>
      <c r="H137" s="82">
        <f>H138+H142</f>
        <v>0</v>
      </c>
      <c r="I137" s="82">
        <f t="shared" si="10"/>
        <v>46895.999999999993</v>
      </c>
      <c r="J137" s="98"/>
      <c r="K137" s="36"/>
      <c r="L137" s="36"/>
    </row>
    <row r="138" spans="1:12" s="95" customFormat="1" ht="19.5" customHeight="1" x14ac:dyDescent="0.2">
      <c r="A138" s="81" t="str">
        <f ca="1">IF(ISERROR(MATCH(E138,Код_КЦСР,0)),"",INDIRECT(ADDRESS(MATCH(E138,Код_КЦСР,0)+1,2,,,"КЦСР")))</f>
        <v>Обеспечение пожарной безопасности муниципальных учреждений города</v>
      </c>
      <c r="B138" s="26">
        <v>801</v>
      </c>
      <c r="C138" s="77" t="s">
        <v>92</v>
      </c>
      <c r="D138" s="77" t="s">
        <v>96</v>
      </c>
      <c r="E138" s="26" t="s">
        <v>534</v>
      </c>
      <c r="F138" s="26"/>
      <c r="G138" s="82">
        <f>G139</f>
        <v>108.5</v>
      </c>
      <c r="H138" s="82">
        <f>H139</f>
        <v>0</v>
      </c>
      <c r="I138" s="82">
        <f t="shared" si="10"/>
        <v>108.5</v>
      </c>
      <c r="J138" s="98"/>
      <c r="K138" s="36"/>
      <c r="L138" s="36"/>
    </row>
    <row r="139" spans="1:12" s="95" customFormat="1" ht="36.75" customHeight="1" x14ac:dyDescent="0.2">
      <c r="A139" s="81" t="str">
        <f ca="1">IF(ISERROR(MATCH(E139,Код_КЦСР,0)),"",INDIRECT(ADDRESS(MATCH(E139,Код_КЦСР,0)+1,2,,,"КЦСР")))</f>
        <v>Установка, ремонт и обслуживание установок автоматической пожарной сигнализации и систем оповещения управления эвакуации людей при пожаре</v>
      </c>
      <c r="B139" s="26">
        <v>801</v>
      </c>
      <c r="C139" s="77" t="s">
        <v>92</v>
      </c>
      <c r="D139" s="77" t="s">
        <v>96</v>
      </c>
      <c r="E139" s="26" t="s">
        <v>535</v>
      </c>
      <c r="F139" s="26"/>
      <c r="G139" s="82">
        <f t="shared" ref="G139:H140" si="21">G140</f>
        <v>108.5</v>
      </c>
      <c r="H139" s="82">
        <f t="shared" si="21"/>
        <v>0</v>
      </c>
      <c r="I139" s="82">
        <f t="shared" si="10"/>
        <v>108.5</v>
      </c>
      <c r="J139" s="98"/>
      <c r="K139" s="36"/>
      <c r="L139" s="36"/>
    </row>
    <row r="140" spans="1:12" s="95" customFormat="1" ht="18.75" customHeight="1" x14ac:dyDescent="0.2">
      <c r="A140" s="81" t="str">
        <f ca="1">IF(ISERROR(MATCH(F140,Код_КВР,0)),"",INDIRECT(ADDRESS(MATCH(F140,Код_КВР,0)+1,2,,,"КВР")))</f>
        <v>Закупка товаров, работ и услуг для государственных (муниципальных) нужд</v>
      </c>
      <c r="B140" s="26">
        <v>801</v>
      </c>
      <c r="C140" s="77" t="s">
        <v>92</v>
      </c>
      <c r="D140" s="77" t="s">
        <v>96</v>
      </c>
      <c r="E140" s="26" t="s">
        <v>535</v>
      </c>
      <c r="F140" s="26">
        <v>200</v>
      </c>
      <c r="G140" s="82">
        <f t="shared" si="21"/>
        <v>108.5</v>
      </c>
      <c r="H140" s="82">
        <f t="shared" si="21"/>
        <v>0</v>
      </c>
      <c r="I140" s="82">
        <f t="shared" si="10"/>
        <v>108.5</v>
      </c>
      <c r="J140" s="98"/>
      <c r="K140" s="36"/>
      <c r="L140" s="36"/>
    </row>
    <row r="141" spans="1:12" s="95" customFormat="1" ht="33" x14ac:dyDescent="0.2">
      <c r="A141" s="81" t="str">
        <f ca="1">IF(ISERROR(MATCH(F141,Код_КВР,0)),"",INDIRECT(ADDRESS(MATCH(F141,Код_КВР,0)+1,2,,,"КВР")))</f>
        <v>Иные закупки товаров, работ и услуг для обеспечения государственных (муниципальных) нужд</v>
      </c>
      <c r="B141" s="26">
        <v>801</v>
      </c>
      <c r="C141" s="77" t="s">
        <v>92</v>
      </c>
      <c r="D141" s="77" t="s">
        <v>96</v>
      </c>
      <c r="E141" s="26" t="s">
        <v>535</v>
      </c>
      <c r="F141" s="26">
        <v>240</v>
      </c>
      <c r="G141" s="82">
        <v>108.5</v>
      </c>
      <c r="H141" s="82"/>
      <c r="I141" s="82">
        <f t="shared" si="10"/>
        <v>108.5</v>
      </c>
      <c r="J141" s="98"/>
      <c r="K141" s="36"/>
      <c r="L141" s="36"/>
    </row>
    <row r="142" spans="1:12" s="95" customFormat="1" ht="33" x14ac:dyDescent="0.2">
      <c r="A142" s="81" t="str">
        <f ca="1">IF(ISERROR(MATCH(E142,Код_КЦСР,0)),"",INDIRECT(ADDRESS(MATCH(E142,Код_КЦСР,0)+1,2,,,"КЦСР")))</f>
        <v>Снижение рисков и смягчение последствий чрезвычайных ситуаций природного и техногенного характера в городе</v>
      </c>
      <c r="B142" s="26">
        <v>801</v>
      </c>
      <c r="C142" s="77" t="s">
        <v>92</v>
      </c>
      <c r="D142" s="77" t="s">
        <v>96</v>
      </c>
      <c r="E142" s="26" t="s">
        <v>545</v>
      </c>
      <c r="F142" s="26"/>
      <c r="G142" s="82">
        <f>G143+G146+G151+G160</f>
        <v>46787.499999999993</v>
      </c>
      <c r="H142" s="82">
        <f>H143+H146+H151+H160</f>
        <v>0</v>
      </c>
      <c r="I142" s="82">
        <f t="shared" si="10"/>
        <v>46787.499999999993</v>
      </c>
      <c r="J142" s="98"/>
      <c r="K142" s="36"/>
      <c r="L142" s="36"/>
    </row>
    <row r="143" spans="1:12" s="95" customFormat="1" ht="33" x14ac:dyDescent="0.2">
      <c r="A143" s="81" t="str">
        <f ca="1">IF(ISERROR(MATCH(E143,Код_КЦСР,0)),"",INDIRECT(ADDRESS(MATCH(E143,Код_КЦСР,0)+1,2,,,"КЦСР")))</f>
        <v>Оснащение аварийно-спасательных подразделений МБУ "СпаС" современными аварийно-спасательными средствами и инструментом</v>
      </c>
      <c r="B143" s="26">
        <v>801</v>
      </c>
      <c r="C143" s="77" t="s">
        <v>92</v>
      </c>
      <c r="D143" s="77" t="s">
        <v>96</v>
      </c>
      <c r="E143" s="26" t="s">
        <v>546</v>
      </c>
      <c r="F143" s="26"/>
      <c r="G143" s="82">
        <f>G144</f>
        <v>173.6</v>
      </c>
      <c r="H143" s="82">
        <f>H144</f>
        <v>0</v>
      </c>
      <c r="I143" s="82">
        <f t="shared" si="10"/>
        <v>173.6</v>
      </c>
      <c r="J143" s="98"/>
      <c r="K143" s="36"/>
      <c r="L143" s="36"/>
    </row>
    <row r="144" spans="1:12" s="95" customFormat="1" ht="33" x14ac:dyDescent="0.2">
      <c r="A144" s="81" t="str">
        <f t="shared" ref="A144:A145" ca="1" si="22">IF(ISERROR(MATCH(F144,Код_КВР,0)),"",INDIRECT(ADDRESS(MATCH(F144,Код_КВР,0)+1,2,,,"КВР")))</f>
        <v>Предоставление субсидий бюджетным, автономным учреждениям и иным некоммерческим организациям</v>
      </c>
      <c r="B144" s="26">
        <v>801</v>
      </c>
      <c r="C144" s="77" t="s">
        <v>92</v>
      </c>
      <c r="D144" s="77" t="s">
        <v>96</v>
      </c>
      <c r="E144" s="26" t="s">
        <v>546</v>
      </c>
      <c r="F144" s="26">
        <v>600</v>
      </c>
      <c r="G144" s="82">
        <f>G145</f>
        <v>173.6</v>
      </c>
      <c r="H144" s="82">
        <f>H145</f>
        <v>0</v>
      </c>
      <c r="I144" s="82">
        <f t="shared" si="10"/>
        <v>173.6</v>
      </c>
      <c r="J144" s="98"/>
      <c r="K144" s="36"/>
      <c r="L144" s="36"/>
    </row>
    <row r="145" spans="1:12" s="95" customFormat="1" x14ac:dyDescent="0.2">
      <c r="A145" s="81" t="str">
        <f t="shared" ca="1" si="22"/>
        <v>Субсидии бюджетным учреждениям</v>
      </c>
      <c r="B145" s="26">
        <v>801</v>
      </c>
      <c r="C145" s="77" t="s">
        <v>92</v>
      </c>
      <c r="D145" s="77" t="s">
        <v>96</v>
      </c>
      <c r="E145" s="26" t="s">
        <v>546</v>
      </c>
      <c r="F145" s="26">
        <v>610</v>
      </c>
      <c r="G145" s="82">
        <v>173.6</v>
      </c>
      <c r="H145" s="82"/>
      <c r="I145" s="82">
        <f t="shared" si="10"/>
        <v>173.6</v>
      </c>
      <c r="J145" s="98"/>
      <c r="K145" s="36"/>
      <c r="L145" s="36"/>
    </row>
    <row r="146" spans="1:12" s="95" customFormat="1" ht="33" x14ac:dyDescent="0.2">
      <c r="A146" s="81" t="str">
        <f ca="1">IF(ISERROR(MATCH(E146,Код_КЦСР,0)),"",INDIRECT(ADDRESS(MATCH(E146,Код_КЦСР,0)+1,2,,,"КЦСР")))</f>
        <v>Организация и проведение обучения должностных лиц и специалистов ГО и ЧС</v>
      </c>
      <c r="B146" s="26">
        <v>801</v>
      </c>
      <c r="C146" s="77" t="s">
        <v>92</v>
      </c>
      <c r="D146" s="77" t="s">
        <v>96</v>
      </c>
      <c r="E146" s="26" t="s">
        <v>548</v>
      </c>
      <c r="F146" s="26"/>
      <c r="G146" s="82">
        <f>G147+G149</f>
        <v>455</v>
      </c>
      <c r="H146" s="82">
        <f>H147+H149</f>
        <v>0</v>
      </c>
      <c r="I146" s="82">
        <f t="shared" ref="I146:I209" si="23">G146+H146</f>
        <v>455</v>
      </c>
      <c r="J146" s="98"/>
      <c r="K146" s="36"/>
      <c r="L146" s="36"/>
    </row>
    <row r="147" spans="1:12" s="95" customFormat="1" ht="51" customHeight="1" x14ac:dyDescent="0.2">
      <c r="A147" s="81" t="str">
        <f ca="1">IF(ISERROR(MATCH(F147,Код_КВР,0)),"",INDIRECT(ADDRESS(MATCH(F147,Код_КВР,0)+1,2,,,"КВР")))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47" s="26">
        <v>801</v>
      </c>
      <c r="C147" s="77" t="s">
        <v>92</v>
      </c>
      <c r="D147" s="77" t="s">
        <v>96</v>
      </c>
      <c r="E147" s="26" t="s">
        <v>548</v>
      </c>
      <c r="F147" s="26">
        <v>100</v>
      </c>
      <c r="G147" s="82">
        <f>G148</f>
        <v>421.5</v>
      </c>
      <c r="H147" s="82">
        <f>H148</f>
        <v>0</v>
      </c>
      <c r="I147" s="82">
        <f t="shared" si="23"/>
        <v>421.5</v>
      </c>
      <c r="J147" s="98"/>
      <c r="K147" s="36"/>
      <c r="L147" s="36"/>
    </row>
    <row r="148" spans="1:12" s="95" customFormat="1" x14ac:dyDescent="0.2">
      <c r="A148" s="81" t="str">
        <f ca="1">IF(ISERROR(MATCH(F148,Код_КВР,0)),"",INDIRECT(ADDRESS(MATCH(F148,Код_КВР,0)+1,2,,,"КВР")))</f>
        <v>Расходы на выплаты персоналу казенных учреждений</v>
      </c>
      <c r="B148" s="26">
        <v>801</v>
      </c>
      <c r="C148" s="77" t="s">
        <v>92</v>
      </c>
      <c r="D148" s="77" t="s">
        <v>96</v>
      </c>
      <c r="E148" s="26" t="s">
        <v>548</v>
      </c>
      <c r="F148" s="26">
        <v>110</v>
      </c>
      <c r="G148" s="82">
        <v>421.5</v>
      </c>
      <c r="H148" s="82"/>
      <c r="I148" s="82">
        <f t="shared" si="23"/>
        <v>421.5</v>
      </c>
      <c r="J148" s="98"/>
      <c r="K148" s="36"/>
      <c r="L148" s="36"/>
    </row>
    <row r="149" spans="1:12" s="95" customFormat="1" ht="18" customHeight="1" x14ac:dyDescent="0.2">
      <c r="A149" s="81" t="str">
        <f ca="1">IF(ISERROR(MATCH(F149,Код_КВР,0)),"",INDIRECT(ADDRESS(MATCH(F149,Код_КВР,0)+1,2,,,"КВР")))</f>
        <v>Закупка товаров, работ и услуг для государственных (муниципальных) нужд</v>
      </c>
      <c r="B149" s="26">
        <v>801</v>
      </c>
      <c r="C149" s="77" t="s">
        <v>92</v>
      </c>
      <c r="D149" s="77" t="s">
        <v>96</v>
      </c>
      <c r="E149" s="26" t="s">
        <v>548</v>
      </c>
      <c r="F149" s="26">
        <v>200</v>
      </c>
      <c r="G149" s="82">
        <f>G150</f>
        <v>33.5</v>
      </c>
      <c r="H149" s="82">
        <f>H150</f>
        <v>0</v>
      </c>
      <c r="I149" s="82">
        <f t="shared" si="23"/>
        <v>33.5</v>
      </c>
      <c r="J149" s="98"/>
      <c r="K149" s="36"/>
      <c r="L149" s="36"/>
    </row>
    <row r="150" spans="1:12" s="95" customFormat="1" ht="33" x14ac:dyDescent="0.2">
      <c r="A150" s="81" t="str">
        <f ca="1">IF(ISERROR(MATCH(F150,Код_КВР,0)),"",INDIRECT(ADDRESS(MATCH(F150,Код_КВР,0)+1,2,,,"КВР")))</f>
        <v>Иные закупки товаров, работ и услуг для обеспечения государственных (муниципальных) нужд</v>
      </c>
      <c r="B150" s="26">
        <v>801</v>
      </c>
      <c r="C150" s="77" t="s">
        <v>92</v>
      </c>
      <c r="D150" s="77" t="s">
        <v>96</v>
      </c>
      <c r="E150" s="26" t="s">
        <v>548</v>
      </c>
      <c r="F150" s="26">
        <v>240</v>
      </c>
      <c r="G150" s="82">
        <v>33.5</v>
      </c>
      <c r="H150" s="82"/>
      <c r="I150" s="82">
        <f t="shared" si="23"/>
        <v>33.5</v>
      </c>
      <c r="J150" s="98"/>
      <c r="K150" s="36"/>
      <c r="L150" s="36"/>
    </row>
    <row r="151" spans="1:12" s="95" customFormat="1" ht="49.5" x14ac:dyDescent="0.2">
      <c r="A151" s="81" t="str">
        <f ca="1">IF(ISERROR(MATCH(E151,Код_КЦСР,0)),"",INDIRECT(ADDRESS(MATCH(E151,Код_КЦСР,0)+1,2,,,"КЦСР")))</f>
        <v>Организация работ в сфере ГО и ЧС, создание условий для снижения рисков возникновения чрезвычайных ситуаций природного и техногенного характера</v>
      </c>
      <c r="B151" s="26">
        <v>801</v>
      </c>
      <c r="C151" s="77" t="s">
        <v>92</v>
      </c>
      <c r="D151" s="77" t="s">
        <v>96</v>
      </c>
      <c r="E151" s="26" t="s">
        <v>549</v>
      </c>
      <c r="F151" s="26"/>
      <c r="G151" s="82">
        <f>G152+G154+G158+G156</f>
        <v>44304.7</v>
      </c>
      <c r="H151" s="82">
        <f>H152+H154+H158+H156</f>
        <v>0</v>
      </c>
      <c r="I151" s="82">
        <f t="shared" si="23"/>
        <v>44304.7</v>
      </c>
      <c r="J151" s="98"/>
      <c r="K151" s="36"/>
      <c r="L151" s="36"/>
    </row>
    <row r="152" spans="1:12" s="95" customFormat="1" ht="51" customHeight="1" x14ac:dyDescent="0.2">
      <c r="A152" s="81" t="str">
        <f t="shared" ref="A152:A162" ca="1" si="24">IF(ISERROR(MATCH(F152,Код_КВР,0)),"",INDIRECT(ADDRESS(MATCH(F152,Код_КВР,0)+1,2,,,"КВР")))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52" s="26">
        <v>801</v>
      </c>
      <c r="C152" s="77" t="s">
        <v>92</v>
      </c>
      <c r="D152" s="77" t="s">
        <v>96</v>
      </c>
      <c r="E152" s="26" t="s">
        <v>549</v>
      </c>
      <c r="F152" s="26">
        <v>100</v>
      </c>
      <c r="G152" s="82">
        <f>G153</f>
        <v>19985.7</v>
      </c>
      <c r="H152" s="82">
        <f>H153</f>
        <v>0</v>
      </c>
      <c r="I152" s="82">
        <f t="shared" si="23"/>
        <v>19985.7</v>
      </c>
      <c r="J152" s="98"/>
      <c r="K152" s="36"/>
      <c r="L152" s="36"/>
    </row>
    <row r="153" spans="1:12" s="95" customFormat="1" x14ac:dyDescent="0.2">
      <c r="A153" s="81" t="str">
        <f t="shared" ca="1" si="24"/>
        <v>Расходы на выплаты персоналу казенных учреждений</v>
      </c>
      <c r="B153" s="26">
        <v>801</v>
      </c>
      <c r="C153" s="77" t="s">
        <v>92</v>
      </c>
      <c r="D153" s="77" t="s">
        <v>96</v>
      </c>
      <c r="E153" s="26" t="s">
        <v>549</v>
      </c>
      <c r="F153" s="26">
        <v>110</v>
      </c>
      <c r="G153" s="82">
        <v>19985.7</v>
      </c>
      <c r="H153" s="82"/>
      <c r="I153" s="82">
        <f t="shared" si="23"/>
        <v>19985.7</v>
      </c>
      <c r="J153" s="98"/>
      <c r="K153" s="36"/>
      <c r="L153" s="36"/>
    </row>
    <row r="154" spans="1:12" s="95" customFormat="1" ht="18" customHeight="1" x14ac:dyDescent="0.2">
      <c r="A154" s="81" t="str">
        <f t="shared" ca="1" si="24"/>
        <v>Закупка товаров, работ и услуг для государственных (муниципальных) нужд</v>
      </c>
      <c r="B154" s="26">
        <v>801</v>
      </c>
      <c r="C154" s="77" t="s">
        <v>92</v>
      </c>
      <c r="D154" s="77" t="s">
        <v>96</v>
      </c>
      <c r="E154" s="26" t="s">
        <v>549</v>
      </c>
      <c r="F154" s="26">
        <v>200</v>
      </c>
      <c r="G154" s="82">
        <f>G155</f>
        <v>2534.4</v>
      </c>
      <c r="H154" s="82">
        <f>H155</f>
        <v>0</v>
      </c>
      <c r="I154" s="82">
        <f t="shared" si="23"/>
        <v>2534.4</v>
      </c>
      <c r="J154" s="98"/>
      <c r="K154" s="36"/>
      <c r="L154" s="36"/>
    </row>
    <row r="155" spans="1:12" s="95" customFormat="1" ht="33" x14ac:dyDescent="0.2">
      <c r="A155" s="81" t="str">
        <f t="shared" ca="1" si="24"/>
        <v>Иные закупки товаров, работ и услуг для обеспечения государственных (муниципальных) нужд</v>
      </c>
      <c r="B155" s="26">
        <v>801</v>
      </c>
      <c r="C155" s="77" t="s">
        <v>92</v>
      </c>
      <c r="D155" s="77" t="s">
        <v>96</v>
      </c>
      <c r="E155" s="26" t="s">
        <v>549</v>
      </c>
      <c r="F155" s="26">
        <v>240</v>
      </c>
      <c r="G155" s="82">
        <v>2534.4</v>
      </c>
      <c r="H155" s="82"/>
      <c r="I155" s="82">
        <f t="shared" si="23"/>
        <v>2534.4</v>
      </c>
      <c r="J155" s="98"/>
      <c r="K155" s="36"/>
      <c r="L155" s="36"/>
    </row>
    <row r="156" spans="1:12" s="95" customFormat="1" ht="33" x14ac:dyDescent="0.2">
      <c r="A156" s="81" t="str">
        <f ca="1">IF(ISERROR(MATCH(F156,Код_КВР,0)),"",INDIRECT(ADDRESS(MATCH(F156,Код_КВР,0)+1,2,,,"КВР")))</f>
        <v>Предоставление субсидий бюджетным, автономным учреждениям и иным некоммерческим организациям</v>
      </c>
      <c r="B156" s="26">
        <v>801</v>
      </c>
      <c r="C156" s="77" t="s">
        <v>92</v>
      </c>
      <c r="D156" s="77" t="s">
        <v>96</v>
      </c>
      <c r="E156" s="26" t="s">
        <v>549</v>
      </c>
      <c r="F156" s="26">
        <v>600</v>
      </c>
      <c r="G156" s="82">
        <f>G157</f>
        <v>21441</v>
      </c>
      <c r="H156" s="82">
        <f>H157</f>
        <v>0</v>
      </c>
      <c r="I156" s="82">
        <f t="shared" si="23"/>
        <v>21441</v>
      </c>
      <c r="J156" s="98"/>
      <c r="K156" s="36"/>
      <c r="L156" s="36"/>
    </row>
    <row r="157" spans="1:12" s="95" customFormat="1" x14ac:dyDescent="0.2">
      <c r="A157" s="81" t="str">
        <f ca="1">IF(ISERROR(MATCH(F157,Код_КВР,0)),"",INDIRECT(ADDRESS(MATCH(F157,Код_КВР,0)+1,2,,,"КВР")))</f>
        <v>Субсидии бюджетным учреждениям</v>
      </c>
      <c r="B157" s="26">
        <v>801</v>
      </c>
      <c r="C157" s="77" t="s">
        <v>92</v>
      </c>
      <c r="D157" s="77" t="s">
        <v>96</v>
      </c>
      <c r="E157" s="26" t="s">
        <v>549</v>
      </c>
      <c r="F157" s="26">
        <v>610</v>
      </c>
      <c r="G157" s="82">
        <v>21441</v>
      </c>
      <c r="H157" s="82"/>
      <c r="I157" s="82">
        <f t="shared" si="23"/>
        <v>21441</v>
      </c>
      <c r="J157" s="98"/>
      <c r="K157" s="36"/>
      <c r="L157" s="36"/>
    </row>
    <row r="158" spans="1:12" s="95" customFormat="1" x14ac:dyDescent="0.2">
      <c r="A158" s="81" t="str">
        <f t="shared" ca="1" si="24"/>
        <v>Иные бюджетные ассигнования</v>
      </c>
      <c r="B158" s="26">
        <v>801</v>
      </c>
      <c r="C158" s="77" t="s">
        <v>92</v>
      </c>
      <c r="D158" s="77" t="s">
        <v>96</v>
      </c>
      <c r="E158" s="26" t="s">
        <v>549</v>
      </c>
      <c r="F158" s="26">
        <v>800</v>
      </c>
      <c r="G158" s="82">
        <f>G159</f>
        <v>343.6</v>
      </c>
      <c r="H158" s="82">
        <f>H159</f>
        <v>0</v>
      </c>
      <c r="I158" s="82">
        <f t="shared" si="23"/>
        <v>343.6</v>
      </c>
      <c r="J158" s="98"/>
      <c r="K158" s="36"/>
      <c r="L158" s="36"/>
    </row>
    <row r="159" spans="1:12" s="95" customFormat="1" x14ac:dyDescent="0.2">
      <c r="A159" s="81" t="str">
        <f t="shared" ca="1" si="24"/>
        <v>Уплата налогов, сборов и иных платежей</v>
      </c>
      <c r="B159" s="26">
        <v>801</v>
      </c>
      <c r="C159" s="77" t="s">
        <v>92</v>
      </c>
      <c r="D159" s="77" t="s">
        <v>96</v>
      </c>
      <c r="E159" s="26" t="s">
        <v>549</v>
      </c>
      <c r="F159" s="26">
        <v>850</v>
      </c>
      <c r="G159" s="82">
        <v>343.6</v>
      </c>
      <c r="H159" s="82"/>
      <c r="I159" s="82">
        <f t="shared" si="23"/>
        <v>343.6</v>
      </c>
      <c r="J159" s="98"/>
      <c r="K159" s="36"/>
      <c r="L159" s="36"/>
    </row>
    <row r="160" spans="1:12" s="95" customFormat="1" ht="16.5" customHeight="1" x14ac:dyDescent="0.2">
      <c r="A160" s="81" t="str">
        <f ca="1">IF(ISERROR(MATCH(E160,Код_КЦСР,0)),"",INDIRECT(ADDRESS(MATCH(E160,Код_КЦСР,0)+1,2,,,"КЦСР")))</f>
        <v>Содержание городской системы оповещения и информирования населения</v>
      </c>
      <c r="B160" s="26">
        <v>801</v>
      </c>
      <c r="C160" s="77" t="s">
        <v>92</v>
      </c>
      <c r="D160" s="77" t="s">
        <v>96</v>
      </c>
      <c r="E160" s="26" t="s">
        <v>551</v>
      </c>
      <c r="F160" s="26"/>
      <c r="G160" s="82">
        <f>G161</f>
        <v>1854.2</v>
      </c>
      <c r="H160" s="82">
        <f>H161</f>
        <v>0</v>
      </c>
      <c r="I160" s="82">
        <f t="shared" si="23"/>
        <v>1854.2</v>
      </c>
      <c r="J160" s="98"/>
      <c r="K160" s="36"/>
      <c r="L160" s="36"/>
    </row>
    <row r="161" spans="1:12" s="95" customFormat="1" ht="18" customHeight="1" x14ac:dyDescent="0.2">
      <c r="A161" s="81" t="str">
        <f t="shared" ca="1" si="24"/>
        <v>Закупка товаров, работ и услуг для государственных (муниципальных) нужд</v>
      </c>
      <c r="B161" s="26">
        <v>801</v>
      </c>
      <c r="C161" s="77" t="s">
        <v>92</v>
      </c>
      <c r="D161" s="77" t="s">
        <v>96</v>
      </c>
      <c r="E161" s="26" t="s">
        <v>551</v>
      </c>
      <c r="F161" s="26">
        <v>200</v>
      </c>
      <c r="G161" s="82">
        <f>G162</f>
        <v>1854.2</v>
      </c>
      <c r="H161" s="82">
        <f>H162</f>
        <v>0</v>
      </c>
      <c r="I161" s="82">
        <f t="shared" si="23"/>
        <v>1854.2</v>
      </c>
      <c r="J161" s="98"/>
      <c r="K161" s="36"/>
      <c r="L161" s="36"/>
    </row>
    <row r="162" spans="1:12" s="95" customFormat="1" ht="33" x14ac:dyDescent="0.2">
      <c r="A162" s="81" t="str">
        <f t="shared" ca="1" si="24"/>
        <v>Иные закупки товаров, работ и услуг для обеспечения государственных (муниципальных) нужд</v>
      </c>
      <c r="B162" s="26">
        <v>801</v>
      </c>
      <c r="C162" s="77" t="s">
        <v>92</v>
      </c>
      <c r="D162" s="77" t="s">
        <v>96</v>
      </c>
      <c r="E162" s="26" t="s">
        <v>551</v>
      </c>
      <c r="F162" s="26">
        <v>240</v>
      </c>
      <c r="G162" s="82">
        <v>1854.2</v>
      </c>
      <c r="H162" s="82"/>
      <c r="I162" s="82">
        <f t="shared" si="23"/>
        <v>1854.2</v>
      </c>
      <c r="J162" s="98"/>
      <c r="K162" s="36"/>
      <c r="L162" s="36"/>
    </row>
    <row r="163" spans="1:12" s="95" customFormat="1" ht="33" x14ac:dyDescent="0.2">
      <c r="A163" s="81" t="str">
        <f ca="1">IF(ISERROR(MATCH(E163,Код_КЦСР,0)),"",INDIRECT(ADDRESS(MATCH(E163,Код_КЦСР,0)+1,2,,,"КЦСР")))</f>
        <v>Муниципальная программа «Обеспечение законности, правопорядка и общественной безопасности в городе Череповце» на 2014 – 2020 годы</v>
      </c>
      <c r="B163" s="26">
        <v>801</v>
      </c>
      <c r="C163" s="77" t="s">
        <v>92</v>
      </c>
      <c r="D163" s="77" t="s">
        <v>96</v>
      </c>
      <c r="E163" s="26" t="s">
        <v>576</v>
      </c>
      <c r="F163" s="26"/>
      <c r="G163" s="82">
        <f>G164</f>
        <v>8661.9</v>
      </c>
      <c r="H163" s="82">
        <f>H164</f>
        <v>0</v>
      </c>
      <c r="I163" s="82">
        <f t="shared" si="23"/>
        <v>8661.9</v>
      </c>
      <c r="J163" s="98"/>
      <c r="K163" s="36"/>
      <c r="L163" s="36"/>
    </row>
    <row r="164" spans="1:12" s="95" customFormat="1" ht="19.5" customHeight="1" x14ac:dyDescent="0.2">
      <c r="A164" s="81" t="str">
        <f ca="1">IF(ISERROR(MATCH(E164,Код_КЦСР,0)),"",INDIRECT(ADDRESS(MATCH(E164,Код_КЦСР,0)+1,2,,,"КЦСР")))</f>
        <v>Профилактика преступлений и иных правонарушений в городе Череповце</v>
      </c>
      <c r="B164" s="26">
        <v>801</v>
      </c>
      <c r="C164" s="77" t="s">
        <v>92</v>
      </c>
      <c r="D164" s="77" t="s">
        <v>96</v>
      </c>
      <c r="E164" s="26" t="s">
        <v>578</v>
      </c>
      <c r="F164" s="26"/>
      <c r="G164" s="82">
        <f>G165</f>
        <v>8661.9</v>
      </c>
      <c r="H164" s="82">
        <f>H165</f>
        <v>0</v>
      </c>
      <c r="I164" s="82">
        <f t="shared" si="23"/>
        <v>8661.9</v>
      </c>
      <c r="J164" s="98"/>
      <c r="K164" s="36"/>
      <c r="L164" s="36"/>
    </row>
    <row r="165" spans="1:12" s="95" customFormat="1" x14ac:dyDescent="0.2">
      <c r="A165" s="81" t="str">
        <f ca="1">IF(ISERROR(MATCH(E165,Код_КЦСР,0)),"",INDIRECT(ADDRESS(MATCH(E165,Код_КЦСР,0)+1,2,,,"КЦСР")))</f>
        <v>Привлечение общественности к охране общественного порядка</v>
      </c>
      <c r="B165" s="26">
        <v>801</v>
      </c>
      <c r="C165" s="77" t="s">
        <v>92</v>
      </c>
      <c r="D165" s="77" t="s">
        <v>96</v>
      </c>
      <c r="E165" s="26" t="s">
        <v>585</v>
      </c>
      <c r="F165" s="26"/>
      <c r="G165" s="82">
        <f>G166+G168+G170</f>
        <v>8661.9</v>
      </c>
      <c r="H165" s="82">
        <f>H166+H168+H170</f>
        <v>0</v>
      </c>
      <c r="I165" s="82">
        <f t="shared" si="23"/>
        <v>8661.9</v>
      </c>
      <c r="J165" s="98"/>
      <c r="K165" s="36"/>
      <c r="L165" s="36"/>
    </row>
    <row r="166" spans="1:12" s="95" customFormat="1" ht="51" customHeight="1" x14ac:dyDescent="0.2">
      <c r="A166" s="81" t="str">
        <f t="shared" ref="A166:A171" ca="1" si="25">IF(ISERROR(MATCH(F166,Код_КВР,0)),"",INDIRECT(ADDRESS(MATCH(F166,Код_КВР,0)+1,2,,,"КВР")))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66" s="26">
        <v>801</v>
      </c>
      <c r="C166" s="77" t="s">
        <v>92</v>
      </c>
      <c r="D166" s="77" t="s">
        <v>96</v>
      </c>
      <c r="E166" s="26" t="s">
        <v>585</v>
      </c>
      <c r="F166" s="26">
        <v>100</v>
      </c>
      <c r="G166" s="82">
        <f>G167</f>
        <v>6590.7</v>
      </c>
      <c r="H166" s="82">
        <f>H167</f>
        <v>0</v>
      </c>
      <c r="I166" s="82">
        <f t="shared" si="23"/>
        <v>6590.7</v>
      </c>
      <c r="J166" s="98"/>
      <c r="K166" s="36"/>
      <c r="L166" s="36"/>
    </row>
    <row r="167" spans="1:12" s="95" customFormat="1" x14ac:dyDescent="0.2">
      <c r="A167" s="81" t="str">
        <f t="shared" ca="1" si="25"/>
        <v>Расходы на выплаты персоналу казенных учреждений</v>
      </c>
      <c r="B167" s="26">
        <v>801</v>
      </c>
      <c r="C167" s="77" t="s">
        <v>92</v>
      </c>
      <c r="D167" s="77" t="s">
        <v>96</v>
      </c>
      <c r="E167" s="26" t="s">
        <v>585</v>
      </c>
      <c r="F167" s="26">
        <v>110</v>
      </c>
      <c r="G167" s="82">
        <v>6590.7</v>
      </c>
      <c r="H167" s="82"/>
      <c r="I167" s="82">
        <f t="shared" si="23"/>
        <v>6590.7</v>
      </c>
      <c r="J167" s="98"/>
      <c r="K167" s="36"/>
      <c r="L167" s="36"/>
    </row>
    <row r="168" spans="1:12" s="95" customFormat="1" ht="18" customHeight="1" x14ac:dyDescent="0.2">
      <c r="A168" s="81" t="str">
        <f t="shared" ca="1" si="25"/>
        <v>Закупка товаров, работ и услуг для государственных (муниципальных) нужд</v>
      </c>
      <c r="B168" s="26">
        <v>801</v>
      </c>
      <c r="C168" s="77" t="s">
        <v>92</v>
      </c>
      <c r="D168" s="77" t="s">
        <v>96</v>
      </c>
      <c r="E168" s="26" t="s">
        <v>585</v>
      </c>
      <c r="F168" s="26">
        <v>200</v>
      </c>
      <c r="G168" s="82">
        <f>G169</f>
        <v>1820.2</v>
      </c>
      <c r="H168" s="82">
        <f>H169</f>
        <v>0</v>
      </c>
      <c r="I168" s="82">
        <f t="shared" si="23"/>
        <v>1820.2</v>
      </c>
      <c r="J168" s="98"/>
      <c r="K168" s="36"/>
      <c r="L168" s="36"/>
    </row>
    <row r="169" spans="1:12" s="95" customFormat="1" ht="33" x14ac:dyDescent="0.2">
      <c r="A169" s="81" t="str">
        <f t="shared" ca="1" si="25"/>
        <v>Иные закупки товаров, работ и услуг для обеспечения государственных (муниципальных) нужд</v>
      </c>
      <c r="B169" s="26">
        <v>801</v>
      </c>
      <c r="C169" s="77" t="s">
        <v>92</v>
      </c>
      <c r="D169" s="77" t="s">
        <v>96</v>
      </c>
      <c r="E169" s="26" t="s">
        <v>585</v>
      </c>
      <c r="F169" s="26">
        <v>240</v>
      </c>
      <c r="G169" s="82">
        <f>1831.4-11.2</f>
        <v>1820.2</v>
      </c>
      <c r="H169" s="82"/>
      <c r="I169" s="82">
        <f t="shared" si="23"/>
        <v>1820.2</v>
      </c>
      <c r="J169" s="98"/>
      <c r="K169" s="36"/>
      <c r="L169" s="36"/>
    </row>
    <row r="170" spans="1:12" s="95" customFormat="1" x14ac:dyDescent="0.2">
      <c r="A170" s="81" t="str">
        <f t="shared" ca="1" si="25"/>
        <v>Иные бюджетные ассигнования</v>
      </c>
      <c r="B170" s="26">
        <v>801</v>
      </c>
      <c r="C170" s="77" t="s">
        <v>92</v>
      </c>
      <c r="D170" s="77" t="s">
        <v>96</v>
      </c>
      <c r="E170" s="26" t="s">
        <v>585</v>
      </c>
      <c r="F170" s="26">
        <v>800</v>
      </c>
      <c r="G170" s="82">
        <f t="shared" ref="G170:H170" si="26">G171</f>
        <v>251</v>
      </c>
      <c r="H170" s="82">
        <f t="shared" si="26"/>
        <v>0</v>
      </c>
      <c r="I170" s="82">
        <f t="shared" si="23"/>
        <v>251</v>
      </c>
      <c r="J170" s="98"/>
      <c r="K170" s="36"/>
      <c r="L170" s="36"/>
    </row>
    <row r="171" spans="1:12" s="95" customFormat="1" x14ac:dyDescent="0.2">
      <c r="A171" s="81" t="str">
        <f t="shared" ca="1" si="25"/>
        <v>Уплата налогов, сборов и иных платежей</v>
      </c>
      <c r="B171" s="26">
        <v>801</v>
      </c>
      <c r="C171" s="77" t="s">
        <v>92</v>
      </c>
      <c r="D171" s="77" t="s">
        <v>96</v>
      </c>
      <c r="E171" s="26" t="s">
        <v>585</v>
      </c>
      <c r="F171" s="26">
        <v>850</v>
      </c>
      <c r="G171" s="82">
        <v>251</v>
      </c>
      <c r="H171" s="82"/>
      <c r="I171" s="82">
        <f t="shared" si="23"/>
        <v>251</v>
      </c>
      <c r="J171" s="98"/>
      <c r="K171" s="36"/>
      <c r="L171" s="36"/>
    </row>
    <row r="172" spans="1:12" s="95" customFormat="1" x14ac:dyDescent="0.2">
      <c r="A172" s="81" t="str">
        <f ca="1">IF(ISERROR(MATCH(C172,Код_Раздел,0)),"",INDIRECT(ADDRESS(MATCH(C172,Код_Раздел,0)+1,2,,,"Раздел")))</f>
        <v>Национальная экономика</v>
      </c>
      <c r="B172" s="26">
        <v>801</v>
      </c>
      <c r="C172" s="77" t="s">
        <v>93</v>
      </c>
      <c r="D172" s="77"/>
      <c r="E172" s="26"/>
      <c r="F172" s="26"/>
      <c r="G172" s="82">
        <f>G173+G178+G207</f>
        <v>64364.200000000004</v>
      </c>
      <c r="H172" s="82">
        <f>H173+H178+H207</f>
        <v>-4099.1000000000004</v>
      </c>
      <c r="I172" s="82">
        <f t="shared" si="23"/>
        <v>60265.100000000006</v>
      </c>
      <c r="J172" s="98"/>
      <c r="K172" s="36"/>
      <c r="L172" s="36"/>
    </row>
    <row r="173" spans="1:12" s="95" customFormat="1" x14ac:dyDescent="0.2">
      <c r="A173" s="81" t="s">
        <v>81</v>
      </c>
      <c r="B173" s="26">
        <v>801</v>
      </c>
      <c r="C173" s="77" t="s">
        <v>93</v>
      </c>
      <c r="D173" s="77" t="s">
        <v>90</v>
      </c>
      <c r="E173" s="26"/>
      <c r="F173" s="26"/>
      <c r="G173" s="82">
        <f>G174</f>
        <v>792.8</v>
      </c>
      <c r="H173" s="82">
        <f>H174</f>
        <v>0</v>
      </c>
      <c r="I173" s="82">
        <f t="shared" si="23"/>
        <v>792.8</v>
      </c>
      <c r="J173" s="98"/>
      <c r="K173" s="36"/>
      <c r="L173" s="36"/>
    </row>
    <row r="174" spans="1:12" s="95" customFormat="1" ht="33" x14ac:dyDescent="0.2">
      <c r="A174" s="81" t="str">
        <f ca="1">IF(ISERROR(MATCH(E174,Код_КЦСР,0)),"",INDIRECT(ADDRESS(MATCH(E174,Код_КЦСР,0)+1,2,,,"КЦСР")))</f>
        <v>Муниципальная программа «Развитие молодежной политики» на 2013 – 2018 годы</v>
      </c>
      <c r="B174" s="26">
        <v>801</v>
      </c>
      <c r="C174" s="77" t="s">
        <v>93</v>
      </c>
      <c r="D174" s="77" t="s">
        <v>90</v>
      </c>
      <c r="E174" s="26" t="s">
        <v>395</v>
      </c>
      <c r="F174" s="26"/>
      <c r="G174" s="82">
        <f t="shared" ref="G174:H176" si="27">G175</f>
        <v>792.8</v>
      </c>
      <c r="H174" s="82">
        <f t="shared" si="27"/>
        <v>0</v>
      </c>
      <c r="I174" s="82">
        <f t="shared" si="23"/>
        <v>792.8</v>
      </c>
      <c r="J174" s="98"/>
      <c r="K174" s="36"/>
      <c r="L174" s="36"/>
    </row>
    <row r="175" spans="1:12" s="95" customFormat="1" ht="33" x14ac:dyDescent="0.2">
      <c r="A175" s="81" t="str">
        <f ca="1">IF(ISERROR(MATCH(E175,Код_КЦСР,0)),"",INDIRECT(ADDRESS(MATCH(E175,Код_КЦСР,0)+1,2,,,"КЦСР")))</f>
        <v>Организация временного трудоустройства несовершеннолетних в возрасте от 14 до 18 лет</v>
      </c>
      <c r="B175" s="26">
        <v>801</v>
      </c>
      <c r="C175" s="77" t="s">
        <v>93</v>
      </c>
      <c r="D175" s="77" t="s">
        <v>90</v>
      </c>
      <c r="E175" s="26" t="s">
        <v>397</v>
      </c>
      <c r="F175" s="26"/>
      <c r="G175" s="82">
        <f t="shared" si="27"/>
        <v>792.8</v>
      </c>
      <c r="H175" s="82">
        <f t="shared" si="27"/>
        <v>0</v>
      </c>
      <c r="I175" s="82">
        <f t="shared" si="23"/>
        <v>792.8</v>
      </c>
      <c r="J175" s="98"/>
      <c r="K175" s="36"/>
      <c r="L175" s="36"/>
    </row>
    <row r="176" spans="1:12" s="95" customFormat="1" ht="51" customHeight="1" x14ac:dyDescent="0.2">
      <c r="A176" s="81" t="str">
        <f ca="1">IF(ISERROR(MATCH(F176,Код_КВР,0)),"",INDIRECT(ADDRESS(MATCH(F176,Код_КВР,0)+1,2,,,"КВР")))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76" s="26">
        <v>801</v>
      </c>
      <c r="C176" s="77" t="s">
        <v>93</v>
      </c>
      <c r="D176" s="77" t="s">
        <v>90</v>
      </c>
      <c r="E176" s="26" t="s">
        <v>397</v>
      </c>
      <c r="F176" s="26">
        <v>100</v>
      </c>
      <c r="G176" s="82">
        <f t="shared" si="27"/>
        <v>792.8</v>
      </c>
      <c r="H176" s="82">
        <f t="shared" si="27"/>
        <v>0</v>
      </c>
      <c r="I176" s="82">
        <f t="shared" si="23"/>
        <v>792.8</v>
      </c>
      <c r="J176" s="98"/>
      <c r="K176" s="36"/>
      <c r="L176" s="36"/>
    </row>
    <row r="177" spans="1:12" s="95" customFormat="1" x14ac:dyDescent="0.2">
      <c r="A177" s="81" t="str">
        <f ca="1">IF(ISERROR(MATCH(F177,Код_КВР,0)),"",INDIRECT(ADDRESS(MATCH(F177,Код_КВР,0)+1,2,,,"КВР")))</f>
        <v>Расходы на выплаты персоналу казенных учреждений</v>
      </c>
      <c r="B177" s="26">
        <v>801</v>
      </c>
      <c r="C177" s="77" t="s">
        <v>93</v>
      </c>
      <c r="D177" s="77" t="s">
        <v>90</v>
      </c>
      <c r="E177" s="26" t="s">
        <v>397</v>
      </c>
      <c r="F177" s="26">
        <v>110</v>
      </c>
      <c r="G177" s="82">
        <v>792.8</v>
      </c>
      <c r="H177" s="82"/>
      <c r="I177" s="82">
        <f t="shared" si="23"/>
        <v>792.8</v>
      </c>
      <c r="J177" s="98"/>
      <c r="K177" s="36"/>
      <c r="L177" s="36"/>
    </row>
    <row r="178" spans="1:12" s="95" customFormat="1" x14ac:dyDescent="0.2">
      <c r="A178" s="85" t="s">
        <v>107</v>
      </c>
      <c r="B178" s="26">
        <v>801</v>
      </c>
      <c r="C178" s="77" t="s">
        <v>93</v>
      </c>
      <c r="D178" s="77" t="s">
        <v>67</v>
      </c>
      <c r="E178" s="26"/>
      <c r="F178" s="26"/>
      <c r="G178" s="82">
        <f>G179+G190+G195+G186</f>
        <v>51023.4</v>
      </c>
      <c r="H178" s="82">
        <f>H179+H190+H195+H186</f>
        <v>0</v>
      </c>
      <c r="I178" s="82">
        <f t="shared" si="23"/>
        <v>51023.4</v>
      </c>
      <c r="J178" s="98"/>
      <c r="K178" s="36"/>
      <c r="L178" s="36"/>
    </row>
    <row r="179" spans="1:12" s="95" customFormat="1" ht="33" x14ac:dyDescent="0.2">
      <c r="A179" s="81" t="str">
        <f ca="1">IF(ISERROR(MATCH(E179,Код_КЦСР,0)),"",INDIRECT(ADDRESS(MATCH(E179,Код_КЦСР,0)+1,2,,,"КЦСР")))</f>
        <v>Муниципальная программа «iCity-Современные информационные технологии г. Череповца» на 2014 – 2020 годы</v>
      </c>
      <c r="B179" s="26">
        <v>801</v>
      </c>
      <c r="C179" s="77" t="s">
        <v>93</v>
      </c>
      <c r="D179" s="77" t="s">
        <v>67</v>
      </c>
      <c r="E179" s="26" t="s">
        <v>405</v>
      </c>
      <c r="F179" s="26"/>
      <c r="G179" s="82">
        <f>G180+G183</f>
        <v>41843.9</v>
      </c>
      <c r="H179" s="82">
        <f>H180+H183</f>
        <v>0</v>
      </c>
      <c r="I179" s="82">
        <f t="shared" si="23"/>
        <v>41843.9</v>
      </c>
      <c r="J179" s="98"/>
      <c r="K179" s="36"/>
      <c r="L179" s="36"/>
    </row>
    <row r="180" spans="1:12" s="95" customFormat="1" ht="49.5" x14ac:dyDescent="0.2">
      <c r="A180" s="81" t="str">
        <f ca="1">IF(ISERROR(MATCH(E180,Код_КЦСР,0)),"",INDIRECT(ADDRESS(MATCH(E180,Код_КЦСР,0)+1,2,,,"КЦСР")))</f>
        <v>Обеспечение развития и надежного функционирования городской сетевой инфраструктуры МСПД, базирующейся на современных технических решениях</v>
      </c>
      <c r="B180" s="26">
        <v>801</v>
      </c>
      <c r="C180" s="77" t="s">
        <v>93</v>
      </c>
      <c r="D180" s="77" t="s">
        <v>67</v>
      </c>
      <c r="E180" s="26" t="s">
        <v>407</v>
      </c>
      <c r="F180" s="26"/>
      <c r="G180" s="82">
        <f t="shared" ref="G180:H181" si="28">G181</f>
        <v>793.1</v>
      </c>
      <c r="H180" s="82">
        <f t="shared" si="28"/>
        <v>0</v>
      </c>
      <c r="I180" s="82">
        <f t="shared" si="23"/>
        <v>793.1</v>
      </c>
      <c r="J180" s="98"/>
      <c r="K180" s="36"/>
      <c r="L180" s="36"/>
    </row>
    <row r="181" spans="1:12" s="95" customFormat="1" ht="33" x14ac:dyDescent="0.2">
      <c r="A181" s="81" t="str">
        <f ca="1">IF(ISERROR(MATCH(F181,Код_КВР,0)),"",INDIRECT(ADDRESS(MATCH(F181,Код_КВР,0)+1,2,,,"КВР")))</f>
        <v>Предоставление субсидий бюджетным, автономным учреждениям и иным некоммерческим организациям</v>
      </c>
      <c r="B181" s="26">
        <v>801</v>
      </c>
      <c r="C181" s="77" t="s">
        <v>93</v>
      </c>
      <c r="D181" s="77" t="s">
        <v>67</v>
      </c>
      <c r="E181" s="26" t="s">
        <v>407</v>
      </c>
      <c r="F181" s="26">
        <v>600</v>
      </c>
      <c r="G181" s="82">
        <f t="shared" si="28"/>
        <v>793.1</v>
      </c>
      <c r="H181" s="82">
        <f t="shared" si="28"/>
        <v>0</v>
      </c>
      <c r="I181" s="82">
        <f t="shared" si="23"/>
        <v>793.1</v>
      </c>
      <c r="J181" s="98"/>
      <c r="K181" s="36"/>
      <c r="L181" s="36"/>
    </row>
    <row r="182" spans="1:12" s="95" customFormat="1" x14ac:dyDescent="0.2">
      <c r="A182" s="81" t="str">
        <f ca="1">IF(ISERROR(MATCH(F182,Код_КВР,0)),"",INDIRECT(ADDRESS(MATCH(F182,Код_КВР,0)+1,2,,,"КВР")))</f>
        <v>Субсидии бюджетным учреждениям</v>
      </c>
      <c r="B182" s="26">
        <v>801</v>
      </c>
      <c r="C182" s="77" t="s">
        <v>93</v>
      </c>
      <c r="D182" s="77" t="s">
        <v>67</v>
      </c>
      <c r="E182" s="26" t="s">
        <v>407</v>
      </c>
      <c r="F182" s="26">
        <v>610</v>
      </c>
      <c r="G182" s="82">
        <v>793.1</v>
      </c>
      <c r="H182" s="82"/>
      <c r="I182" s="82">
        <f t="shared" si="23"/>
        <v>793.1</v>
      </c>
      <c r="J182" s="98"/>
      <c r="K182" s="36"/>
      <c r="L182" s="36"/>
    </row>
    <row r="183" spans="1:12" s="95" customFormat="1" ht="68.25" customHeight="1" x14ac:dyDescent="0.2">
      <c r="A183" s="81" t="str">
        <f ca="1">IF(ISERROR(MATCH(E183,Код_КЦСР,0)),"",INDIRECT(ADDRESS(MATCH(E183,Код_КЦСР,0)+1,2,,,"КЦСР")))</f>
        <v>Обеспечение выполнения муниципального задания бюджетным учреждением города в сфере информационных технологий по обеспечению надежного функционирования технической и сетевой инфраструктуры, информационных систем, средств связи органов мэрии города</v>
      </c>
      <c r="B183" s="26">
        <v>801</v>
      </c>
      <c r="C183" s="77" t="s">
        <v>93</v>
      </c>
      <c r="D183" s="77" t="s">
        <v>67</v>
      </c>
      <c r="E183" s="26" t="s">
        <v>408</v>
      </c>
      <c r="F183" s="26"/>
      <c r="G183" s="82">
        <f>G184</f>
        <v>41050.800000000003</v>
      </c>
      <c r="H183" s="82">
        <f>H184</f>
        <v>0</v>
      </c>
      <c r="I183" s="82">
        <f t="shared" si="23"/>
        <v>41050.800000000003</v>
      </c>
      <c r="J183" s="98"/>
      <c r="K183" s="36"/>
      <c r="L183" s="36"/>
    </row>
    <row r="184" spans="1:12" s="95" customFormat="1" ht="33" x14ac:dyDescent="0.2">
      <c r="A184" s="81" t="str">
        <f ca="1">IF(ISERROR(MATCH(F184,Код_КВР,0)),"",INDIRECT(ADDRESS(MATCH(F184,Код_КВР,0)+1,2,,,"КВР")))</f>
        <v>Предоставление субсидий бюджетным, автономным учреждениям и иным некоммерческим организациям</v>
      </c>
      <c r="B184" s="26">
        <v>801</v>
      </c>
      <c r="C184" s="77" t="s">
        <v>93</v>
      </c>
      <c r="D184" s="77" t="s">
        <v>67</v>
      </c>
      <c r="E184" s="26" t="s">
        <v>408</v>
      </c>
      <c r="F184" s="26">
        <v>600</v>
      </c>
      <c r="G184" s="82">
        <f>G185</f>
        <v>41050.800000000003</v>
      </c>
      <c r="H184" s="82">
        <f>H185</f>
        <v>0</v>
      </c>
      <c r="I184" s="82">
        <f t="shared" si="23"/>
        <v>41050.800000000003</v>
      </c>
      <c r="J184" s="98"/>
      <c r="K184" s="36"/>
      <c r="L184" s="36"/>
    </row>
    <row r="185" spans="1:12" s="95" customFormat="1" x14ac:dyDescent="0.2">
      <c r="A185" s="81" t="str">
        <f ca="1">IF(ISERROR(MATCH(F185,Код_КВР,0)),"",INDIRECT(ADDRESS(MATCH(F185,Код_КВР,0)+1,2,,,"КВР")))</f>
        <v>Субсидии бюджетным учреждениям</v>
      </c>
      <c r="B185" s="26">
        <v>801</v>
      </c>
      <c r="C185" s="77" t="s">
        <v>93</v>
      </c>
      <c r="D185" s="77" t="s">
        <v>67</v>
      </c>
      <c r="E185" s="26" t="s">
        <v>408</v>
      </c>
      <c r="F185" s="26">
        <v>610</v>
      </c>
      <c r="G185" s="82">
        <v>41050.800000000003</v>
      </c>
      <c r="H185" s="82"/>
      <c r="I185" s="82">
        <f t="shared" si="23"/>
        <v>41050.800000000003</v>
      </c>
      <c r="J185" s="98"/>
      <c r="K185" s="36"/>
      <c r="L185" s="36"/>
    </row>
    <row r="186" spans="1:12" s="95" customFormat="1" ht="33" x14ac:dyDescent="0.2">
      <c r="A186" s="81" t="str">
        <f ca="1">IF(ISERROR(MATCH(E186,Код_КЦСР,0)),"",INDIRECT(ADDRESS(MATCH(E186,Код_КЦСР,0)+1,2,,,"КЦСР")))</f>
        <v>Муниципальная программа «Развитие земельно-имущественного комплекса города Череповца» на 2014 – 2018 годы</v>
      </c>
      <c r="B186" s="26">
        <v>801</v>
      </c>
      <c r="C186" s="77" t="s">
        <v>93</v>
      </c>
      <c r="D186" s="77" t="s">
        <v>67</v>
      </c>
      <c r="E186" s="26" t="s">
        <v>510</v>
      </c>
      <c r="F186" s="26"/>
      <c r="G186" s="82">
        <f t="shared" ref="G186:H188" si="29">G187</f>
        <v>5400</v>
      </c>
      <c r="H186" s="82">
        <f t="shared" si="29"/>
        <v>0</v>
      </c>
      <c r="I186" s="82">
        <f t="shared" si="23"/>
        <v>5400</v>
      </c>
      <c r="J186" s="98"/>
      <c r="K186" s="36"/>
      <c r="L186" s="36"/>
    </row>
    <row r="187" spans="1:12" s="95" customFormat="1" ht="33" x14ac:dyDescent="0.2">
      <c r="A187" s="81" t="str">
        <f ca="1">IF(ISERROR(MATCH(E187,Код_КЦСР,0)),"",INDIRECT(ADDRESS(MATCH(E187,Код_КЦСР,0)+1,2,,,"КЦСР")))</f>
        <v>Формирование и обеспечение сохранности муниципального земельно-имущественного комплекса</v>
      </c>
      <c r="B187" s="26">
        <v>801</v>
      </c>
      <c r="C187" s="77" t="s">
        <v>93</v>
      </c>
      <c r="D187" s="77" t="s">
        <v>67</v>
      </c>
      <c r="E187" s="26" t="s">
        <v>512</v>
      </c>
      <c r="F187" s="26"/>
      <c r="G187" s="82">
        <f t="shared" si="29"/>
        <v>5400</v>
      </c>
      <c r="H187" s="82">
        <f t="shared" si="29"/>
        <v>0</v>
      </c>
      <c r="I187" s="82">
        <f t="shared" si="23"/>
        <v>5400</v>
      </c>
      <c r="J187" s="98"/>
      <c r="K187" s="36"/>
      <c r="L187" s="36"/>
    </row>
    <row r="188" spans="1:12" s="95" customFormat="1" ht="33" x14ac:dyDescent="0.2">
      <c r="A188" s="81" t="str">
        <f ca="1">IF(ISERROR(MATCH(F188,Код_КВР,0)),"",INDIRECT(ADDRESS(MATCH(F188,Код_КВР,0)+1,2,,,"КВР")))</f>
        <v>Предоставление субсидий бюджетным, автономным учреждениям и иным некоммерческим организациям</v>
      </c>
      <c r="B188" s="26">
        <v>801</v>
      </c>
      <c r="C188" s="77" t="s">
        <v>93</v>
      </c>
      <c r="D188" s="77" t="s">
        <v>67</v>
      </c>
      <c r="E188" s="26" t="s">
        <v>512</v>
      </c>
      <c r="F188" s="26">
        <v>600</v>
      </c>
      <c r="G188" s="82">
        <f t="shared" si="29"/>
        <v>5400</v>
      </c>
      <c r="H188" s="82">
        <f t="shared" si="29"/>
        <v>0</v>
      </c>
      <c r="I188" s="82">
        <f t="shared" si="23"/>
        <v>5400</v>
      </c>
      <c r="J188" s="98"/>
      <c r="K188" s="36"/>
      <c r="L188" s="36"/>
    </row>
    <row r="189" spans="1:12" s="95" customFormat="1" x14ac:dyDescent="0.2">
      <c r="A189" s="81" t="str">
        <f ca="1">IF(ISERROR(MATCH(F189,Код_КВР,0)),"",INDIRECT(ADDRESS(MATCH(F189,Код_КВР,0)+1,2,,,"КВР")))</f>
        <v>Субсидии бюджетным учреждениям</v>
      </c>
      <c r="B189" s="26">
        <v>801</v>
      </c>
      <c r="C189" s="77" t="s">
        <v>93</v>
      </c>
      <c r="D189" s="77" t="s">
        <v>67</v>
      </c>
      <c r="E189" s="26" t="s">
        <v>512</v>
      </c>
      <c r="F189" s="26">
        <v>610</v>
      </c>
      <c r="G189" s="82">
        <v>5400</v>
      </c>
      <c r="H189" s="82"/>
      <c r="I189" s="82">
        <f t="shared" si="23"/>
        <v>5400</v>
      </c>
      <c r="J189" s="98"/>
      <c r="K189" s="36"/>
      <c r="L189" s="36"/>
    </row>
    <row r="190" spans="1:12" s="95" customFormat="1" ht="33" x14ac:dyDescent="0.2">
      <c r="A190" s="81" t="str">
        <f ca="1">IF(ISERROR(MATCH(E190,Код_КЦСР,0)),"",INDIRECT(ADDRESS(MATCH(E190,Код_КЦСР,0)+1,2,,,"КЦСР")))</f>
        <v>Муниципальная программа «Совершенствование муниципального управления в городе Череповце» на 2014 – 2018 годы</v>
      </c>
      <c r="B190" s="26">
        <v>801</v>
      </c>
      <c r="C190" s="77" t="s">
        <v>93</v>
      </c>
      <c r="D190" s="77" t="s">
        <v>67</v>
      </c>
      <c r="E190" s="26" t="s">
        <v>553</v>
      </c>
      <c r="F190" s="26"/>
      <c r="G190" s="82">
        <f>G191</f>
        <v>658.2</v>
      </c>
      <c r="H190" s="82">
        <f>H191</f>
        <v>0</v>
      </c>
      <c r="I190" s="82">
        <f t="shared" si="23"/>
        <v>658.2</v>
      </c>
      <c r="J190" s="98"/>
      <c r="K190" s="36"/>
      <c r="L190" s="36"/>
    </row>
    <row r="191" spans="1:12" s="95" customFormat="1" ht="51.75" customHeight="1" x14ac:dyDescent="0.2">
      <c r="A191" s="81" t="str">
        <f ca="1">IF(ISERROR(MATCH(E191,Код_КЦСР,0)),"",INDIRECT(ADDRESS(MATCH(E191,Код_КЦСР,0)+1,2,,,"КЦСР")))</f>
        <v>Снижение административных барьеров, повышение качества и доступности муниципальных услуг, в том числе на базе многофункционального центра организации предоставления государственных и муниципальных услуг</v>
      </c>
      <c r="B191" s="26">
        <v>801</v>
      </c>
      <c r="C191" s="77" t="s">
        <v>93</v>
      </c>
      <c r="D191" s="77" t="s">
        <v>67</v>
      </c>
      <c r="E191" s="26" t="s">
        <v>561</v>
      </c>
      <c r="F191" s="26"/>
      <c r="G191" s="82">
        <f>G192</f>
        <v>658.2</v>
      </c>
      <c r="H191" s="82">
        <f>H192</f>
        <v>0</v>
      </c>
      <c r="I191" s="82">
        <f t="shared" si="23"/>
        <v>658.2</v>
      </c>
      <c r="J191" s="98"/>
      <c r="K191" s="36"/>
      <c r="L191" s="36"/>
    </row>
    <row r="192" spans="1:12" s="95" customFormat="1" x14ac:dyDescent="0.2">
      <c r="A192" s="81" t="str">
        <f ca="1">IF(ISERROR(MATCH(E192,Код_КЦСР,0)),"",INDIRECT(ADDRESS(MATCH(E192,Код_КЦСР,0)+1,2,,,"КЦСР")))</f>
        <v>Совершенствование предоставления муниципальных услуг</v>
      </c>
      <c r="B192" s="26">
        <v>801</v>
      </c>
      <c r="C192" s="77" t="s">
        <v>93</v>
      </c>
      <c r="D192" s="77" t="s">
        <v>67</v>
      </c>
      <c r="E192" s="26" t="s">
        <v>562</v>
      </c>
      <c r="F192" s="26"/>
      <c r="G192" s="82">
        <f t="shared" ref="G192:H193" si="30">G193</f>
        <v>658.2</v>
      </c>
      <c r="H192" s="82">
        <f t="shared" si="30"/>
        <v>0</v>
      </c>
      <c r="I192" s="82">
        <f t="shared" si="23"/>
        <v>658.2</v>
      </c>
      <c r="J192" s="98"/>
      <c r="K192" s="36"/>
      <c r="L192" s="36"/>
    </row>
    <row r="193" spans="1:12" s="95" customFormat="1" ht="33" x14ac:dyDescent="0.2">
      <c r="A193" s="81" t="str">
        <f ca="1">IF(ISERROR(MATCH(F193,Код_КВР,0)),"",INDIRECT(ADDRESS(MATCH(F193,Код_КВР,0)+1,2,,,"КВР")))</f>
        <v>Предоставление субсидий бюджетным, автономным учреждениям и иным некоммерческим организациям</v>
      </c>
      <c r="B193" s="26">
        <v>801</v>
      </c>
      <c r="C193" s="77" t="s">
        <v>93</v>
      </c>
      <c r="D193" s="77" t="s">
        <v>67</v>
      </c>
      <c r="E193" s="26" t="s">
        <v>562</v>
      </c>
      <c r="F193" s="26">
        <v>600</v>
      </c>
      <c r="G193" s="82">
        <f t="shared" si="30"/>
        <v>658.2</v>
      </c>
      <c r="H193" s="82">
        <f t="shared" si="30"/>
        <v>0</v>
      </c>
      <c r="I193" s="82">
        <f t="shared" si="23"/>
        <v>658.2</v>
      </c>
      <c r="J193" s="98"/>
      <c r="K193" s="36"/>
      <c r="L193" s="36"/>
    </row>
    <row r="194" spans="1:12" s="95" customFormat="1" x14ac:dyDescent="0.2">
      <c r="A194" s="81" t="str">
        <f ca="1">IF(ISERROR(MATCH(F194,Код_КВР,0)),"",INDIRECT(ADDRESS(MATCH(F194,Код_КВР,0)+1,2,,,"КВР")))</f>
        <v>Субсидии бюджетным учреждениям</v>
      </c>
      <c r="B194" s="26">
        <v>801</v>
      </c>
      <c r="C194" s="77" t="s">
        <v>93</v>
      </c>
      <c r="D194" s="77" t="s">
        <v>67</v>
      </c>
      <c r="E194" s="26" t="s">
        <v>562</v>
      </c>
      <c r="F194" s="26">
        <v>610</v>
      </c>
      <c r="G194" s="82">
        <v>658.2</v>
      </c>
      <c r="H194" s="82"/>
      <c r="I194" s="82">
        <f t="shared" si="23"/>
        <v>658.2</v>
      </c>
      <c r="J194" s="98"/>
      <c r="K194" s="36"/>
      <c r="L194" s="36"/>
    </row>
    <row r="195" spans="1:12" s="95" customFormat="1" ht="33" x14ac:dyDescent="0.2">
      <c r="A195" s="81" t="str">
        <f ca="1">IF(ISERROR(MATCH(E195,Код_КЦСР,0)),"",INDIRECT(ADDRESS(MATCH(E195,Код_КЦСР,0)+1,2,,,"КЦСР")))</f>
        <v>Муниципальная программа «Обеспечение законности, правопорядка и общественной безопасности в городе Череповце» на 2014 – 2020 годы</v>
      </c>
      <c r="B195" s="26">
        <v>801</v>
      </c>
      <c r="C195" s="77" t="s">
        <v>93</v>
      </c>
      <c r="D195" s="77" t="s">
        <v>67</v>
      </c>
      <c r="E195" s="26" t="s">
        <v>576</v>
      </c>
      <c r="F195" s="26"/>
      <c r="G195" s="82">
        <f>G196</f>
        <v>3121.3</v>
      </c>
      <c r="H195" s="82">
        <f>H196</f>
        <v>0</v>
      </c>
      <c r="I195" s="82">
        <f t="shared" si="23"/>
        <v>3121.3</v>
      </c>
      <c r="J195" s="98"/>
      <c r="K195" s="36"/>
      <c r="L195" s="36"/>
    </row>
    <row r="196" spans="1:12" s="95" customFormat="1" ht="18.75" customHeight="1" x14ac:dyDescent="0.2">
      <c r="A196" s="81" t="str">
        <f ca="1">IF(ISERROR(MATCH(E196,Код_КЦСР,0)),"",INDIRECT(ADDRESS(MATCH(E196,Код_КЦСР,0)+1,2,,,"КЦСР")))</f>
        <v>Профилактика преступлений и иных правонарушений в городе Череповце</v>
      </c>
      <c r="B196" s="26">
        <v>801</v>
      </c>
      <c r="C196" s="77" t="s">
        <v>93</v>
      </c>
      <c r="D196" s="77" t="s">
        <v>67</v>
      </c>
      <c r="E196" s="26" t="s">
        <v>578</v>
      </c>
      <c r="F196" s="26"/>
      <c r="G196" s="82">
        <f>G197</f>
        <v>3121.3</v>
      </c>
      <c r="H196" s="82">
        <f>H197</f>
        <v>0</v>
      </c>
      <c r="I196" s="82">
        <f t="shared" si="23"/>
        <v>3121.3</v>
      </c>
      <c r="J196" s="98"/>
      <c r="K196" s="36"/>
      <c r="L196" s="36"/>
    </row>
    <row r="197" spans="1:12" s="95" customFormat="1" ht="49.5" x14ac:dyDescent="0.2">
      <c r="A197" s="81" t="str">
        <f ca="1">IF(ISERROR(MATCH(E197,Код_КЦСР,0)),"",INDIRECT(ADDRESS(MATCH(E197,Код_КЦСР,0)+1,2,,,"КЦСР")))</f>
        <v>Внедрение современных технических средств, направленных на предупреждение правонарушений и преступлений в общественных местах и на улицах</v>
      </c>
      <c r="B197" s="26">
        <v>801</v>
      </c>
      <c r="C197" s="77" t="s">
        <v>93</v>
      </c>
      <c r="D197" s="77" t="s">
        <v>67</v>
      </c>
      <c r="E197" s="26" t="s">
        <v>579</v>
      </c>
      <c r="F197" s="26"/>
      <c r="G197" s="82">
        <f>G198+G201+G204</f>
        <v>3121.3</v>
      </c>
      <c r="H197" s="82">
        <f>H198+H201+H204</f>
        <v>0</v>
      </c>
      <c r="I197" s="82">
        <f t="shared" si="23"/>
        <v>3121.3</v>
      </c>
      <c r="J197" s="98"/>
      <c r="K197" s="36"/>
      <c r="L197" s="36"/>
    </row>
    <row r="198" spans="1:12" s="95" customFormat="1" ht="49.5" x14ac:dyDescent="0.2">
      <c r="A198" s="81" t="str">
        <f ca="1">IF(ISERROR(MATCH(E198,Код_КЦСР,0)),"",INDIRECT(ADDRESS(MATCH(E198,Код_КЦСР,0)+1,2,,,"КЦСР")))</f>
        <v>Внедрение современных технических средств, направленных на предупреждение правонарушений и преступлений в общественных местах и на улицах за счет средств городского бюджета</v>
      </c>
      <c r="B198" s="26">
        <v>801</v>
      </c>
      <c r="C198" s="77" t="s">
        <v>93</v>
      </c>
      <c r="D198" s="77" t="s">
        <v>67</v>
      </c>
      <c r="E198" s="26" t="s">
        <v>619</v>
      </c>
      <c r="F198" s="26"/>
      <c r="G198" s="82">
        <f>G199</f>
        <v>421</v>
      </c>
      <c r="H198" s="82">
        <f>H199</f>
        <v>0</v>
      </c>
      <c r="I198" s="82">
        <f t="shared" si="23"/>
        <v>421</v>
      </c>
      <c r="J198" s="98"/>
      <c r="K198" s="36"/>
      <c r="L198" s="36"/>
    </row>
    <row r="199" spans="1:12" s="95" customFormat="1" ht="33" x14ac:dyDescent="0.2">
      <c r="A199" s="81" t="str">
        <f ca="1">IF(ISERROR(MATCH(F199,Код_КВР,0)),"",INDIRECT(ADDRESS(MATCH(F199,Код_КВР,0)+1,2,,,"КВР")))</f>
        <v>Предоставление субсидий бюджетным, автономным учреждениям и иным некоммерческим организациям</v>
      </c>
      <c r="B199" s="26">
        <v>801</v>
      </c>
      <c r="C199" s="77" t="s">
        <v>93</v>
      </c>
      <c r="D199" s="77" t="s">
        <v>67</v>
      </c>
      <c r="E199" s="26" t="s">
        <v>619</v>
      </c>
      <c r="F199" s="26">
        <v>600</v>
      </c>
      <c r="G199" s="82">
        <f>G200</f>
        <v>421</v>
      </c>
      <c r="H199" s="82">
        <f>H200</f>
        <v>0</v>
      </c>
      <c r="I199" s="82">
        <f t="shared" si="23"/>
        <v>421</v>
      </c>
      <c r="J199" s="98"/>
      <c r="K199" s="36"/>
      <c r="L199" s="36"/>
    </row>
    <row r="200" spans="1:12" s="95" customFormat="1" x14ac:dyDescent="0.2">
      <c r="A200" s="81" t="str">
        <f ca="1">IF(ISERROR(MATCH(F200,Код_КВР,0)),"",INDIRECT(ADDRESS(MATCH(F200,Код_КВР,0)+1,2,,,"КВР")))</f>
        <v>Субсидии бюджетным учреждениям</v>
      </c>
      <c r="B200" s="26">
        <v>801</v>
      </c>
      <c r="C200" s="77" t="s">
        <v>93</v>
      </c>
      <c r="D200" s="77" t="s">
        <v>67</v>
      </c>
      <c r="E200" s="26" t="s">
        <v>619</v>
      </c>
      <c r="F200" s="26">
        <v>610</v>
      </c>
      <c r="G200" s="82">
        <v>421</v>
      </c>
      <c r="H200" s="82"/>
      <c r="I200" s="82">
        <f t="shared" si="23"/>
        <v>421</v>
      </c>
      <c r="J200" s="98"/>
      <c r="K200" s="36"/>
      <c r="L200" s="36"/>
    </row>
    <row r="201" spans="1:12" s="95" customFormat="1" ht="33" x14ac:dyDescent="0.2">
      <c r="A201" s="81" t="str">
        <f ca="1">IF(ISERROR(MATCH(E201,Код_КЦСР,0)),"",INDIRECT(ADDRESS(MATCH(E201,Код_КЦСР,0)+1,2,,,"КЦСР")))</f>
        <v>Внедрение и (или) эксплуатация аппаратно-программного комплекса «Безопасный город» за счет средств областного бюджета</v>
      </c>
      <c r="B201" s="26">
        <v>801</v>
      </c>
      <c r="C201" s="77" t="s">
        <v>93</v>
      </c>
      <c r="D201" s="77" t="s">
        <v>67</v>
      </c>
      <c r="E201" s="26" t="s">
        <v>583</v>
      </c>
      <c r="F201" s="26"/>
      <c r="G201" s="82">
        <f>G202</f>
        <v>2565.3000000000002</v>
      </c>
      <c r="H201" s="82">
        <f>H202</f>
        <v>0</v>
      </c>
      <c r="I201" s="82">
        <f t="shared" si="23"/>
        <v>2565.3000000000002</v>
      </c>
      <c r="J201" s="98"/>
      <c r="K201" s="36"/>
      <c r="L201" s="36"/>
    </row>
    <row r="202" spans="1:12" s="95" customFormat="1" ht="33" x14ac:dyDescent="0.2">
      <c r="A202" s="81" t="str">
        <f ca="1">IF(ISERROR(MATCH(F202,Код_КВР,0)),"",INDIRECT(ADDRESS(MATCH(F202,Код_КВР,0)+1,2,,,"КВР")))</f>
        <v>Предоставление субсидий бюджетным, автономным учреждениям и иным некоммерческим организациям</v>
      </c>
      <c r="B202" s="26">
        <v>801</v>
      </c>
      <c r="C202" s="77" t="s">
        <v>93</v>
      </c>
      <c r="D202" s="77" t="s">
        <v>67</v>
      </c>
      <c r="E202" s="26" t="s">
        <v>583</v>
      </c>
      <c r="F202" s="26">
        <v>600</v>
      </c>
      <c r="G202" s="82">
        <f>G203</f>
        <v>2565.3000000000002</v>
      </c>
      <c r="H202" s="82">
        <f>H203</f>
        <v>0</v>
      </c>
      <c r="I202" s="82">
        <f t="shared" si="23"/>
        <v>2565.3000000000002</v>
      </c>
      <c r="J202" s="98"/>
      <c r="K202" s="36"/>
      <c r="L202" s="36"/>
    </row>
    <row r="203" spans="1:12" s="95" customFormat="1" x14ac:dyDescent="0.2">
      <c r="A203" s="81" t="str">
        <f ca="1">IF(ISERROR(MATCH(F203,Код_КВР,0)),"",INDIRECT(ADDRESS(MATCH(F203,Код_КВР,0)+1,2,,,"КВР")))</f>
        <v>Субсидии бюджетным учреждениям</v>
      </c>
      <c r="B203" s="26">
        <v>801</v>
      </c>
      <c r="C203" s="77" t="s">
        <v>93</v>
      </c>
      <c r="D203" s="77" t="s">
        <v>67</v>
      </c>
      <c r="E203" s="26" t="s">
        <v>583</v>
      </c>
      <c r="F203" s="26">
        <v>610</v>
      </c>
      <c r="G203" s="82">
        <v>2565.3000000000002</v>
      </c>
      <c r="H203" s="82"/>
      <c r="I203" s="82">
        <f t="shared" si="23"/>
        <v>2565.3000000000002</v>
      </c>
      <c r="J203" s="98"/>
      <c r="K203" s="36"/>
      <c r="L203" s="36"/>
    </row>
    <row r="204" spans="1:12" s="95" customFormat="1" ht="33" x14ac:dyDescent="0.2">
      <c r="A204" s="81" t="str">
        <f ca="1">IF(ISERROR(MATCH(E204,Код_КЦСР,0)),"",INDIRECT(ADDRESS(MATCH(E204,Код_КЦСР,0)+1,2,,,"КЦСР")))</f>
        <v>Внедрение и (или) эксплуатация аппаратно-программного комплекса «Безопасный город» за счет средств городского бюджета</v>
      </c>
      <c r="B204" s="26">
        <v>801</v>
      </c>
      <c r="C204" s="77" t="s">
        <v>93</v>
      </c>
      <c r="D204" s="77" t="s">
        <v>67</v>
      </c>
      <c r="E204" s="26" t="s">
        <v>581</v>
      </c>
      <c r="F204" s="26"/>
      <c r="G204" s="82">
        <f t="shared" ref="G204:H205" si="31">G205</f>
        <v>135</v>
      </c>
      <c r="H204" s="82">
        <f t="shared" si="31"/>
        <v>0</v>
      </c>
      <c r="I204" s="82">
        <f t="shared" si="23"/>
        <v>135</v>
      </c>
      <c r="J204" s="98"/>
      <c r="K204" s="36"/>
      <c r="L204" s="36"/>
    </row>
    <row r="205" spans="1:12" s="95" customFormat="1" ht="33" x14ac:dyDescent="0.2">
      <c r="A205" s="81" t="str">
        <f ca="1">IF(ISERROR(MATCH(F205,Код_КВР,0)),"",INDIRECT(ADDRESS(MATCH(F205,Код_КВР,0)+1,2,,,"КВР")))</f>
        <v>Предоставление субсидий бюджетным, автономным учреждениям и иным некоммерческим организациям</v>
      </c>
      <c r="B205" s="26">
        <v>801</v>
      </c>
      <c r="C205" s="77" t="s">
        <v>93</v>
      </c>
      <c r="D205" s="77" t="s">
        <v>67</v>
      </c>
      <c r="E205" s="26" t="s">
        <v>581</v>
      </c>
      <c r="F205" s="26">
        <v>600</v>
      </c>
      <c r="G205" s="82">
        <f t="shared" si="31"/>
        <v>135</v>
      </c>
      <c r="H205" s="82">
        <f t="shared" si="31"/>
        <v>0</v>
      </c>
      <c r="I205" s="82">
        <f t="shared" si="23"/>
        <v>135</v>
      </c>
      <c r="J205" s="98"/>
      <c r="K205" s="36"/>
      <c r="L205" s="36"/>
    </row>
    <row r="206" spans="1:12" s="95" customFormat="1" x14ac:dyDescent="0.2">
      <c r="A206" s="81" t="str">
        <f ca="1">IF(ISERROR(MATCH(F206,Код_КВР,0)),"",INDIRECT(ADDRESS(MATCH(F206,Код_КВР,0)+1,2,,,"КВР")))</f>
        <v>Субсидии бюджетным учреждениям</v>
      </c>
      <c r="B206" s="26">
        <v>801</v>
      </c>
      <c r="C206" s="77" t="s">
        <v>93</v>
      </c>
      <c r="D206" s="77" t="s">
        <v>67</v>
      </c>
      <c r="E206" s="26" t="s">
        <v>581</v>
      </c>
      <c r="F206" s="26">
        <v>610</v>
      </c>
      <c r="G206" s="82">
        <f>123.8+11.2</f>
        <v>135</v>
      </c>
      <c r="H206" s="82"/>
      <c r="I206" s="82">
        <f t="shared" si="23"/>
        <v>135</v>
      </c>
      <c r="J206" s="98"/>
      <c r="K206" s="36"/>
      <c r="L206" s="36"/>
    </row>
    <row r="207" spans="1:12" s="95" customFormat="1" x14ac:dyDescent="0.2">
      <c r="A207" s="85" t="s">
        <v>100</v>
      </c>
      <c r="B207" s="26">
        <v>801</v>
      </c>
      <c r="C207" s="77" t="s">
        <v>93</v>
      </c>
      <c r="D207" s="77" t="s">
        <v>75</v>
      </c>
      <c r="E207" s="26"/>
      <c r="F207" s="26"/>
      <c r="G207" s="82">
        <f>G208+G212</f>
        <v>12548</v>
      </c>
      <c r="H207" s="82">
        <f>H208+H212</f>
        <v>-4099.1000000000004</v>
      </c>
      <c r="I207" s="82">
        <f t="shared" si="23"/>
        <v>8448.9</v>
      </c>
      <c r="J207" s="98"/>
      <c r="K207" s="36"/>
      <c r="L207" s="36"/>
    </row>
    <row r="208" spans="1:12" s="95" customFormat="1" ht="33" x14ac:dyDescent="0.2">
      <c r="A208" s="81" t="str">
        <f ca="1">IF(ISERROR(MATCH(E208,Код_КЦСР,0)),"",INDIRECT(ADDRESS(MATCH(E208,Код_КЦСР,0)+1,2,,,"КЦСР")))</f>
        <v>Муниципальная программа «Поддержка и развитие малого и среднего предпринимательства в городе Череповце на 2013 – 2017 годы»</v>
      </c>
      <c r="B208" s="26">
        <v>801</v>
      </c>
      <c r="C208" s="77" t="s">
        <v>93</v>
      </c>
      <c r="D208" s="77" t="s">
        <v>75</v>
      </c>
      <c r="E208" s="26" t="s">
        <v>386</v>
      </c>
      <c r="F208" s="26"/>
      <c r="G208" s="82">
        <f t="shared" ref="G208:H210" si="32">G209</f>
        <v>3115</v>
      </c>
      <c r="H208" s="82">
        <f t="shared" si="32"/>
        <v>0</v>
      </c>
      <c r="I208" s="82">
        <f t="shared" si="23"/>
        <v>3115</v>
      </c>
      <c r="J208" s="98"/>
      <c r="K208" s="36"/>
      <c r="L208" s="36"/>
    </row>
    <row r="209" spans="1:12" s="95" customFormat="1" ht="33" x14ac:dyDescent="0.2">
      <c r="A209" s="81" t="str">
        <f ca="1">IF(ISERROR(MATCH(E209,Код_КЦСР,0)),"",INDIRECT(ADDRESS(MATCH(E209,Код_КЦСР,0)+1,2,,,"КЦСР")))</f>
        <v>Формирование инфраструктуры поддержки малого и среднего предпринимательства</v>
      </c>
      <c r="B209" s="26">
        <v>801</v>
      </c>
      <c r="C209" s="77" t="s">
        <v>93</v>
      </c>
      <c r="D209" s="77" t="s">
        <v>75</v>
      </c>
      <c r="E209" s="26" t="s">
        <v>388</v>
      </c>
      <c r="F209" s="26"/>
      <c r="G209" s="82">
        <f t="shared" si="32"/>
        <v>3115</v>
      </c>
      <c r="H209" s="82">
        <f t="shared" si="32"/>
        <v>0</v>
      </c>
      <c r="I209" s="82">
        <f t="shared" si="23"/>
        <v>3115</v>
      </c>
      <c r="J209" s="98"/>
      <c r="K209" s="36"/>
      <c r="L209" s="36"/>
    </row>
    <row r="210" spans="1:12" s="95" customFormat="1" ht="33" x14ac:dyDescent="0.2">
      <c r="A210" s="81" t="str">
        <f ca="1">IF(ISERROR(MATCH(F210,Код_КВР,0)),"",INDIRECT(ADDRESS(MATCH(F210,Код_КВР,0)+1,2,,,"КВР")))</f>
        <v>Предоставление субсидий бюджетным, автономным учреждениям и иным некоммерческим организациям</v>
      </c>
      <c r="B210" s="26">
        <v>801</v>
      </c>
      <c r="C210" s="77" t="s">
        <v>93</v>
      </c>
      <c r="D210" s="77" t="s">
        <v>75</v>
      </c>
      <c r="E210" s="26" t="s">
        <v>388</v>
      </c>
      <c r="F210" s="26">
        <v>600</v>
      </c>
      <c r="G210" s="82">
        <f t="shared" si="32"/>
        <v>3115</v>
      </c>
      <c r="H210" s="82">
        <f t="shared" si="32"/>
        <v>0</v>
      </c>
      <c r="I210" s="82">
        <f t="shared" ref="I210:I273" si="33">G210+H210</f>
        <v>3115</v>
      </c>
      <c r="J210" s="98"/>
      <c r="K210" s="36"/>
      <c r="L210" s="36"/>
    </row>
    <row r="211" spans="1:12" s="95" customFormat="1" ht="33" x14ac:dyDescent="0.2">
      <c r="A211" s="81" t="str">
        <f ca="1">IF(ISERROR(MATCH(F211,Код_КВР,0)),"",INDIRECT(ADDRESS(MATCH(F211,Код_КВР,0)+1,2,,,"КВР")))</f>
        <v>Субсидии некоммерческим организациям (за исключением государственных (муниципальных) учреждений)</v>
      </c>
      <c r="B211" s="26">
        <v>801</v>
      </c>
      <c r="C211" s="77" t="s">
        <v>93</v>
      </c>
      <c r="D211" s="77" t="s">
        <v>75</v>
      </c>
      <c r="E211" s="26" t="s">
        <v>388</v>
      </c>
      <c r="F211" s="26">
        <v>630</v>
      </c>
      <c r="G211" s="82">
        <v>3115</v>
      </c>
      <c r="H211" s="82"/>
      <c r="I211" s="82">
        <f t="shared" si="33"/>
        <v>3115</v>
      </c>
      <c r="J211" s="98"/>
      <c r="K211" s="36"/>
      <c r="L211" s="36"/>
    </row>
    <row r="212" spans="1:12" s="95" customFormat="1" ht="33" x14ac:dyDescent="0.2">
      <c r="A212" s="81" t="str">
        <f ca="1">IF(ISERROR(MATCH(E212,Код_КЦСР,0)),"",INDIRECT(ADDRESS(MATCH(E212,Код_КЦСР,0)+1,2,,,"КЦСР")))</f>
        <v>Муниципальная программа «Повышение инвестиционной привлекательности города Череповца» на 2015 – 2018 годы</v>
      </c>
      <c r="B212" s="26">
        <v>801</v>
      </c>
      <c r="C212" s="77" t="s">
        <v>93</v>
      </c>
      <c r="D212" s="77" t="s">
        <v>75</v>
      </c>
      <c r="E212" s="26" t="s">
        <v>390</v>
      </c>
      <c r="F212" s="26"/>
      <c r="G212" s="82">
        <f>G213+G216+G219</f>
        <v>9433</v>
      </c>
      <c r="H212" s="82">
        <f>H213+H216+H219</f>
        <v>-4099.1000000000004</v>
      </c>
      <c r="I212" s="82">
        <f t="shared" si="33"/>
        <v>5333.9</v>
      </c>
      <c r="J212" s="98"/>
      <c r="K212" s="36"/>
      <c r="L212" s="36"/>
    </row>
    <row r="213" spans="1:12" s="95" customFormat="1" ht="33" x14ac:dyDescent="0.2">
      <c r="A213" s="81" t="str">
        <f ca="1">IF(ISERROR(MATCH(E213,Код_КЦСР,0)),"",INDIRECT(ADDRESS(MATCH(E213,Код_КЦСР,0)+1,2,,,"КЦСР")))</f>
        <v>Формирование инвестиционной инфраструктуры в муниципальном образовании «Город Череповец»</v>
      </c>
      <c r="B213" s="26">
        <v>801</v>
      </c>
      <c r="C213" s="77" t="s">
        <v>93</v>
      </c>
      <c r="D213" s="77" t="s">
        <v>75</v>
      </c>
      <c r="E213" s="26" t="s">
        <v>392</v>
      </c>
      <c r="F213" s="26"/>
      <c r="G213" s="82">
        <f>G214</f>
        <v>3939</v>
      </c>
      <c r="H213" s="82">
        <f>H214</f>
        <v>-1711.4</v>
      </c>
      <c r="I213" s="82">
        <f t="shared" si="33"/>
        <v>2227.6</v>
      </c>
      <c r="J213" s="98"/>
      <c r="K213" s="36"/>
      <c r="L213" s="36"/>
    </row>
    <row r="214" spans="1:12" s="95" customFormat="1" ht="33" x14ac:dyDescent="0.2">
      <c r="A214" s="81" t="str">
        <f ca="1">IF(ISERROR(MATCH(F214,Код_КВР,0)),"",INDIRECT(ADDRESS(MATCH(F214,Код_КВР,0)+1,2,,,"КВР")))</f>
        <v>Предоставление субсидий бюджетным, автономным учреждениям и иным некоммерческим организациям</v>
      </c>
      <c r="B214" s="26">
        <v>801</v>
      </c>
      <c r="C214" s="77" t="s">
        <v>93</v>
      </c>
      <c r="D214" s="77" t="s">
        <v>75</v>
      </c>
      <c r="E214" s="26" t="s">
        <v>392</v>
      </c>
      <c r="F214" s="26">
        <v>600</v>
      </c>
      <c r="G214" s="82">
        <f>G215</f>
        <v>3939</v>
      </c>
      <c r="H214" s="82">
        <f>H215</f>
        <v>-1711.4</v>
      </c>
      <c r="I214" s="82">
        <f t="shared" si="33"/>
        <v>2227.6</v>
      </c>
      <c r="J214" s="98"/>
      <c r="K214" s="36"/>
      <c r="L214" s="36"/>
    </row>
    <row r="215" spans="1:12" s="95" customFormat="1" ht="33" x14ac:dyDescent="0.2">
      <c r="A215" s="81" t="str">
        <f ca="1">IF(ISERROR(MATCH(F215,Код_КВР,0)),"",INDIRECT(ADDRESS(MATCH(F215,Код_КВР,0)+1,2,,,"КВР")))</f>
        <v>Субсидии некоммерческим организациям (за исключением государственных (муниципальных) учреждений)</v>
      </c>
      <c r="B215" s="26">
        <v>801</v>
      </c>
      <c r="C215" s="77" t="s">
        <v>93</v>
      </c>
      <c r="D215" s="77" t="s">
        <v>75</v>
      </c>
      <c r="E215" s="26" t="s">
        <v>392</v>
      </c>
      <c r="F215" s="26">
        <v>630</v>
      </c>
      <c r="G215" s="82">
        <v>3939</v>
      </c>
      <c r="H215" s="82">
        <v>-1711.4</v>
      </c>
      <c r="I215" s="82">
        <f t="shared" si="33"/>
        <v>2227.6</v>
      </c>
      <c r="J215" s="98"/>
      <c r="K215" s="36"/>
      <c r="L215" s="36"/>
    </row>
    <row r="216" spans="1:12" s="95" customFormat="1" x14ac:dyDescent="0.2">
      <c r="A216" s="81" t="str">
        <f ca="1">IF(ISERROR(MATCH(E216,Код_КЦСР,0)),"",INDIRECT(ADDRESS(MATCH(E216,Код_КЦСР,0)+1,2,,,"КЦСР")))</f>
        <v>Комплексное сопровождение инвестиционных проектов</v>
      </c>
      <c r="B216" s="26">
        <v>801</v>
      </c>
      <c r="C216" s="77" t="s">
        <v>93</v>
      </c>
      <c r="D216" s="77" t="s">
        <v>75</v>
      </c>
      <c r="E216" s="26" t="s">
        <v>393</v>
      </c>
      <c r="F216" s="26"/>
      <c r="G216" s="82">
        <f>G217</f>
        <v>2036.7</v>
      </c>
      <c r="H216" s="82">
        <f>H217</f>
        <v>-885</v>
      </c>
      <c r="I216" s="82">
        <f t="shared" si="33"/>
        <v>1151.7</v>
      </c>
      <c r="J216" s="98"/>
      <c r="K216" s="36"/>
      <c r="L216" s="36"/>
    </row>
    <row r="217" spans="1:12" s="95" customFormat="1" ht="33" x14ac:dyDescent="0.2">
      <c r="A217" s="81" t="str">
        <f ca="1">IF(ISERROR(MATCH(F217,Код_КВР,0)),"",INDIRECT(ADDRESS(MATCH(F217,Код_КВР,0)+1,2,,,"КВР")))</f>
        <v>Предоставление субсидий бюджетным, автономным учреждениям и иным некоммерческим организациям</v>
      </c>
      <c r="B217" s="26">
        <v>801</v>
      </c>
      <c r="C217" s="77" t="s">
        <v>93</v>
      </c>
      <c r="D217" s="77" t="s">
        <v>75</v>
      </c>
      <c r="E217" s="26" t="s">
        <v>393</v>
      </c>
      <c r="F217" s="26">
        <v>600</v>
      </c>
      <c r="G217" s="82">
        <f>G218</f>
        <v>2036.7</v>
      </c>
      <c r="H217" s="82">
        <f>H218</f>
        <v>-885</v>
      </c>
      <c r="I217" s="82">
        <f t="shared" si="33"/>
        <v>1151.7</v>
      </c>
      <c r="J217" s="98"/>
      <c r="K217" s="36"/>
      <c r="L217" s="36"/>
    </row>
    <row r="218" spans="1:12" s="95" customFormat="1" ht="33" x14ac:dyDescent="0.2">
      <c r="A218" s="81" t="str">
        <f ca="1">IF(ISERROR(MATCH(F218,Код_КВР,0)),"",INDIRECT(ADDRESS(MATCH(F218,Код_КВР,0)+1,2,,,"КВР")))</f>
        <v>Субсидии некоммерческим организациям (за исключением государственных (муниципальных) учреждений)</v>
      </c>
      <c r="B218" s="26">
        <v>801</v>
      </c>
      <c r="C218" s="77" t="s">
        <v>93</v>
      </c>
      <c r="D218" s="77" t="s">
        <v>75</v>
      </c>
      <c r="E218" s="26" t="s">
        <v>393</v>
      </c>
      <c r="F218" s="26">
        <v>630</v>
      </c>
      <c r="G218" s="82">
        <v>2036.7</v>
      </c>
      <c r="H218" s="82">
        <v>-885</v>
      </c>
      <c r="I218" s="82">
        <f t="shared" si="33"/>
        <v>1151.7</v>
      </c>
      <c r="J218" s="98"/>
      <c r="K218" s="36"/>
      <c r="L218" s="36"/>
    </row>
    <row r="219" spans="1:12" s="95" customFormat="1" ht="33" x14ac:dyDescent="0.2">
      <c r="A219" s="81" t="str">
        <f ca="1">IF(ISERROR(MATCH(E219,Код_КЦСР,0)),"",INDIRECT(ADDRESS(MATCH(E219,Код_КЦСР,0)+1,2,,,"КЦСР")))</f>
        <v>Продвижение инвестиционных возможностей муниципального образования «Город Череповец»</v>
      </c>
      <c r="B219" s="26">
        <v>801</v>
      </c>
      <c r="C219" s="77" t="s">
        <v>93</v>
      </c>
      <c r="D219" s="77" t="s">
        <v>75</v>
      </c>
      <c r="E219" s="26" t="s">
        <v>394</v>
      </c>
      <c r="F219" s="26"/>
      <c r="G219" s="82">
        <f>G220</f>
        <v>3457.3</v>
      </c>
      <c r="H219" s="82">
        <f>H220</f>
        <v>-1502.7</v>
      </c>
      <c r="I219" s="82">
        <f t="shared" si="33"/>
        <v>1954.6000000000001</v>
      </c>
      <c r="J219" s="98"/>
      <c r="K219" s="36"/>
      <c r="L219" s="36"/>
    </row>
    <row r="220" spans="1:12" s="95" customFormat="1" ht="33" x14ac:dyDescent="0.2">
      <c r="A220" s="81" t="str">
        <f ca="1">IF(ISERROR(MATCH(F220,Код_КВР,0)),"",INDIRECT(ADDRESS(MATCH(F220,Код_КВР,0)+1,2,,,"КВР")))</f>
        <v>Предоставление субсидий бюджетным, автономным учреждениям и иным некоммерческим организациям</v>
      </c>
      <c r="B220" s="26">
        <v>801</v>
      </c>
      <c r="C220" s="77" t="s">
        <v>93</v>
      </c>
      <c r="D220" s="77" t="s">
        <v>75</v>
      </c>
      <c r="E220" s="26" t="s">
        <v>394</v>
      </c>
      <c r="F220" s="26">
        <v>600</v>
      </c>
      <c r="G220" s="82">
        <f>G221</f>
        <v>3457.3</v>
      </c>
      <c r="H220" s="82">
        <f>H221</f>
        <v>-1502.7</v>
      </c>
      <c r="I220" s="82">
        <f t="shared" si="33"/>
        <v>1954.6000000000001</v>
      </c>
      <c r="J220" s="98"/>
      <c r="K220" s="36"/>
      <c r="L220" s="36"/>
    </row>
    <row r="221" spans="1:12" s="95" customFormat="1" ht="33" x14ac:dyDescent="0.2">
      <c r="A221" s="81" t="str">
        <f ca="1">IF(ISERROR(MATCH(F221,Код_КВР,0)),"",INDIRECT(ADDRESS(MATCH(F221,Код_КВР,0)+1,2,,,"КВР")))</f>
        <v>Субсидии некоммерческим организациям (за исключением государственных (муниципальных) учреждений)</v>
      </c>
      <c r="B221" s="26">
        <v>801</v>
      </c>
      <c r="C221" s="77" t="s">
        <v>93</v>
      </c>
      <c r="D221" s="77" t="s">
        <v>75</v>
      </c>
      <c r="E221" s="26" t="s">
        <v>394</v>
      </c>
      <c r="F221" s="26">
        <v>630</v>
      </c>
      <c r="G221" s="82">
        <v>3457.3</v>
      </c>
      <c r="H221" s="82">
        <v>-1502.7</v>
      </c>
      <c r="I221" s="82">
        <f t="shared" si="33"/>
        <v>1954.6000000000001</v>
      </c>
      <c r="J221" s="98"/>
      <c r="K221" s="36"/>
      <c r="L221" s="36"/>
    </row>
    <row r="222" spans="1:12" s="95" customFormat="1" x14ac:dyDescent="0.2">
      <c r="A222" s="81" t="str">
        <f ca="1">IF(ISERROR(MATCH(C222,Код_Раздел,0)),"",INDIRECT(ADDRESS(MATCH(C222,Код_Раздел,0)+1,2,,,"Раздел")))</f>
        <v>Образование</v>
      </c>
      <c r="B222" s="26">
        <v>801</v>
      </c>
      <c r="C222" s="77" t="s">
        <v>74</v>
      </c>
      <c r="D222" s="77"/>
      <c r="E222" s="26"/>
      <c r="F222" s="26"/>
      <c r="G222" s="82">
        <f>G223</f>
        <v>8541.5</v>
      </c>
      <c r="H222" s="82">
        <f>H223</f>
        <v>0</v>
      </c>
      <c r="I222" s="82">
        <f t="shared" si="33"/>
        <v>8541.5</v>
      </c>
      <c r="J222" s="98"/>
      <c r="K222" s="36"/>
      <c r="L222" s="36"/>
    </row>
    <row r="223" spans="1:12" s="95" customFormat="1" x14ac:dyDescent="0.2">
      <c r="A223" s="85" t="s">
        <v>78</v>
      </c>
      <c r="B223" s="26">
        <v>801</v>
      </c>
      <c r="C223" s="77" t="s">
        <v>74</v>
      </c>
      <c r="D223" s="77" t="s">
        <v>74</v>
      </c>
      <c r="E223" s="26"/>
      <c r="F223" s="26"/>
      <c r="G223" s="82">
        <f>G224+G235+G239</f>
        <v>8541.5</v>
      </c>
      <c r="H223" s="82">
        <f>H224+H235+H239</f>
        <v>0</v>
      </c>
      <c r="I223" s="82">
        <f t="shared" si="33"/>
        <v>8541.5</v>
      </c>
      <c r="J223" s="98"/>
      <c r="K223" s="36"/>
      <c r="L223" s="36"/>
    </row>
    <row r="224" spans="1:12" s="95" customFormat="1" ht="33" x14ac:dyDescent="0.2">
      <c r="A224" s="81" t="str">
        <f ca="1">IF(ISERROR(MATCH(E224,Код_КЦСР,0)),"",INDIRECT(ADDRESS(MATCH(E224,Код_КЦСР,0)+1,2,,,"КЦСР")))</f>
        <v>Муниципальная программа «Развитие молодежной политики» на 2013 – 2018 годы</v>
      </c>
      <c r="B224" s="26">
        <v>801</v>
      </c>
      <c r="C224" s="77" t="s">
        <v>74</v>
      </c>
      <c r="D224" s="77" t="s">
        <v>74</v>
      </c>
      <c r="E224" s="26" t="s">
        <v>395</v>
      </c>
      <c r="F224" s="26"/>
      <c r="G224" s="82">
        <f>G225+G228</f>
        <v>7509</v>
      </c>
      <c r="H224" s="82">
        <f>H225+H228</f>
        <v>0</v>
      </c>
      <c r="I224" s="82">
        <f t="shared" si="33"/>
        <v>7509</v>
      </c>
      <c r="J224" s="98"/>
      <c r="K224" s="36"/>
      <c r="L224" s="36"/>
    </row>
    <row r="225" spans="1:12" s="95" customFormat="1" ht="49.5" x14ac:dyDescent="0.2">
      <c r="A225" s="81" t="str">
        <f ca="1">IF(ISERROR(MATCH(E225,Код_КЦСР,0)),"",INDIRECT(ADDRESS(MATCH(E225,Код_КЦСР,0)+1,2,,,"КЦСР")))</f>
        <v>Организация и проведение мероприятий с детьми и молодежью в рамках плана мероприятий с детьми и молодежью за счет средств городского бюджета, утверждаемого постановлением мэрии города</v>
      </c>
      <c r="B225" s="26">
        <v>801</v>
      </c>
      <c r="C225" s="77" t="s">
        <v>74</v>
      </c>
      <c r="D225" s="77" t="s">
        <v>74</v>
      </c>
      <c r="E225" s="26" t="s">
        <v>398</v>
      </c>
      <c r="F225" s="26"/>
      <c r="G225" s="82">
        <f t="shared" ref="G225:H226" si="34">G226</f>
        <v>844.8</v>
      </c>
      <c r="H225" s="82">
        <f t="shared" si="34"/>
        <v>0</v>
      </c>
      <c r="I225" s="82">
        <f t="shared" si="33"/>
        <v>844.8</v>
      </c>
      <c r="J225" s="98"/>
      <c r="K225" s="36"/>
      <c r="L225" s="36"/>
    </row>
    <row r="226" spans="1:12" s="95" customFormat="1" ht="18" customHeight="1" x14ac:dyDescent="0.2">
      <c r="A226" s="81" t="str">
        <f ca="1">IF(ISERROR(MATCH(F226,Код_КВР,0)),"",INDIRECT(ADDRESS(MATCH(F226,Код_КВР,0)+1,2,,,"КВР")))</f>
        <v>Закупка товаров, работ и услуг для государственных (муниципальных) нужд</v>
      </c>
      <c r="B226" s="26">
        <v>801</v>
      </c>
      <c r="C226" s="77" t="s">
        <v>74</v>
      </c>
      <c r="D226" s="77" t="s">
        <v>74</v>
      </c>
      <c r="E226" s="26" t="s">
        <v>398</v>
      </c>
      <c r="F226" s="26">
        <v>200</v>
      </c>
      <c r="G226" s="82">
        <f t="shared" si="34"/>
        <v>844.8</v>
      </c>
      <c r="H226" s="82">
        <f t="shared" si="34"/>
        <v>0</v>
      </c>
      <c r="I226" s="82">
        <f t="shared" si="33"/>
        <v>844.8</v>
      </c>
      <c r="J226" s="98"/>
      <c r="K226" s="36"/>
      <c r="L226" s="36"/>
    </row>
    <row r="227" spans="1:12" s="95" customFormat="1" ht="33" x14ac:dyDescent="0.2">
      <c r="A227" s="81" t="str">
        <f ca="1">IF(ISERROR(MATCH(F227,Код_КВР,0)),"",INDIRECT(ADDRESS(MATCH(F227,Код_КВР,0)+1,2,,,"КВР")))</f>
        <v>Иные закупки товаров, работ и услуг для обеспечения государственных (муниципальных) нужд</v>
      </c>
      <c r="B227" s="26">
        <v>801</v>
      </c>
      <c r="C227" s="77" t="s">
        <v>74</v>
      </c>
      <c r="D227" s="77" t="s">
        <v>74</v>
      </c>
      <c r="E227" s="26" t="s">
        <v>398</v>
      </c>
      <c r="F227" s="26">
        <v>240</v>
      </c>
      <c r="G227" s="82">
        <v>844.8</v>
      </c>
      <c r="H227" s="82"/>
      <c r="I227" s="82">
        <f t="shared" si="33"/>
        <v>844.8</v>
      </c>
      <c r="J227" s="98"/>
      <c r="K227" s="36"/>
      <c r="L227" s="36"/>
    </row>
    <row r="228" spans="1:12" s="95" customFormat="1" ht="66" x14ac:dyDescent="0.2">
      <c r="A228" s="81" t="str">
        <f ca="1">IF(ISERROR(MATCH(E228,Код_КЦСР,0)),"",INDIRECT(ADDRESS(MATCH(E228,Код_КЦСР,0)+1,2,,,"КЦСР")))</f>
        <v>Организация и проведение мероприятий с детьми и молодежью, организация поддержки детских и молодежных общественных объединений в рамках текущей деятельности муниципального казенного учреждения «Череповецкий молодежный центр»</v>
      </c>
      <c r="B228" s="26">
        <v>801</v>
      </c>
      <c r="C228" s="77" t="s">
        <v>74</v>
      </c>
      <c r="D228" s="77" t="s">
        <v>74</v>
      </c>
      <c r="E228" s="26" t="s">
        <v>399</v>
      </c>
      <c r="F228" s="26"/>
      <c r="G228" s="82">
        <f>G229+G231+G233</f>
        <v>6664.2</v>
      </c>
      <c r="H228" s="82">
        <f>H229+H231+H233</f>
        <v>0</v>
      </c>
      <c r="I228" s="82">
        <f t="shared" si="33"/>
        <v>6664.2</v>
      </c>
      <c r="J228" s="98"/>
      <c r="K228" s="36"/>
      <c r="L228" s="36"/>
    </row>
    <row r="229" spans="1:12" s="95" customFormat="1" ht="51" customHeight="1" x14ac:dyDescent="0.2">
      <c r="A229" s="81" t="str">
        <f t="shared" ref="A229:A234" ca="1" si="35">IF(ISERROR(MATCH(F229,Код_КВР,0)),"",INDIRECT(ADDRESS(MATCH(F229,Код_КВР,0)+1,2,,,"КВР")))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29" s="26">
        <v>801</v>
      </c>
      <c r="C229" s="77" t="s">
        <v>74</v>
      </c>
      <c r="D229" s="77" t="s">
        <v>74</v>
      </c>
      <c r="E229" s="26" t="s">
        <v>399</v>
      </c>
      <c r="F229" s="26">
        <v>100</v>
      </c>
      <c r="G229" s="82">
        <f>G230</f>
        <v>5026.8999999999996</v>
      </c>
      <c r="H229" s="82">
        <f>H230</f>
        <v>0</v>
      </c>
      <c r="I229" s="82">
        <f t="shared" si="33"/>
        <v>5026.8999999999996</v>
      </c>
      <c r="J229" s="98"/>
      <c r="K229" s="36"/>
      <c r="L229" s="36"/>
    </row>
    <row r="230" spans="1:12" s="95" customFormat="1" x14ac:dyDescent="0.2">
      <c r="A230" s="81" t="str">
        <f t="shared" ca="1" si="35"/>
        <v>Расходы на выплаты персоналу казенных учреждений</v>
      </c>
      <c r="B230" s="26">
        <v>801</v>
      </c>
      <c r="C230" s="77" t="s">
        <v>74</v>
      </c>
      <c r="D230" s="77" t="s">
        <v>74</v>
      </c>
      <c r="E230" s="26" t="s">
        <v>399</v>
      </c>
      <c r="F230" s="26">
        <v>110</v>
      </c>
      <c r="G230" s="82">
        <f>3844.5+18.3+1164.1</f>
        <v>5026.8999999999996</v>
      </c>
      <c r="H230" s="82"/>
      <c r="I230" s="82">
        <f t="shared" si="33"/>
        <v>5026.8999999999996</v>
      </c>
      <c r="J230" s="98"/>
      <c r="K230" s="36"/>
      <c r="L230" s="36"/>
    </row>
    <row r="231" spans="1:12" s="95" customFormat="1" ht="18" customHeight="1" x14ac:dyDescent="0.2">
      <c r="A231" s="81" t="str">
        <f t="shared" ca="1" si="35"/>
        <v>Закупка товаров, работ и услуг для государственных (муниципальных) нужд</v>
      </c>
      <c r="B231" s="26">
        <v>801</v>
      </c>
      <c r="C231" s="77" t="s">
        <v>74</v>
      </c>
      <c r="D231" s="77" t="s">
        <v>74</v>
      </c>
      <c r="E231" s="26" t="s">
        <v>399</v>
      </c>
      <c r="F231" s="26">
        <v>200</v>
      </c>
      <c r="G231" s="82">
        <f>G232</f>
        <v>1211.2</v>
      </c>
      <c r="H231" s="82">
        <f>H232</f>
        <v>0</v>
      </c>
      <c r="I231" s="82">
        <f t="shared" si="33"/>
        <v>1211.2</v>
      </c>
      <c r="J231" s="98"/>
      <c r="K231" s="36"/>
      <c r="L231" s="36"/>
    </row>
    <row r="232" spans="1:12" s="95" customFormat="1" ht="33" x14ac:dyDescent="0.2">
      <c r="A232" s="81" t="str">
        <f t="shared" ca="1" si="35"/>
        <v>Иные закупки товаров, работ и услуг для обеспечения государственных (муниципальных) нужд</v>
      </c>
      <c r="B232" s="26">
        <v>801</v>
      </c>
      <c r="C232" s="77" t="s">
        <v>74</v>
      </c>
      <c r="D232" s="77" t="s">
        <v>74</v>
      </c>
      <c r="E232" s="26" t="s">
        <v>399</v>
      </c>
      <c r="F232" s="26">
        <v>240</v>
      </c>
      <c r="G232" s="82">
        <v>1211.2</v>
      </c>
      <c r="H232" s="82"/>
      <c r="I232" s="82">
        <f t="shared" si="33"/>
        <v>1211.2</v>
      </c>
      <c r="J232" s="98"/>
      <c r="K232" s="36"/>
      <c r="L232" s="36"/>
    </row>
    <row r="233" spans="1:12" s="95" customFormat="1" x14ac:dyDescent="0.2">
      <c r="A233" s="81" t="str">
        <f t="shared" ca="1" si="35"/>
        <v>Иные бюджетные ассигнования</v>
      </c>
      <c r="B233" s="26">
        <v>801</v>
      </c>
      <c r="C233" s="77" t="s">
        <v>74</v>
      </c>
      <c r="D233" s="77" t="s">
        <v>74</v>
      </c>
      <c r="E233" s="26" t="s">
        <v>399</v>
      </c>
      <c r="F233" s="26">
        <v>800</v>
      </c>
      <c r="G233" s="82">
        <f>G234</f>
        <v>426.1</v>
      </c>
      <c r="H233" s="82">
        <f>H234</f>
        <v>0</v>
      </c>
      <c r="I233" s="82">
        <f t="shared" si="33"/>
        <v>426.1</v>
      </c>
      <c r="J233" s="98"/>
      <c r="K233" s="36"/>
      <c r="L233" s="36"/>
    </row>
    <row r="234" spans="1:12" s="95" customFormat="1" x14ac:dyDescent="0.2">
      <c r="A234" s="81" t="str">
        <f t="shared" ca="1" si="35"/>
        <v>Уплата налогов, сборов и иных платежей</v>
      </c>
      <c r="B234" s="26">
        <v>801</v>
      </c>
      <c r="C234" s="77" t="s">
        <v>74</v>
      </c>
      <c r="D234" s="77" t="s">
        <v>74</v>
      </c>
      <c r="E234" s="26" t="s">
        <v>399</v>
      </c>
      <c r="F234" s="26">
        <v>850</v>
      </c>
      <c r="G234" s="82">
        <f>415.3+10.8</f>
        <v>426.1</v>
      </c>
      <c r="H234" s="82"/>
      <c r="I234" s="82">
        <f t="shared" si="33"/>
        <v>426.1</v>
      </c>
      <c r="J234" s="98"/>
      <c r="K234" s="36"/>
      <c r="L234" s="36"/>
    </row>
    <row r="235" spans="1:12" x14ac:dyDescent="0.2">
      <c r="A235" s="81" t="str">
        <f ca="1">IF(ISERROR(MATCH(E235,Код_КЦСР,0)),"",INDIRECT(ADDRESS(MATCH(E235,Код_КЦСР,0)+1,2,,,"КЦСР")))</f>
        <v>Муниципальная программа «Здоровый город» на 2014 – 2022 годы</v>
      </c>
      <c r="B235" s="26">
        <v>801</v>
      </c>
      <c r="C235" s="77" t="s">
        <v>74</v>
      </c>
      <c r="D235" s="77" t="s">
        <v>74</v>
      </c>
      <c r="E235" s="26" t="s">
        <v>400</v>
      </c>
      <c r="F235" s="26"/>
      <c r="G235" s="82">
        <f t="shared" ref="G235:H237" si="36">G236</f>
        <v>70</v>
      </c>
      <c r="H235" s="82">
        <f t="shared" si="36"/>
        <v>0</v>
      </c>
      <c r="I235" s="82">
        <f t="shared" si="33"/>
        <v>70</v>
      </c>
      <c r="J235" s="98"/>
      <c r="K235" s="36"/>
      <c r="L235" s="36"/>
    </row>
    <row r="236" spans="1:12" x14ac:dyDescent="0.2">
      <c r="A236" s="81" t="str">
        <f ca="1">IF(ISERROR(MATCH(E236,Код_КЦСР,0)),"",INDIRECT(ADDRESS(MATCH(E236,Код_КЦСР,0)+1,2,,,"КЦСР")))</f>
        <v>Пропаганда здорового образа жизни</v>
      </c>
      <c r="B236" s="26">
        <v>801</v>
      </c>
      <c r="C236" s="77" t="s">
        <v>74</v>
      </c>
      <c r="D236" s="77" t="s">
        <v>74</v>
      </c>
      <c r="E236" s="26" t="s">
        <v>404</v>
      </c>
      <c r="F236" s="26"/>
      <c r="G236" s="82">
        <f t="shared" si="36"/>
        <v>70</v>
      </c>
      <c r="H236" s="82">
        <f t="shared" si="36"/>
        <v>0</v>
      </c>
      <c r="I236" s="82">
        <f t="shared" si="33"/>
        <v>70</v>
      </c>
      <c r="J236" s="98"/>
      <c r="K236" s="36"/>
      <c r="L236" s="36"/>
    </row>
    <row r="237" spans="1:12" ht="18" customHeight="1" x14ac:dyDescent="0.2">
      <c r="A237" s="81" t="str">
        <f ca="1">IF(ISERROR(MATCH(F237,Код_КВР,0)),"",INDIRECT(ADDRESS(MATCH(F237,Код_КВР,0)+1,2,,,"КВР")))</f>
        <v>Закупка товаров, работ и услуг для государственных (муниципальных) нужд</v>
      </c>
      <c r="B237" s="26">
        <v>801</v>
      </c>
      <c r="C237" s="77" t="s">
        <v>74</v>
      </c>
      <c r="D237" s="77" t="s">
        <v>74</v>
      </c>
      <c r="E237" s="26" t="s">
        <v>404</v>
      </c>
      <c r="F237" s="26">
        <v>200</v>
      </c>
      <c r="G237" s="82">
        <f t="shared" si="36"/>
        <v>70</v>
      </c>
      <c r="H237" s="82">
        <f t="shared" si="36"/>
        <v>0</v>
      </c>
      <c r="I237" s="82">
        <f t="shared" si="33"/>
        <v>70</v>
      </c>
      <c r="J237" s="98"/>
      <c r="K237" s="36"/>
      <c r="L237" s="36"/>
    </row>
    <row r="238" spans="1:12" ht="33" x14ac:dyDescent="0.2">
      <c r="A238" s="81" t="str">
        <f ca="1">IF(ISERROR(MATCH(F238,Код_КВР,0)),"",INDIRECT(ADDRESS(MATCH(F238,Код_КВР,0)+1,2,,,"КВР")))</f>
        <v>Иные закупки товаров, работ и услуг для обеспечения государственных (муниципальных) нужд</v>
      </c>
      <c r="B238" s="26">
        <v>801</v>
      </c>
      <c r="C238" s="77" t="s">
        <v>74</v>
      </c>
      <c r="D238" s="77" t="s">
        <v>74</v>
      </c>
      <c r="E238" s="26" t="s">
        <v>404</v>
      </c>
      <c r="F238" s="26">
        <v>240</v>
      </c>
      <c r="G238" s="82">
        <v>70</v>
      </c>
      <c r="H238" s="82"/>
      <c r="I238" s="82">
        <f t="shared" si="33"/>
        <v>70</v>
      </c>
      <c r="J238" s="98"/>
      <c r="K238" s="36"/>
      <c r="L238" s="36"/>
    </row>
    <row r="239" spans="1:12" ht="33" x14ac:dyDescent="0.2">
      <c r="A239" s="81" t="str">
        <f ca="1">IF(ISERROR(MATCH(E239,Код_КЦСР,0)),"",INDIRECT(ADDRESS(MATCH(E239,Код_КЦСР,0)+1,2,,,"КЦСР")))</f>
        <v>Муниципальная программа «Социальная поддержка граждан» на 2014 – 2018 годы</v>
      </c>
      <c r="B239" s="26">
        <v>801</v>
      </c>
      <c r="C239" s="77" t="s">
        <v>74</v>
      </c>
      <c r="D239" s="77" t="s">
        <v>74</v>
      </c>
      <c r="E239" s="26" t="s">
        <v>409</v>
      </c>
      <c r="F239" s="26"/>
      <c r="G239" s="82">
        <f t="shared" ref="G239:H241" si="37">G240</f>
        <v>962.5</v>
      </c>
      <c r="H239" s="82">
        <f t="shared" si="37"/>
        <v>0</v>
      </c>
      <c r="I239" s="82">
        <f t="shared" si="33"/>
        <v>962.5</v>
      </c>
      <c r="J239" s="98"/>
      <c r="K239" s="36"/>
      <c r="L239" s="36"/>
    </row>
    <row r="240" spans="1:12" ht="49.5" x14ac:dyDescent="0.2">
      <c r="A240" s="81" t="str">
        <f ca="1">IF(ISERROR(MATCH(E240,Код_КЦСР,0)),"",INDIRECT(ADDRESS(MATCH(E240,Код_КЦСР,0)+1,2,,,"КЦСР")))</f>
        <v>Частичная оплата стоимости путевок в оздоровительные учреждения для детей работников органов городского самоуправления и муниципальных учреждений города</v>
      </c>
      <c r="B240" s="26">
        <v>801</v>
      </c>
      <c r="C240" s="77" t="s">
        <v>74</v>
      </c>
      <c r="D240" s="77" t="s">
        <v>74</v>
      </c>
      <c r="E240" s="26" t="s">
        <v>411</v>
      </c>
      <c r="F240" s="26"/>
      <c r="G240" s="82">
        <f t="shared" si="37"/>
        <v>962.5</v>
      </c>
      <c r="H240" s="82">
        <f t="shared" si="37"/>
        <v>0</v>
      </c>
      <c r="I240" s="82">
        <f t="shared" si="33"/>
        <v>962.5</v>
      </c>
      <c r="J240" s="98"/>
      <c r="K240" s="36"/>
      <c r="L240" s="36"/>
    </row>
    <row r="241" spans="1:12" x14ac:dyDescent="0.2">
      <c r="A241" s="81" t="str">
        <f ca="1">IF(ISERROR(MATCH(F241,Код_КВР,0)),"",INDIRECT(ADDRESS(MATCH(F241,Код_КВР,0)+1,2,,,"КВР")))</f>
        <v>Социальное обеспечение и иные выплаты населению</v>
      </c>
      <c r="B241" s="26">
        <v>801</v>
      </c>
      <c r="C241" s="77" t="s">
        <v>74</v>
      </c>
      <c r="D241" s="77" t="s">
        <v>74</v>
      </c>
      <c r="E241" s="26" t="s">
        <v>411</v>
      </c>
      <c r="F241" s="26">
        <v>300</v>
      </c>
      <c r="G241" s="82">
        <f t="shared" si="37"/>
        <v>962.5</v>
      </c>
      <c r="H241" s="82">
        <f t="shared" si="37"/>
        <v>0</v>
      </c>
      <c r="I241" s="82">
        <f t="shared" si="33"/>
        <v>962.5</v>
      </c>
      <c r="J241" s="98"/>
      <c r="K241" s="36"/>
      <c r="L241" s="36"/>
    </row>
    <row r="242" spans="1:12" ht="33" x14ac:dyDescent="0.2">
      <c r="A242" s="81" t="str">
        <f ca="1">IF(ISERROR(MATCH(F242,Код_КВР,0)),"",INDIRECT(ADDRESS(MATCH(F242,Код_КВР,0)+1,2,,,"КВР")))</f>
        <v>Социальные выплаты гражданам, кроме публичных нормативных социальных выплат</v>
      </c>
      <c r="B242" s="26">
        <v>801</v>
      </c>
      <c r="C242" s="77" t="s">
        <v>74</v>
      </c>
      <c r="D242" s="77" t="s">
        <v>74</v>
      </c>
      <c r="E242" s="26" t="s">
        <v>411</v>
      </c>
      <c r="F242" s="26">
        <v>320</v>
      </c>
      <c r="G242" s="82">
        <v>962.5</v>
      </c>
      <c r="H242" s="82"/>
      <c r="I242" s="82">
        <f t="shared" si="33"/>
        <v>962.5</v>
      </c>
      <c r="J242" s="98"/>
      <c r="K242" s="36"/>
      <c r="L242" s="36"/>
    </row>
    <row r="243" spans="1:12" x14ac:dyDescent="0.2">
      <c r="A243" s="81" t="str">
        <f ca="1">IF(ISERROR(MATCH(C243,Код_Раздел,0)),"",INDIRECT(ADDRESS(MATCH(C243,Код_Раздел,0)+1,2,,,"Раздел")))</f>
        <v>Социальная политика</v>
      </c>
      <c r="B243" s="26">
        <v>801</v>
      </c>
      <c r="C243" s="77" t="s">
        <v>67</v>
      </c>
      <c r="D243" s="77"/>
      <c r="E243" s="26"/>
      <c r="F243" s="26"/>
      <c r="G243" s="82">
        <f>G244+G250+G307</f>
        <v>85874.3</v>
      </c>
      <c r="H243" s="82">
        <f>H244+H250+H307</f>
        <v>0</v>
      </c>
      <c r="I243" s="82">
        <f t="shared" si="33"/>
        <v>85874.3</v>
      </c>
      <c r="J243" s="98"/>
      <c r="K243" s="36"/>
      <c r="L243" s="36"/>
    </row>
    <row r="244" spans="1:12" x14ac:dyDescent="0.2">
      <c r="A244" s="85" t="s">
        <v>64</v>
      </c>
      <c r="B244" s="26">
        <v>801</v>
      </c>
      <c r="C244" s="77" t="s">
        <v>67</v>
      </c>
      <c r="D244" s="77" t="s">
        <v>90</v>
      </c>
      <c r="E244" s="26"/>
      <c r="F244" s="26"/>
      <c r="G244" s="82">
        <f t="shared" ref="G244:H247" si="38">G245</f>
        <v>16301.3</v>
      </c>
      <c r="H244" s="82">
        <f t="shared" si="38"/>
        <v>0</v>
      </c>
      <c r="I244" s="82">
        <f t="shared" si="33"/>
        <v>16301.3</v>
      </c>
      <c r="J244" s="98"/>
      <c r="K244" s="36"/>
      <c r="L244" s="36"/>
    </row>
    <row r="245" spans="1:12" ht="33" x14ac:dyDescent="0.2">
      <c r="A245" s="81" t="str">
        <f ca="1">IF(ISERROR(MATCH(E245,Код_КЦСР,0)),"",INDIRECT(ADDRESS(MATCH(E245,Код_КЦСР,0)+1,2,,,"КЦСР")))</f>
        <v>Муниципальная программа «Совершенствование муниципального управления в городе Череповце» на 2014 – 2018 годы</v>
      </c>
      <c r="B245" s="26">
        <v>801</v>
      </c>
      <c r="C245" s="77" t="s">
        <v>67</v>
      </c>
      <c r="D245" s="77" t="s">
        <v>90</v>
      </c>
      <c r="E245" s="26" t="s">
        <v>553</v>
      </c>
      <c r="F245" s="26"/>
      <c r="G245" s="82">
        <f t="shared" si="38"/>
        <v>16301.3</v>
      </c>
      <c r="H245" s="82">
        <f t="shared" si="38"/>
        <v>0</v>
      </c>
      <c r="I245" s="82">
        <f t="shared" si="33"/>
        <v>16301.3</v>
      </c>
      <c r="J245" s="98"/>
      <c r="K245" s="36"/>
      <c r="L245" s="36"/>
    </row>
    <row r="246" spans="1:12" x14ac:dyDescent="0.2">
      <c r="A246" s="81" t="str">
        <f ca="1">IF(ISERROR(MATCH(E246,Код_КЦСР,0)),"",INDIRECT(ADDRESS(MATCH(E246,Код_КЦСР,0)+1,2,,,"КЦСР")))</f>
        <v>Развитие муниципальной службы в мэрии города Череповца</v>
      </c>
      <c r="B246" s="26">
        <v>801</v>
      </c>
      <c r="C246" s="77" t="s">
        <v>67</v>
      </c>
      <c r="D246" s="77" t="s">
        <v>90</v>
      </c>
      <c r="E246" s="26" t="s">
        <v>558</v>
      </c>
      <c r="F246" s="26"/>
      <c r="G246" s="82">
        <f t="shared" si="38"/>
        <v>16301.3</v>
      </c>
      <c r="H246" s="82">
        <f t="shared" si="38"/>
        <v>0</v>
      </c>
      <c r="I246" s="82">
        <f t="shared" si="33"/>
        <v>16301.3</v>
      </c>
      <c r="J246" s="98"/>
      <c r="K246" s="36"/>
      <c r="L246" s="36"/>
    </row>
    <row r="247" spans="1:12" x14ac:dyDescent="0.2">
      <c r="A247" s="81" t="str">
        <f ca="1">IF(ISERROR(MATCH(E247,Код_КЦСР,0)),"",INDIRECT(ADDRESS(MATCH(E247,Код_КЦСР,0)+1,2,,,"КЦСР")))</f>
        <v>Повышение престижа муниципальной службы в городе</v>
      </c>
      <c r="B247" s="26">
        <v>801</v>
      </c>
      <c r="C247" s="77" t="s">
        <v>67</v>
      </c>
      <c r="D247" s="77" t="s">
        <v>90</v>
      </c>
      <c r="E247" s="26" t="s">
        <v>560</v>
      </c>
      <c r="F247" s="26"/>
      <c r="G247" s="82">
        <f t="shared" si="38"/>
        <v>16301.3</v>
      </c>
      <c r="H247" s="82">
        <f t="shared" si="38"/>
        <v>0</v>
      </c>
      <c r="I247" s="82">
        <f t="shared" si="33"/>
        <v>16301.3</v>
      </c>
      <c r="J247" s="98"/>
      <c r="K247" s="36"/>
      <c r="L247" s="36"/>
    </row>
    <row r="248" spans="1:12" x14ac:dyDescent="0.2">
      <c r="A248" s="81" t="str">
        <f ca="1">IF(ISERROR(MATCH(F248,Код_КВР,0)),"",INDIRECT(ADDRESS(MATCH(F248,Код_КВР,0)+1,2,,,"КВР")))</f>
        <v>Социальное обеспечение и иные выплаты населению</v>
      </c>
      <c r="B248" s="26">
        <v>801</v>
      </c>
      <c r="C248" s="77" t="s">
        <v>67</v>
      </c>
      <c r="D248" s="77" t="s">
        <v>90</v>
      </c>
      <c r="E248" s="26" t="s">
        <v>560</v>
      </c>
      <c r="F248" s="26">
        <v>300</v>
      </c>
      <c r="G248" s="82">
        <f>G249</f>
        <v>16301.3</v>
      </c>
      <c r="H248" s="82">
        <f>H249</f>
        <v>0</v>
      </c>
      <c r="I248" s="82">
        <f t="shared" si="33"/>
        <v>16301.3</v>
      </c>
      <c r="J248" s="98"/>
      <c r="K248" s="36"/>
      <c r="L248" s="36"/>
    </row>
    <row r="249" spans="1:12" ht="33" x14ac:dyDescent="0.2">
      <c r="A249" s="81" t="str">
        <f ca="1">IF(ISERROR(MATCH(F249,Код_КВР,0)),"",INDIRECT(ADDRESS(MATCH(F249,Код_КВР,0)+1,2,,,"КВР")))</f>
        <v>Социальные выплаты гражданам, кроме публичных нормативных социальных выплат</v>
      </c>
      <c r="B249" s="26">
        <v>801</v>
      </c>
      <c r="C249" s="77" t="s">
        <v>67</v>
      </c>
      <c r="D249" s="77" t="s">
        <v>90</v>
      </c>
      <c r="E249" s="26" t="s">
        <v>560</v>
      </c>
      <c r="F249" s="26">
        <v>320</v>
      </c>
      <c r="G249" s="82">
        <v>16301.3</v>
      </c>
      <c r="H249" s="82"/>
      <c r="I249" s="82">
        <f t="shared" si="33"/>
        <v>16301.3</v>
      </c>
      <c r="J249" s="98"/>
      <c r="K249" s="36"/>
      <c r="L249" s="36"/>
    </row>
    <row r="250" spans="1:12" x14ac:dyDescent="0.2">
      <c r="A250" s="85" t="s">
        <v>58</v>
      </c>
      <c r="B250" s="26">
        <v>801</v>
      </c>
      <c r="C250" s="77" t="s">
        <v>67</v>
      </c>
      <c r="D250" s="77" t="s">
        <v>92</v>
      </c>
      <c r="E250" s="26"/>
      <c r="F250" s="26"/>
      <c r="G250" s="82">
        <f>G251+G285+G302</f>
        <v>69476.5</v>
      </c>
      <c r="H250" s="82">
        <f>H251+H285+H302</f>
        <v>0</v>
      </c>
      <c r="I250" s="82">
        <f t="shared" si="33"/>
        <v>69476.5</v>
      </c>
      <c r="J250" s="98"/>
      <c r="K250" s="36"/>
      <c r="L250" s="36"/>
    </row>
    <row r="251" spans="1:12" ht="33" x14ac:dyDescent="0.2">
      <c r="A251" s="81" t="str">
        <f ca="1">IF(ISERROR(MATCH(E251,Код_КЦСР,0)),"",INDIRECT(ADDRESS(MATCH(E251,Код_КЦСР,0)+1,2,,,"КЦСР")))</f>
        <v>Муниципальная программа «Социальная поддержка граждан» на 2014 – 2018 годы</v>
      </c>
      <c r="B251" s="26">
        <v>801</v>
      </c>
      <c r="C251" s="77" t="s">
        <v>67</v>
      </c>
      <c r="D251" s="77" t="s">
        <v>92</v>
      </c>
      <c r="E251" s="26" t="s">
        <v>409</v>
      </c>
      <c r="F251" s="26"/>
      <c r="G251" s="82">
        <f>G252+G259+G266+G273+G280</f>
        <v>45962</v>
      </c>
      <c r="H251" s="82">
        <f>H252+H259+H266+H273+H280</f>
        <v>0</v>
      </c>
      <c r="I251" s="82">
        <f t="shared" si="33"/>
        <v>45962</v>
      </c>
      <c r="J251" s="98"/>
      <c r="K251" s="36"/>
      <c r="L251" s="36"/>
    </row>
    <row r="252" spans="1:12" ht="33" x14ac:dyDescent="0.2">
      <c r="A252" s="81" t="str">
        <f ca="1">IF(ISERROR(MATCH(E252,Код_КЦСР,0)),"",INDIRECT(ADDRESS(MATCH(E252,Код_КЦСР,0)+1,2,,,"КЦСР")))</f>
        <v>Выплата ежемесячного социального пособия на оздоровление работникам учреждений здравоохранения</v>
      </c>
      <c r="B252" s="26">
        <v>801</v>
      </c>
      <c r="C252" s="77" t="s">
        <v>67</v>
      </c>
      <c r="D252" s="77" t="s">
        <v>92</v>
      </c>
      <c r="E252" s="26" t="s">
        <v>416</v>
      </c>
      <c r="F252" s="26"/>
      <c r="G252" s="82">
        <f>G253</f>
        <v>23276.5</v>
      </c>
      <c r="H252" s="82">
        <f>H253</f>
        <v>0</v>
      </c>
      <c r="I252" s="82">
        <f t="shared" si="33"/>
        <v>23276.5</v>
      </c>
      <c r="J252" s="98"/>
      <c r="K252" s="36"/>
      <c r="L252" s="36"/>
    </row>
    <row r="253" spans="1:12" ht="33.75" customHeight="1" x14ac:dyDescent="0.2">
      <c r="A253" s="81" t="str">
        <f ca="1">IF(ISERROR(MATCH(E253,Код_КЦСР,0)),"",INDIRECT(ADDRESS(MATCH(E253,Код_КЦСР,0)+1,2,,,"КЦСР")))</f>
        <v>Выплата ежемесячного социального пособия на оздоровление работникам учреждений здравоохранения за счет средств городского бюджета</v>
      </c>
      <c r="B253" s="26">
        <v>801</v>
      </c>
      <c r="C253" s="77" t="s">
        <v>67</v>
      </c>
      <c r="D253" s="77" t="s">
        <v>92</v>
      </c>
      <c r="E253" s="26" t="s">
        <v>417</v>
      </c>
      <c r="F253" s="26"/>
      <c r="G253" s="82">
        <f>G254</f>
        <v>23276.5</v>
      </c>
      <c r="H253" s="82">
        <f>H254</f>
        <v>0</v>
      </c>
      <c r="I253" s="82">
        <f t="shared" si="33"/>
        <v>23276.5</v>
      </c>
      <c r="J253" s="98"/>
      <c r="K253" s="36"/>
      <c r="L253" s="36"/>
    </row>
    <row r="254" spans="1:12" ht="49.5" x14ac:dyDescent="0.2">
      <c r="A254" s="81" t="str">
        <f ca="1">IF(ISERROR(MATCH(E254,Код_КЦСР,0)),"",INDIRECT(ADDRESS(MATCH(E254,Код_КЦСР,0)+1,2,,,"КЦСР")))</f>
        <v>Ежемесячное социальное пособие на оздоровление отдельным категориям работников учреждений здравоохранения в соответствии с решением Череповецкой городской Думы от 29.05.2012 № 93</v>
      </c>
      <c r="B254" s="26">
        <v>801</v>
      </c>
      <c r="C254" s="77" t="s">
        <v>67</v>
      </c>
      <c r="D254" s="77" t="s">
        <v>92</v>
      </c>
      <c r="E254" s="26" t="s">
        <v>419</v>
      </c>
      <c r="F254" s="26"/>
      <c r="G254" s="82">
        <f>G255+G257</f>
        <v>23276.5</v>
      </c>
      <c r="H254" s="82">
        <f>H255+H257</f>
        <v>0</v>
      </c>
      <c r="I254" s="82">
        <f t="shared" si="33"/>
        <v>23276.5</v>
      </c>
      <c r="J254" s="98"/>
      <c r="K254" s="36"/>
      <c r="L254" s="36"/>
    </row>
    <row r="255" spans="1:12" ht="18" customHeight="1" x14ac:dyDescent="0.2">
      <c r="A255" s="81" t="str">
        <f ca="1">IF(ISERROR(MATCH(F255,Код_КВР,0)),"",INDIRECT(ADDRESS(MATCH(F255,Код_КВР,0)+1,2,,,"КВР")))</f>
        <v>Закупка товаров, работ и услуг для государственных (муниципальных) нужд</v>
      </c>
      <c r="B255" s="26">
        <v>801</v>
      </c>
      <c r="C255" s="77" t="s">
        <v>67</v>
      </c>
      <c r="D255" s="77" t="s">
        <v>92</v>
      </c>
      <c r="E255" s="26" t="s">
        <v>419</v>
      </c>
      <c r="F255" s="26">
        <v>200</v>
      </c>
      <c r="G255" s="82">
        <f>G256</f>
        <v>230.5</v>
      </c>
      <c r="H255" s="82">
        <f>H256</f>
        <v>0</v>
      </c>
      <c r="I255" s="82">
        <f t="shared" si="33"/>
        <v>230.5</v>
      </c>
      <c r="J255" s="98"/>
      <c r="K255" s="36"/>
      <c r="L255" s="36"/>
    </row>
    <row r="256" spans="1:12" ht="33" x14ac:dyDescent="0.2">
      <c r="A256" s="81" t="str">
        <f ca="1">IF(ISERROR(MATCH(F256,Код_КВР,0)),"",INDIRECT(ADDRESS(MATCH(F256,Код_КВР,0)+1,2,,,"КВР")))</f>
        <v>Иные закупки товаров, работ и услуг для обеспечения государственных (муниципальных) нужд</v>
      </c>
      <c r="B256" s="26">
        <v>801</v>
      </c>
      <c r="C256" s="77" t="s">
        <v>67</v>
      </c>
      <c r="D256" s="77" t="s">
        <v>92</v>
      </c>
      <c r="E256" s="26" t="s">
        <v>419</v>
      </c>
      <c r="F256" s="26">
        <v>240</v>
      </c>
      <c r="G256" s="82">
        <v>230.5</v>
      </c>
      <c r="H256" s="82"/>
      <c r="I256" s="82">
        <f t="shared" si="33"/>
        <v>230.5</v>
      </c>
      <c r="J256" s="98"/>
      <c r="K256" s="36"/>
      <c r="L256" s="36"/>
    </row>
    <row r="257" spans="1:12" x14ac:dyDescent="0.2">
      <c r="A257" s="81" t="str">
        <f ca="1">IF(ISERROR(MATCH(F257,Код_КВР,0)),"",INDIRECT(ADDRESS(MATCH(F257,Код_КВР,0)+1,2,,,"КВР")))</f>
        <v>Социальное обеспечение и иные выплаты населению</v>
      </c>
      <c r="B257" s="26">
        <v>801</v>
      </c>
      <c r="C257" s="77" t="s">
        <v>67</v>
      </c>
      <c r="D257" s="77" t="s">
        <v>92</v>
      </c>
      <c r="E257" s="26" t="s">
        <v>419</v>
      </c>
      <c r="F257" s="26">
        <v>300</v>
      </c>
      <c r="G257" s="82">
        <f>G258</f>
        <v>23046</v>
      </c>
      <c r="H257" s="82">
        <f>H258</f>
        <v>0</v>
      </c>
      <c r="I257" s="82">
        <f t="shared" si="33"/>
        <v>23046</v>
      </c>
      <c r="J257" s="98"/>
      <c r="K257" s="36"/>
      <c r="L257" s="36"/>
    </row>
    <row r="258" spans="1:12" x14ac:dyDescent="0.2">
      <c r="A258" s="81" t="str">
        <f ca="1">IF(ISERROR(MATCH(F258,Код_КВР,0)),"",INDIRECT(ADDRESS(MATCH(F258,Код_КВР,0)+1,2,,,"КВР")))</f>
        <v>Публичные нормативные социальные выплаты гражданам</v>
      </c>
      <c r="B258" s="26">
        <v>801</v>
      </c>
      <c r="C258" s="77" t="s">
        <v>67</v>
      </c>
      <c r="D258" s="77" t="s">
        <v>92</v>
      </c>
      <c r="E258" s="26" t="s">
        <v>419</v>
      </c>
      <c r="F258" s="26">
        <v>310</v>
      </c>
      <c r="G258" s="82">
        <v>23046</v>
      </c>
      <c r="H258" s="82"/>
      <c r="I258" s="82">
        <f t="shared" si="33"/>
        <v>23046</v>
      </c>
      <c r="J258" s="98"/>
      <c r="K258" s="36"/>
      <c r="L258" s="36"/>
    </row>
    <row r="259" spans="1:12" ht="33" x14ac:dyDescent="0.2">
      <c r="A259" s="81" t="str">
        <f ca="1">IF(ISERROR(MATCH(E259,Код_КЦСР,0)),"",INDIRECT(ADDRESS(MATCH(E259,Код_КЦСР,0)+1,2,,,"КЦСР")))</f>
        <v>Выплата ежемесячного социального пособия за найм (поднайм) жилых помещений специалистам учреждений здравоохранения</v>
      </c>
      <c r="B259" s="26">
        <v>801</v>
      </c>
      <c r="C259" s="77" t="s">
        <v>67</v>
      </c>
      <c r="D259" s="77" t="s">
        <v>92</v>
      </c>
      <c r="E259" s="26" t="s">
        <v>420</v>
      </c>
      <c r="F259" s="26"/>
      <c r="G259" s="82">
        <f>G260</f>
        <v>6108.5</v>
      </c>
      <c r="H259" s="82">
        <f>H260</f>
        <v>0</v>
      </c>
      <c r="I259" s="82">
        <f t="shared" si="33"/>
        <v>6108.5</v>
      </c>
      <c r="J259" s="98"/>
      <c r="K259" s="36"/>
      <c r="L259" s="36"/>
    </row>
    <row r="260" spans="1:12" ht="49.5" x14ac:dyDescent="0.2">
      <c r="A260" s="81" t="str">
        <f ca="1">IF(ISERROR(MATCH(E260,Код_КЦСР,0)),"",INDIRECT(ADDRESS(MATCH(E260,Код_КЦСР,0)+1,2,,,"КЦСР")))</f>
        <v>Выплата ежемесячного социального пособия за найм (поднайм) жилых помещений специалистам учреждений здравоохранения за счет средств городского бюджета</v>
      </c>
      <c r="B260" s="26">
        <v>801</v>
      </c>
      <c r="C260" s="77" t="s">
        <v>67</v>
      </c>
      <c r="D260" s="77" t="s">
        <v>92</v>
      </c>
      <c r="E260" s="26" t="s">
        <v>421</v>
      </c>
      <c r="F260" s="26"/>
      <c r="G260" s="82">
        <f>G261</f>
        <v>6108.5</v>
      </c>
      <c r="H260" s="82">
        <f>H261</f>
        <v>0</v>
      </c>
      <c r="I260" s="82">
        <f t="shared" si="33"/>
        <v>6108.5</v>
      </c>
      <c r="J260" s="98"/>
      <c r="K260" s="36"/>
      <c r="L260" s="36"/>
    </row>
    <row r="261" spans="1:12" ht="49.5" x14ac:dyDescent="0.2">
      <c r="A261" s="81" t="str">
        <f ca="1">IF(ISERROR(MATCH(E261,Код_КЦСР,0)),"",INDIRECT(ADDRESS(MATCH(E261,Код_КЦСР,0)+1,2,,,"КЦСР")))</f>
        <v>Ежемесячное социальное пособие за найм (поднайм) жилых помещений специалистам учреждений здравоохранения в соответствии с решением Череповецкой городской Думы от 29.05.2012 № 98</v>
      </c>
      <c r="B261" s="26">
        <v>801</v>
      </c>
      <c r="C261" s="77" t="s">
        <v>67</v>
      </c>
      <c r="D261" s="77" t="s">
        <v>92</v>
      </c>
      <c r="E261" s="26" t="s">
        <v>423</v>
      </c>
      <c r="F261" s="26"/>
      <c r="G261" s="82">
        <f>G262+G264</f>
        <v>6108.5</v>
      </c>
      <c r="H261" s="82">
        <f>H262+H264</f>
        <v>0</v>
      </c>
      <c r="I261" s="82">
        <f t="shared" si="33"/>
        <v>6108.5</v>
      </c>
      <c r="J261" s="98"/>
      <c r="K261" s="36"/>
      <c r="L261" s="36"/>
    </row>
    <row r="262" spans="1:12" ht="18" customHeight="1" x14ac:dyDescent="0.2">
      <c r="A262" s="81" t="str">
        <f ca="1">IF(ISERROR(MATCH(F262,Код_КВР,0)),"",INDIRECT(ADDRESS(MATCH(F262,Код_КВР,0)+1,2,,,"КВР")))</f>
        <v>Закупка товаров, работ и услуг для государственных (муниципальных) нужд</v>
      </c>
      <c r="B262" s="26">
        <v>801</v>
      </c>
      <c r="C262" s="77" t="s">
        <v>67</v>
      </c>
      <c r="D262" s="77" t="s">
        <v>92</v>
      </c>
      <c r="E262" s="26" t="s">
        <v>423</v>
      </c>
      <c r="F262" s="26">
        <v>200</v>
      </c>
      <c r="G262" s="82">
        <f>G263</f>
        <v>60.5</v>
      </c>
      <c r="H262" s="82">
        <f>H263</f>
        <v>0</v>
      </c>
      <c r="I262" s="82">
        <f t="shared" si="33"/>
        <v>60.5</v>
      </c>
      <c r="J262" s="98"/>
      <c r="K262" s="36"/>
      <c r="L262" s="36"/>
    </row>
    <row r="263" spans="1:12" ht="33" x14ac:dyDescent="0.2">
      <c r="A263" s="81" t="str">
        <f ca="1">IF(ISERROR(MATCH(F263,Код_КВР,0)),"",INDIRECT(ADDRESS(MATCH(F263,Код_КВР,0)+1,2,,,"КВР")))</f>
        <v>Иные закупки товаров, работ и услуг для обеспечения государственных (муниципальных) нужд</v>
      </c>
      <c r="B263" s="26">
        <v>801</v>
      </c>
      <c r="C263" s="77" t="s">
        <v>67</v>
      </c>
      <c r="D263" s="77" t="s">
        <v>92</v>
      </c>
      <c r="E263" s="26" t="s">
        <v>423</v>
      </c>
      <c r="F263" s="26">
        <v>240</v>
      </c>
      <c r="G263" s="82">
        <v>60.5</v>
      </c>
      <c r="H263" s="82"/>
      <c r="I263" s="82">
        <f t="shared" si="33"/>
        <v>60.5</v>
      </c>
      <c r="J263" s="98"/>
      <c r="K263" s="36"/>
      <c r="L263" s="36"/>
    </row>
    <row r="264" spans="1:12" x14ac:dyDescent="0.2">
      <c r="A264" s="81" t="str">
        <f ca="1">IF(ISERROR(MATCH(F264,Код_КВР,0)),"",INDIRECT(ADDRESS(MATCH(F264,Код_КВР,0)+1,2,,,"КВР")))</f>
        <v>Социальное обеспечение и иные выплаты населению</v>
      </c>
      <c r="B264" s="26">
        <v>801</v>
      </c>
      <c r="C264" s="77" t="s">
        <v>67</v>
      </c>
      <c r="D264" s="77" t="s">
        <v>92</v>
      </c>
      <c r="E264" s="26" t="s">
        <v>423</v>
      </c>
      <c r="F264" s="26">
        <v>300</v>
      </c>
      <c r="G264" s="82">
        <f>G265</f>
        <v>6048</v>
      </c>
      <c r="H264" s="82">
        <f>H265</f>
        <v>0</v>
      </c>
      <c r="I264" s="82">
        <f t="shared" si="33"/>
        <v>6048</v>
      </c>
      <c r="J264" s="98"/>
      <c r="K264" s="36"/>
      <c r="L264" s="36"/>
    </row>
    <row r="265" spans="1:12" x14ac:dyDescent="0.2">
      <c r="A265" s="81" t="str">
        <f ca="1">IF(ISERROR(MATCH(F265,Код_КВР,0)),"",INDIRECT(ADDRESS(MATCH(F265,Код_КВР,0)+1,2,,,"КВР")))</f>
        <v>Публичные нормативные социальные выплаты гражданам</v>
      </c>
      <c r="B265" s="26">
        <v>801</v>
      </c>
      <c r="C265" s="77" t="s">
        <v>67</v>
      </c>
      <c r="D265" s="77" t="s">
        <v>92</v>
      </c>
      <c r="E265" s="26" t="s">
        <v>423</v>
      </c>
      <c r="F265" s="26">
        <v>310</v>
      </c>
      <c r="G265" s="82">
        <v>6048</v>
      </c>
      <c r="H265" s="82"/>
      <c r="I265" s="82">
        <f t="shared" si="33"/>
        <v>6048</v>
      </c>
      <c r="J265" s="98"/>
      <c r="K265" s="36"/>
      <c r="L265" s="36"/>
    </row>
    <row r="266" spans="1:12" ht="33" x14ac:dyDescent="0.2">
      <c r="A266" s="81" t="str">
        <f ca="1">IF(ISERROR(MATCH(E266,Код_КЦСР,0)),"",INDIRECT(ADDRESS(MATCH(E266,Код_КЦСР,0)+1,2,,,"КЦСР")))</f>
        <v>Выплата вознаграждений лицам, имеющим знак «За особые заслуги перед городом Череповцом»</v>
      </c>
      <c r="B266" s="26">
        <v>801</v>
      </c>
      <c r="C266" s="77" t="s">
        <v>67</v>
      </c>
      <c r="D266" s="77" t="s">
        <v>92</v>
      </c>
      <c r="E266" s="26" t="s">
        <v>424</v>
      </c>
      <c r="F266" s="26"/>
      <c r="G266" s="82">
        <f>G267</f>
        <v>436.40000000000003</v>
      </c>
      <c r="H266" s="82">
        <f>H267</f>
        <v>0</v>
      </c>
      <c r="I266" s="82">
        <f t="shared" si="33"/>
        <v>436.40000000000003</v>
      </c>
      <c r="J266" s="98"/>
      <c r="K266" s="36"/>
      <c r="L266" s="36"/>
    </row>
    <row r="267" spans="1:12" ht="33" x14ac:dyDescent="0.2">
      <c r="A267" s="81" t="str">
        <f ca="1">IF(ISERROR(MATCH(E267,Код_КЦСР,0)),"",INDIRECT(ADDRESS(MATCH(E267,Код_КЦСР,0)+1,2,,,"КЦСР")))</f>
        <v>Выплата вознаграждений лицам, имеющим знак «За особые заслуги перед городом Череповцом» за счет средств городского бюджета</v>
      </c>
      <c r="B267" s="26">
        <v>801</v>
      </c>
      <c r="C267" s="77" t="s">
        <v>67</v>
      </c>
      <c r="D267" s="77" t="s">
        <v>92</v>
      </c>
      <c r="E267" s="26" t="s">
        <v>425</v>
      </c>
      <c r="F267" s="26"/>
      <c r="G267" s="82">
        <f>G268</f>
        <v>436.40000000000003</v>
      </c>
      <c r="H267" s="82">
        <f>H268</f>
        <v>0</v>
      </c>
      <c r="I267" s="82">
        <f t="shared" si="33"/>
        <v>436.40000000000003</v>
      </c>
      <c r="J267" s="98"/>
      <c r="K267" s="36"/>
      <c r="L267" s="36"/>
    </row>
    <row r="268" spans="1:12" ht="49.5" x14ac:dyDescent="0.2">
      <c r="A268" s="81" t="str">
        <f ca="1">IF(ISERROR(MATCH(E268,Код_КЦСР,0)),"",INDIRECT(ADDRESS(MATCH(E268,Код_КЦСР,0)+1,2,,,"КЦСР")))</f>
        <v>Выплата вознаграждений лицам, имеющим знак «За особые заслуги перед городом Череповцом» в соответствии с постановлением Череповецкой городской Думы от 27.09.2005 № 88</v>
      </c>
      <c r="B268" s="26">
        <v>801</v>
      </c>
      <c r="C268" s="77" t="s">
        <v>67</v>
      </c>
      <c r="D268" s="77" t="s">
        <v>92</v>
      </c>
      <c r="E268" s="26" t="s">
        <v>427</v>
      </c>
      <c r="F268" s="26"/>
      <c r="G268" s="82">
        <f>G269+G271</f>
        <v>436.40000000000003</v>
      </c>
      <c r="H268" s="82">
        <f>H269+H271</f>
        <v>0</v>
      </c>
      <c r="I268" s="82">
        <f t="shared" si="33"/>
        <v>436.40000000000003</v>
      </c>
      <c r="J268" s="98"/>
      <c r="K268" s="36"/>
      <c r="L268" s="36"/>
    </row>
    <row r="269" spans="1:12" ht="18" customHeight="1" x14ac:dyDescent="0.2">
      <c r="A269" s="81" t="str">
        <f ca="1">IF(ISERROR(MATCH(F269,Код_КВР,0)),"",INDIRECT(ADDRESS(MATCH(F269,Код_КВР,0)+1,2,,,"КВР")))</f>
        <v>Закупка товаров, работ и услуг для государственных (муниципальных) нужд</v>
      </c>
      <c r="B269" s="26">
        <v>801</v>
      </c>
      <c r="C269" s="77" t="s">
        <v>67</v>
      </c>
      <c r="D269" s="77" t="s">
        <v>92</v>
      </c>
      <c r="E269" s="26" t="s">
        <v>427</v>
      </c>
      <c r="F269" s="26">
        <v>200</v>
      </c>
      <c r="G269" s="82">
        <f>G270</f>
        <v>4.3</v>
      </c>
      <c r="H269" s="82">
        <f>H270</f>
        <v>0</v>
      </c>
      <c r="I269" s="82">
        <f t="shared" si="33"/>
        <v>4.3</v>
      </c>
      <c r="J269" s="98"/>
      <c r="K269" s="36"/>
      <c r="L269" s="36"/>
    </row>
    <row r="270" spans="1:12" ht="33" x14ac:dyDescent="0.2">
      <c r="A270" s="81" t="str">
        <f ca="1">IF(ISERROR(MATCH(F270,Код_КВР,0)),"",INDIRECT(ADDRESS(MATCH(F270,Код_КВР,0)+1,2,,,"КВР")))</f>
        <v>Иные закупки товаров, работ и услуг для обеспечения государственных (муниципальных) нужд</v>
      </c>
      <c r="B270" s="26">
        <v>801</v>
      </c>
      <c r="C270" s="77" t="s">
        <v>67</v>
      </c>
      <c r="D270" s="77" t="s">
        <v>92</v>
      </c>
      <c r="E270" s="26" t="s">
        <v>427</v>
      </c>
      <c r="F270" s="26">
        <v>240</v>
      </c>
      <c r="G270" s="82">
        <v>4.3</v>
      </c>
      <c r="H270" s="82"/>
      <c r="I270" s="82">
        <f t="shared" si="33"/>
        <v>4.3</v>
      </c>
      <c r="J270" s="98"/>
      <c r="K270" s="36"/>
      <c r="L270" s="36"/>
    </row>
    <row r="271" spans="1:12" x14ac:dyDescent="0.2">
      <c r="A271" s="81" t="str">
        <f ca="1">IF(ISERROR(MATCH(F271,Код_КВР,0)),"",INDIRECT(ADDRESS(MATCH(F271,Код_КВР,0)+1,2,,,"КВР")))</f>
        <v>Социальное обеспечение и иные выплаты населению</v>
      </c>
      <c r="B271" s="26">
        <v>801</v>
      </c>
      <c r="C271" s="77" t="s">
        <v>67</v>
      </c>
      <c r="D271" s="77" t="s">
        <v>92</v>
      </c>
      <c r="E271" s="26" t="s">
        <v>427</v>
      </c>
      <c r="F271" s="26">
        <v>300</v>
      </c>
      <c r="G271" s="82">
        <f>G272</f>
        <v>432.1</v>
      </c>
      <c r="H271" s="82">
        <f>H272</f>
        <v>0</v>
      </c>
      <c r="I271" s="82">
        <f t="shared" si="33"/>
        <v>432.1</v>
      </c>
      <c r="J271" s="98"/>
      <c r="K271" s="36"/>
      <c r="L271" s="36"/>
    </row>
    <row r="272" spans="1:12" x14ac:dyDescent="0.2">
      <c r="A272" s="81" t="str">
        <f ca="1">IF(ISERROR(MATCH(F272,Код_КВР,0)),"",INDIRECT(ADDRESS(MATCH(F272,Код_КВР,0)+1,2,,,"КВР")))</f>
        <v>Публичные нормативные социальные выплаты гражданам</v>
      </c>
      <c r="B272" s="26">
        <v>801</v>
      </c>
      <c r="C272" s="77" t="s">
        <v>67</v>
      </c>
      <c r="D272" s="77" t="s">
        <v>92</v>
      </c>
      <c r="E272" s="26" t="s">
        <v>427</v>
      </c>
      <c r="F272" s="26">
        <v>310</v>
      </c>
      <c r="G272" s="82">
        <v>432.1</v>
      </c>
      <c r="H272" s="82"/>
      <c r="I272" s="82">
        <f t="shared" si="33"/>
        <v>432.1</v>
      </c>
      <c r="J272" s="98"/>
      <c r="K272" s="36"/>
      <c r="L272" s="36"/>
    </row>
    <row r="273" spans="1:12" ht="33" x14ac:dyDescent="0.2">
      <c r="A273" s="81" t="str">
        <f ca="1">IF(ISERROR(MATCH(E273,Код_КЦСР,0)),"",INDIRECT(ADDRESS(MATCH(E273,Код_КЦСР,0)+1,2,,,"КЦСР")))</f>
        <v>Выплата вознаграждений лицам, имеющим звание «Почетный гражданин города Череповца»</v>
      </c>
      <c r="B273" s="26">
        <v>801</v>
      </c>
      <c r="C273" s="77" t="s">
        <v>67</v>
      </c>
      <c r="D273" s="77" t="s">
        <v>92</v>
      </c>
      <c r="E273" s="26" t="s">
        <v>428</v>
      </c>
      <c r="F273" s="26"/>
      <c r="G273" s="82">
        <f>G274</f>
        <v>358.6</v>
      </c>
      <c r="H273" s="82">
        <f>H274</f>
        <v>0</v>
      </c>
      <c r="I273" s="82">
        <f t="shared" si="33"/>
        <v>358.6</v>
      </c>
      <c r="J273" s="98"/>
      <c r="K273" s="36"/>
      <c r="L273" s="36"/>
    </row>
    <row r="274" spans="1:12" ht="33" x14ac:dyDescent="0.2">
      <c r="A274" s="81" t="str">
        <f ca="1">IF(ISERROR(MATCH(E274,Код_КЦСР,0)),"",INDIRECT(ADDRESS(MATCH(E274,Код_КЦСР,0)+1,2,,,"КЦСР")))</f>
        <v>Выплата вознаграждений лицам, имеющим звание «Почетный гражданин города Череповца» за счет средств городского бюджета</v>
      </c>
      <c r="B274" s="26">
        <v>801</v>
      </c>
      <c r="C274" s="77" t="s">
        <v>67</v>
      </c>
      <c r="D274" s="77" t="s">
        <v>92</v>
      </c>
      <c r="E274" s="26" t="s">
        <v>429</v>
      </c>
      <c r="F274" s="26"/>
      <c r="G274" s="82">
        <f>G275</f>
        <v>358.6</v>
      </c>
      <c r="H274" s="82">
        <f>H275</f>
        <v>0</v>
      </c>
      <c r="I274" s="82">
        <f t="shared" ref="I274:I337" si="39">G274+H274</f>
        <v>358.6</v>
      </c>
      <c r="J274" s="98"/>
      <c r="K274" s="36"/>
      <c r="L274" s="36"/>
    </row>
    <row r="275" spans="1:12" ht="49.5" x14ac:dyDescent="0.2">
      <c r="A275" s="81" t="str">
        <f ca="1">IF(ISERROR(MATCH(E275,Код_КЦСР,0)),"",INDIRECT(ADDRESS(MATCH(E275,Код_КЦСР,0)+1,2,,,"КЦСР")))</f>
        <v>Выплата вознаграждений лицам, имеющим звание «Почетный гражданин города Череповца» в соответствии с постановлением Череповецкой городской Думы от 27.09.2005 № 87</v>
      </c>
      <c r="B275" s="26">
        <v>801</v>
      </c>
      <c r="C275" s="77" t="s">
        <v>67</v>
      </c>
      <c r="D275" s="77" t="s">
        <v>92</v>
      </c>
      <c r="E275" s="26" t="s">
        <v>431</v>
      </c>
      <c r="F275" s="26"/>
      <c r="G275" s="82">
        <f>G276+G278</f>
        <v>358.6</v>
      </c>
      <c r="H275" s="82">
        <f>H276+H278</f>
        <v>0</v>
      </c>
      <c r="I275" s="82">
        <f t="shared" si="39"/>
        <v>358.6</v>
      </c>
      <c r="J275" s="98"/>
      <c r="K275" s="36"/>
      <c r="L275" s="36"/>
    </row>
    <row r="276" spans="1:12" ht="18" customHeight="1" x14ac:dyDescent="0.2">
      <c r="A276" s="81" t="str">
        <f ca="1">IF(ISERROR(MATCH(F276,Код_КВР,0)),"",INDIRECT(ADDRESS(MATCH(F276,Код_КВР,0)+1,2,,,"КВР")))</f>
        <v>Закупка товаров, работ и услуг для государственных (муниципальных) нужд</v>
      </c>
      <c r="B276" s="26">
        <v>801</v>
      </c>
      <c r="C276" s="77" t="s">
        <v>67</v>
      </c>
      <c r="D276" s="77" t="s">
        <v>92</v>
      </c>
      <c r="E276" s="26" t="s">
        <v>431</v>
      </c>
      <c r="F276" s="26">
        <v>200</v>
      </c>
      <c r="G276" s="82">
        <f>G277</f>
        <v>3.6</v>
      </c>
      <c r="H276" s="82">
        <f>H277</f>
        <v>0</v>
      </c>
      <c r="I276" s="82">
        <f t="shared" si="39"/>
        <v>3.6</v>
      </c>
      <c r="J276" s="98"/>
      <c r="K276" s="36"/>
      <c r="L276" s="36"/>
    </row>
    <row r="277" spans="1:12" ht="33" x14ac:dyDescent="0.2">
      <c r="A277" s="81" t="str">
        <f ca="1">IF(ISERROR(MATCH(F277,Код_КВР,0)),"",INDIRECT(ADDRESS(MATCH(F277,Код_КВР,0)+1,2,,,"КВР")))</f>
        <v>Иные закупки товаров, работ и услуг для обеспечения государственных (муниципальных) нужд</v>
      </c>
      <c r="B277" s="26">
        <v>801</v>
      </c>
      <c r="C277" s="77" t="s">
        <v>67</v>
      </c>
      <c r="D277" s="77" t="s">
        <v>92</v>
      </c>
      <c r="E277" s="26" t="s">
        <v>431</v>
      </c>
      <c r="F277" s="26">
        <v>240</v>
      </c>
      <c r="G277" s="82">
        <v>3.6</v>
      </c>
      <c r="H277" s="82"/>
      <c r="I277" s="82">
        <f t="shared" si="39"/>
        <v>3.6</v>
      </c>
      <c r="J277" s="98"/>
      <c r="K277" s="36"/>
      <c r="L277" s="36"/>
    </row>
    <row r="278" spans="1:12" x14ac:dyDescent="0.2">
      <c r="A278" s="81" t="str">
        <f ca="1">IF(ISERROR(MATCH(F278,Код_КВР,0)),"",INDIRECT(ADDRESS(MATCH(F278,Код_КВР,0)+1,2,,,"КВР")))</f>
        <v>Социальное обеспечение и иные выплаты населению</v>
      </c>
      <c r="B278" s="26">
        <v>801</v>
      </c>
      <c r="C278" s="77" t="s">
        <v>67</v>
      </c>
      <c r="D278" s="77" t="s">
        <v>92</v>
      </c>
      <c r="E278" s="26" t="s">
        <v>431</v>
      </c>
      <c r="F278" s="26">
        <v>300</v>
      </c>
      <c r="G278" s="82">
        <f>G279</f>
        <v>355</v>
      </c>
      <c r="H278" s="82">
        <f>H279</f>
        <v>0</v>
      </c>
      <c r="I278" s="82">
        <f t="shared" si="39"/>
        <v>355</v>
      </c>
      <c r="J278" s="98"/>
      <c r="K278" s="36"/>
      <c r="L278" s="36"/>
    </row>
    <row r="279" spans="1:12" x14ac:dyDescent="0.2">
      <c r="A279" s="81" t="str">
        <f ca="1">IF(ISERROR(MATCH(F279,Код_КВР,0)),"",INDIRECT(ADDRESS(MATCH(F279,Код_КВР,0)+1,2,,,"КВР")))</f>
        <v>Публичные нормативные социальные выплаты гражданам</v>
      </c>
      <c r="B279" s="26">
        <v>801</v>
      </c>
      <c r="C279" s="77" t="s">
        <v>67</v>
      </c>
      <c r="D279" s="77" t="s">
        <v>92</v>
      </c>
      <c r="E279" s="26" t="s">
        <v>431</v>
      </c>
      <c r="F279" s="26">
        <v>310</v>
      </c>
      <c r="G279" s="82">
        <v>355</v>
      </c>
      <c r="H279" s="82"/>
      <c r="I279" s="82">
        <f t="shared" si="39"/>
        <v>355</v>
      </c>
      <c r="J279" s="98"/>
      <c r="K279" s="36"/>
      <c r="L279" s="36"/>
    </row>
    <row r="280" spans="1:12" ht="33" x14ac:dyDescent="0.2">
      <c r="A280" s="81" t="str">
        <f ca="1">IF(ISERROR(MATCH(E280,Код_КЦСР,0)),"",INDIRECT(ADDRESS(MATCH(E280,Код_КЦСР,0)+1,2,,,"КЦСР")))</f>
        <v>Социальная поддержка пенсионеров на условиях договора пожизненного содержания с иждивением</v>
      </c>
      <c r="B280" s="26">
        <v>801</v>
      </c>
      <c r="C280" s="77" t="s">
        <v>67</v>
      </c>
      <c r="D280" s="77" t="s">
        <v>92</v>
      </c>
      <c r="E280" s="26" t="s">
        <v>432</v>
      </c>
      <c r="F280" s="26"/>
      <c r="G280" s="82">
        <f>G281+G283</f>
        <v>15782</v>
      </c>
      <c r="H280" s="82">
        <f>H281+H283</f>
        <v>0</v>
      </c>
      <c r="I280" s="82">
        <f t="shared" si="39"/>
        <v>15782</v>
      </c>
      <c r="J280" s="98"/>
      <c r="K280" s="36"/>
      <c r="L280" s="36"/>
    </row>
    <row r="281" spans="1:12" ht="18" customHeight="1" x14ac:dyDescent="0.2">
      <c r="A281" s="81" t="str">
        <f ca="1">IF(ISERROR(MATCH(F281,Код_КВР,0)),"",INDIRECT(ADDRESS(MATCH(F281,Код_КВР,0)+1,2,,,"КВР")))</f>
        <v>Закупка товаров, работ и услуг для государственных (муниципальных) нужд</v>
      </c>
      <c r="B281" s="26">
        <v>801</v>
      </c>
      <c r="C281" s="77" t="s">
        <v>67</v>
      </c>
      <c r="D281" s="77" t="s">
        <v>92</v>
      </c>
      <c r="E281" s="26" t="s">
        <v>432</v>
      </c>
      <c r="F281" s="26">
        <v>200</v>
      </c>
      <c r="G281" s="82">
        <f>G282</f>
        <v>137.80000000000001</v>
      </c>
      <c r="H281" s="82">
        <f>H282</f>
        <v>0</v>
      </c>
      <c r="I281" s="82">
        <f t="shared" si="39"/>
        <v>137.80000000000001</v>
      </c>
      <c r="J281" s="98"/>
      <c r="K281" s="36"/>
      <c r="L281" s="36"/>
    </row>
    <row r="282" spans="1:12" ht="33" x14ac:dyDescent="0.2">
      <c r="A282" s="81" t="str">
        <f ca="1">IF(ISERROR(MATCH(F282,Код_КВР,0)),"",INDIRECT(ADDRESS(MATCH(F282,Код_КВР,0)+1,2,,,"КВР")))</f>
        <v>Иные закупки товаров, работ и услуг для обеспечения государственных (муниципальных) нужд</v>
      </c>
      <c r="B282" s="26">
        <v>801</v>
      </c>
      <c r="C282" s="77" t="s">
        <v>67</v>
      </c>
      <c r="D282" s="77" t="s">
        <v>92</v>
      </c>
      <c r="E282" s="26" t="s">
        <v>432</v>
      </c>
      <c r="F282" s="26">
        <v>240</v>
      </c>
      <c r="G282" s="82">
        <v>137.80000000000001</v>
      </c>
      <c r="H282" s="82"/>
      <c r="I282" s="82">
        <f t="shared" si="39"/>
        <v>137.80000000000001</v>
      </c>
      <c r="J282" s="98"/>
      <c r="K282" s="36"/>
      <c r="L282" s="36"/>
    </row>
    <row r="283" spans="1:12" x14ac:dyDescent="0.2">
      <c r="A283" s="81" t="str">
        <f ca="1">IF(ISERROR(MATCH(F283,Код_КВР,0)),"",INDIRECT(ADDRESS(MATCH(F283,Код_КВР,0)+1,2,,,"КВР")))</f>
        <v>Социальное обеспечение и иные выплаты населению</v>
      </c>
      <c r="B283" s="26">
        <v>801</v>
      </c>
      <c r="C283" s="77" t="s">
        <v>67</v>
      </c>
      <c r="D283" s="77" t="s">
        <v>92</v>
      </c>
      <c r="E283" s="26" t="s">
        <v>432</v>
      </c>
      <c r="F283" s="26">
        <v>300</v>
      </c>
      <c r="G283" s="82">
        <f>G284</f>
        <v>15644.2</v>
      </c>
      <c r="H283" s="82">
        <f>H284</f>
        <v>0</v>
      </c>
      <c r="I283" s="82">
        <f t="shared" si="39"/>
        <v>15644.2</v>
      </c>
      <c r="J283" s="98"/>
      <c r="K283" s="36"/>
      <c r="L283" s="36"/>
    </row>
    <row r="284" spans="1:12" ht="33" x14ac:dyDescent="0.2">
      <c r="A284" s="81" t="str">
        <f ca="1">IF(ISERROR(MATCH(F284,Код_КВР,0)),"",INDIRECT(ADDRESS(MATCH(F284,Код_КВР,0)+1,2,,,"КВР")))</f>
        <v>Социальные выплаты гражданам, кроме публичных нормативных социальных выплат</v>
      </c>
      <c r="B284" s="26">
        <v>801</v>
      </c>
      <c r="C284" s="77" t="s">
        <v>67</v>
      </c>
      <c r="D284" s="77" t="s">
        <v>92</v>
      </c>
      <c r="E284" s="26" t="s">
        <v>432</v>
      </c>
      <c r="F284" s="26">
        <v>320</v>
      </c>
      <c r="G284" s="82">
        <f>14106.5+1537.7</f>
        <v>15644.2</v>
      </c>
      <c r="H284" s="82"/>
      <c r="I284" s="82">
        <f t="shared" si="39"/>
        <v>15644.2</v>
      </c>
      <c r="J284" s="98"/>
      <c r="K284" s="36"/>
      <c r="L284" s="36"/>
    </row>
    <row r="285" spans="1:12" ht="33" x14ac:dyDescent="0.2">
      <c r="A285" s="81" t="str">
        <f ca="1">IF(ISERROR(MATCH(E285,Код_КЦСР,0)),"",INDIRECT(ADDRESS(MATCH(E285,Код_КЦСР,0)+1,2,,,"КЦСР")))</f>
        <v>Муниципальная программа «Обеспечение жильем отдельных категорий граждан» на 2014 – 2020 годы</v>
      </c>
      <c r="B285" s="26">
        <v>801</v>
      </c>
      <c r="C285" s="77" t="s">
        <v>67</v>
      </c>
      <c r="D285" s="77" t="s">
        <v>92</v>
      </c>
      <c r="E285" s="26" t="s">
        <v>457</v>
      </c>
      <c r="F285" s="26"/>
      <c r="G285" s="82">
        <f>G286+G293+G298</f>
        <v>23328.5</v>
      </c>
      <c r="H285" s="82">
        <f>H286+H293+H298</f>
        <v>0</v>
      </c>
      <c r="I285" s="82">
        <f t="shared" si="39"/>
        <v>23328.5</v>
      </c>
      <c r="J285" s="98"/>
      <c r="K285" s="36"/>
      <c r="L285" s="36"/>
    </row>
    <row r="286" spans="1:12" ht="49.5" x14ac:dyDescent="0.2">
      <c r="A286" s="81" t="str">
        <f ca="1">IF(ISERROR(MATCH(E286,Код_КЦСР,0)),"",INDIRECT(ADDRESS(MATCH(E286,Код_КЦСР,0)+1,2,,,"КЦСР")))</f>
        <v>Предоставление государственной поддержки по обеспечению жильем отдельных категорий граждан в соответствии с федеральным и областным законодательством</v>
      </c>
      <c r="B286" s="26">
        <v>801</v>
      </c>
      <c r="C286" s="77" t="s">
        <v>67</v>
      </c>
      <c r="D286" s="77" t="s">
        <v>92</v>
      </c>
      <c r="E286" s="26" t="s">
        <v>459</v>
      </c>
      <c r="F286" s="26"/>
      <c r="G286" s="82">
        <f>G287+G290</f>
        <v>15918.8</v>
      </c>
      <c r="H286" s="82">
        <f>H287+H290</f>
        <v>0</v>
      </c>
      <c r="I286" s="82">
        <f t="shared" si="39"/>
        <v>15918.8</v>
      </c>
      <c r="J286" s="98"/>
      <c r="K286" s="36"/>
      <c r="L286" s="36"/>
    </row>
    <row r="287" spans="1:12" ht="99.75" customHeight="1" x14ac:dyDescent="0.2">
      <c r="A287" s="81" t="str">
        <f ca="1">IF(ISERROR(MATCH(E287,Код_КЦСР,0)),"",INDIRECT(ADDRESS(MATCH(E287,Код_КЦСР,0)+1,2,,,"КЦСР")))</f>
        <v>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– 1945 годов» за счет средств федерального бюджета</v>
      </c>
      <c r="B287" s="26">
        <v>801</v>
      </c>
      <c r="C287" s="77" t="s">
        <v>67</v>
      </c>
      <c r="D287" s="77" t="s">
        <v>92</v>
      </c>
      <c r="E287" s="26" t="s">
        <v>462</v>
      </c>
      <c r="F287" s="26"/>
      <c r="G287" s="82">
        <f>G288</f>
        <v>5094</v>
      </c>
      <c r="H287" s="82">
        <f>H288</f>
        <v>0</v>
      </c>
      <c r="I287" s="82">
        <f t="shared" si="39"/>
        <v>5094</v>
      </c>
      <c r="J287" s="98"/>
      <c r="K287" s="36"/>
      <c r="L287" s="36"/>
    </row>
    <row r="288" spans="1:12" x14ac:dyDescent="0.2">
      <c r="A288" s="81" t="str">
        <f ca="1">IF(ISERROR(MATCH(F288,Код_КВР,0)),"",INDIRECT(ADDRESS(MATCH(F288,Код_КВР,0)+1,2,,,"КВР")))</f>
        <v>Социальное обеспечение и иные выплаты населению</v>
      </c>
      <c r="B288" s="26">
        <v>801</v>
      </c>
      <c r="C288" s="77" t="s">
        <v>67</v>
      </c>
      <c r="D288" s="77" t="s">
        <v>92</v>
      </c>
      <c r="E288" s="26" t="s">
        <v>462</v>
      </c>
      <c r="F288" s="26">
        <v>300</v>
      </c>
      <c r="G288" s="82">
        <f>G289</f>
        <v>5094</v>
      </c>
      <c r="H288" s="82">
        <f>H289</f>
        <v>0</v>
      </c>
      <c r="I288" s="82">
        <f t="shared" si="39"/>
        <v>5094</v>
      </c>
      <c r="J288" s="98"/>
      <c r="K288" s="36"/>
      <c r="L288" s="36"/>
    </row>
    <row r="289" spans="1:12" ht="33" x14ac:dyDescent="0.2">
      <c r="A289" s="81" t="str">
        <f ca="1">IF(ISERROR(MATCH(F289,Код_КВР,0)),"",INDIRECT(ADDRESS(MATCH(F289,Код_КВР,0)+1,2,,,"КВР")))</f>
        <v>Социальные выплаты гражданам, кроме публичных нормативных социальных выплат</v>
      </c>
      <c r="B289" s="26">
        <v>801</v>
      </c>
      <c r="C289" s="77" t="s">
        <v>67</v>
      </c>
      <c r="D289" s="77" t="s">
        <v>92</v>
      </c>
      <c r="E289" s="26" t="s">
        <v>462</v>
      </c>
      <c r="F289" s="26">
        <v>320</v>
      </c>
      <c r="G289" s="82">
        <v>5094</v>
      </c>
      <c r="H289" s="82"/>
      <c r="I289" s="82">
        <f t="shared" si="39"/>
        <v>5094</v>
      </c>
      <c r="J289" s="98"/>
      <c r="K289" s="36"/>
      <c r="L289" s="36"/>
    </row>
    <row r="290" spans="1:12" ht="67.5" customHeight="1" x14ac:dyDescent="0.2">
      <c r="A290" s="99" t="str">
        <f ca="1">IF(ISERROR(MATCH(E290,Код_КЦСР,0)),"",INDIRECT(ADDRESS(MATCH(E290,Код_КЦСР,0)+1,2,,,"КЦСР")))</f>
        <v xml:space="preserve">Осуществление полномочий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 за счет средств федерального бюджета
</v>
      </c>
      <c r="B290" s="26">
        <v>801</v>
      </c>
      <c r="C290" s="77" t="s">
        <v>67</v>
      </c>
      <c r="D290" s="77" t="s">
        <v>92</v>
      </c>
      <c r="E290" s="26" t="s">
        <v>463</v>
      </c>
      <c r="F290" s="26"/>
      <c r="G290" s="82">
        <f>G291</f>
        <v>10824.8</v>
      </c>
      <c r="H290" s="82">
        <f>H291</f>
        <v>0</v>
      </c>
      <c r="I290" s="82">
        <f t="shared" si="39"/>
        <v>10824.8</v>
      </c>
      <c r="J290" s="98"/>
      <c r="K290" s="36"/>
      <c r="L290" s="36"/>
    </row>
    <row r="291" spans="1:12" x14ac:dyDescent="0.2">
      <c r="A291" s="81" t="str">
        <f ca="1">IF(ISERROR(MATCH(F291,Код_КВР,0)),"",INDIRECT(ADDRESS(MATCH(F291,Код_КВР,0)+1,2,,,"КВР")))</f>
        <v>Социальное обеспечение и иные выплаты населению</v>
      </c>
      <c r="B291" s="26">
        <v>801</v>
      </c>
      <c r="C291" s="77" t="s">
        <v>67</v>
      </c>
      <c r="D291" s="77" t="s">
        <v>92</v>
      </c>
      <c r="E291" s="26" t="s">
        <v>463</v>
      </c>
      <c r="F291" s="26">
        <v>300</v>
      </c>
      <c r="G291" s="82">
        <f>G292</f>
        <v>10824.8</v>
      </c>
      <c r="H291" s="82">
        <f>H292</f>
        <v>0</v>
      </c>
      <c r="I291" s="82">
        <f t="shared" si="39"/>
        <v>10824.8</v>
      </c>
      <c r="J291" s="98"/>
      <c r="K291" s="36"/>
      <c r="L291" s="36"/>
    </row>
    <row r="292" spans="1:12" ht="33" x14ac:dyDescent="0.2">
      <c r="A292" s="81" t="str">
        <f ca="1">IF(ISERROR(MATCH(F292,Код_КВР,0)),"",INDIRECT(ADDRESS(MATCH(F292,Код_КВР,0)+1,2,,,"КВР")))</f>
        <v>Социальные выплаты гражданам, кроме публичных нормативных социальных выплат</v>
      </c>
      <c r="B292" s="26">
        <v>801</v>
      </c>
      <c r="C292" s="77" t="s">
        <v>67</v>
      </c>
      <c r="D292" s="77" t="s">
        <v>92</v>
      </c>
      <c r="E292" s="26" t="s">
        <v>463</v>
      </c>
      <c r="F292" s="26">
        <v>320</v>
      </c>
      <c r="G292" s="82">
        <v>10824.8</v>
      </c>
      <c r="H292" s="82"/>
      <c r="I292" s="82">
        <f t="shared" si="39"/>
        <v>10824.8</v>
      </c>
      <c r="J292" s="98"/>
      <c r="K292" s="36"/>
      <c r="L292" s="36"/>
    </row>
    <row r="293" spans="1:12" x14ac:dyDescent="0.2">
      <c r="A293" s="81" t="str">
        <f ca="1">IF(ISERROR(MATCH(E293,Код_КЦСР,0)),"",INDIRECT(ADDRESS(MATCH(E293,Код_КЦСР,0)+1,2,,,"КЦСР")))</f>
        <v>Обеспечение жильем молодых семей</v>
      </c>
      <c r="B293" s="26">
        <v>801</v>
      </c>
      <c r="C293" s="77" t="s">
        <v>67</v>
      </c>
      <c r="D293" s="77" t="s">
        <v>92</v>
      </c>
      <c r="E293" s="26" t="s">
        <v>464</v>
      </c>
      <c r="F293" s="26"/>
      <c r="G293" s="82">
        <f t="shared" ref="G293:H295" si="40">G294</f>
        <v>1666.1</v>
      </c>
      <c r="H293" s="82">
        <f t="shared" si="40"/>
        <v>0</v>
      </c>
      <c r="I293" s="82">
        <f t="shared" si="39"/>
        <v>1666.1</v>
      </c>
      <c r="J293" s="98"/>
      <c r="K293" s="36"/>
      <c r="L293" s="36"/>
    </row>
    <row r="294" spans="1:12" ht="33" x14ac:dyDescent="0.2">
      <c r="A294" s="81" t="str">
        <f ca="1">IF(ISERROR(MATCH(E294,Код_КЦСР,0)),"",INDIRECT(ADDRESS(MATCH(E294,Код_КЦСР,0)+1,2,,,"КЦСР")))</f>
        <v>Предоставление социальных выплат на приобретение (строительство) жилья молодыми семьями</v>
      </c>
      <c r="B294" s="26">
        <v>801</v>
      </c>
      <c r="C294" s="77" t="s">
        <v>67</v>
      </c>
      <c r="D294" s="77" t="s">
        <v>92</v>
      </c>
      <c r="E294" s="26" t="s">
        <v>465</v>
      </c>
      <c r="F294" s="26"/>
      <c r="G294" s="82">
        <f t="shared" si="40"/>
        <v>1666.1</v>
      </c>
      <c r="H294" s="82">
        <f t="shared" si="40"/>
        <v>0</v>
      </c>
      <c r="I294" s="82">
        <f t="shared" si="39"/>
        <v>1666.1</v>
      </c>
      <c r="J294" s="98"/>
      <c r="K294" s="36"/>
      <c r="L294" s="36"/>
    </row>
    <row r="295" spans="1:12" ht="33" x14ac:dyDescent="0.2">
      <c r="A295" s="81" t="str">
        <f ca="1">IF(ISERROR(MATCH(E295,Код_КЦСР,0)),"",INDIRECT(ADDRESS(MATCH(E295,Код_КЦСР,0)+1,2,,,"КЦСР")))</f>
        <v xml:space="preserve">Социальные выплаты на приобретение (строительство) жилья молодым семьям </v>
      </c>
      <c r="B295" s="26">
        <v>801</v>
      </c>
      <c r="C295" s="77" t="s">
        <v>67</v>
      </c>
      <c r="D295" s="77" t="s">
        <v>92</v>
      </c>
      <c r="E295" s="26" t="s">
        <v>466</v>
      </c>
      <c r="F295" s="26"/>
      <c r="G295" s="82">
        <f t="shared" si="40"/>
        <v>1666.1</v>
      </c>
      <c r="H295" s="82">
        <f t="shared" si="40"/>
        <v>0</v>
      </c>
      <c r="I295" s="82">
        <f t="shared" si="39"/>
        <v>1666.1</v>
      </c>
      <c r="J295" s="98"/>
      <c r="K295" s="36"/>
      <c r="L295" s="36"/>
    </row>
    <row r="296" spans="1:12" x14ac:dyDescent="0.2">
      <c r="A296" s="81" t="str">
        <f ca="1">IF(ISERROR(MATCH(F296,Код_КВР,0)),"",INDIRECT(ADDRESS(MATCH(F296,Код_КВР,0)+1,2,,,"КВР")))</f>
        <v>Социальное обеспечение и иные выплаты населению</v>
      </c>
      <c r="B296" s="26">
        <v>801</v>
      </c>
      <c r="C296" s="77" t="s">
        <v>67</v>
      </c>
      <c r="D296" s="77" t="s">
        <v>92</v>
      </c>
      <c r="E296" s="26" t="s">
        <v>466</v>
      </c>
      <c r="F296" s="26">
        <v>300</v>
      </c>
      <c r="G296" s="82">
        <f t="shared" ref="G296:H296" si="41">G297</f>
        <v>1666.1</v>
      </c>
      <c r="H296" s="82">
        <f t="shared" si="41"/>
        <v>0</v>
      </c>
      <c r="I296" s="82">
        <f t="shared" si="39"/>
        <v>1666.1</v>
      </c>
      <c r="J296" s="98"/>
      <c r="K296" s="36"/>
      <c r="L296" s="36"/>
    </row>
    <row r="297" spans="1:12" ht="33" x14ac:dyDescent="0.2">
      <c r="A297" s="81" t="str">
        <f ca="1">IF(ISERROR(MATCH(F297,Код_КВР,0)),"",INDIRECT(ADDRESS(MATCH(F297,Код_КВР,0)+1,2,,,"КВР")))</f>
        <v>Социальные выплаты гражданам, кроме публичных нормативных социальных выплат</v>
      </c>
      <c r="B297" s="26">
        <v>801</v>
      </c>
      <c r="C297" s="77" t="s">
        <v>67</v>
      </c>
      <c r="D297" s="77" t="s">
        <v>92</v>
      </c>
      <c r="E297" s="26" t="s">
        <v>466</v>
      </c>
      <c r="F297" s="26">
        <v>320</v>
      </c>
      <c r="G297" s="82">
        <v>1666.1</v>
      </c>
      <c r="H297" s="82"/>
      <c r="I297" s="82">
        <f t="shared" si="39"/>
        <v>1666.1</v>
      </c>
      <c r="J297" s="98"/>
      <c r="K297" s="36"/>
      <c r="L297" s="36"/>
    </row>
    <row r="298" spans="1:12" ht="33" x14ac:dyDescent="0.2">
      <c r="A298" s="81" t="str">
        <f ca="1">IF(ISERROR(MATCH(E298,Код_КЦСР,0)),"",INDIRECT(ADDRESS(MATCH(E298,Код_КЦСР,0)+1,2,,,"КЦСР")))</f>
        <v>Оказание социальной помощи работникам бюджетных учреждений здравоохранения при приобретении жилья по ипотечному кредиту</v>
      </c>
      <c r="B298" s="26">
        <v>801</v>
      </c>
      <c r="C298" s="77" t="s">
        <v>67</v>
      </c>
      <c r="D298" s="77" t="s">
        <v>92</v>
      </c>
      <c r="E298" s="26" t="s">
        <v>467</v>
      </c>
      <c r="F298" s="26"/>
      <c r="G298" s="82">
        <f>G299</f>
        <v>5743.6</v>
      </c>
      <c r="H298" s="82">
        <f>H299</f>
        <v>0</v>
      </c>
      <c r="I298" s="82">
        <f t="shared" si="39"/>
        <v>5743.6</v>
      </c>
      <c r="J298" s="98"/>
      <c r="K298" s="36"/>
      <c r="L298" s="36"/>
    </row>
    <row r="299" spans="1:12" ht="33" x14ac:dyDescent="0.2">
      <c r="A299" s="81" t="str">
        <f ca="1">IF(ISERROR(MATCH(E299,Код_КЦСР,0)),"",INDIRECT(ADDRESS(MATCH(E299,Код_КЦСР,0)+1,2,,,"КЦСР")))</f>
        <v>Предоставление единовременных и ежемесячных социальных выплат работникам бюджетных учреждений здравоохранения</v>
      </c>
      <c r="B299" s="26">
        <v>801</v>
      </c>
      <c r="C299" s="77" t="s">
        <v>67</v>
      </c>
      <c r="D299" s="77" t="s">
        <v>92</v>
      </c>
      <c r="E299" s="26" t="s">
        <v>468</v>
      </c>
      <c r="F299" s="26"/>
      <c r="G299" s="82">
        <f t="shared" ref="G299:H300" si="42">G300</f>
        <v>5743.6</v>
      </c>
      <c r="H299" s="82">
        <f t="shared" si="42"/>
        <v>0</v>
      </c>
      <c r="I299" s="82">
        <f t="shared" si="39"/>
        <v>5743.6</v>
      </c>
      <c r="J299" s="98"/>
      <c r="K299" s="36"/>
      <c r="L299" s="36"/>
    </row>
    <row r="300" spans="1:12" x14ac:dyDescent="0.2">
      <c r="A300" s="81" t="str">
        <f ca="1">IF(ISERROR(MATCH(F300,Код_КВР,0)),"",INDIRECT(ADDRESS(MATCH(F300,Код_КВР,0)+1,2,,,"КВР")))</f>
        <v>Социальное обеспечение и иные выплаты населению</v>
      </c>
      <c r="B300" s="26">
        <v>801</v>
      </c>
      <c r="C300" s="77" t="s">
        <v>67</v>
      </c>
      <c r="D300" s="77" t="s">
        <v>92</v>
      </c>
      <c r="E300" s="26" t="s">
        <v>468</v>
      </c>
      <c r="F300" s="26">
        <v>300</v>
      </c>
      <c r="G300" s="82">
        <f t="shared" si="42"/>
        <v>5743.6</v>
      </c>
      <c r="H300" s="82">
        <f t="shared" si="42"/>
        <v>0</v>
      </c>
      <c r="I300" s="82">
        <f t="shared" si="39"/>
        <v>5743.6</v>
      </c>
      <c r="J300" s="98"/>
      <c r="K300" s="36"/>
      <c r="L300" s="36"/>
    </row>
    <row r="301" spans="1:12" ht="33" x14ac:dyDescent="0.2">
      <c r="A301" s="81" t="str">
        <f ca="1">IF(ISERROR(MATCH(F301,Код_КВР,0)),"",INDIRECT(ADDRESS(MATCH(F301,Код_КВР,0)+1,2,,,"КВР")))</f>
        <v>Социальные выплаты гражданам, кроме публичных нормативных социальных выплат</v>
      </c>
      <c r="B301" s="26">
        <v>801</v>
      </c>
      <c r="C301" s="77" t="s">
        <v>67</v>
      </c>
      <c r="D301" s="77" t="s">
        <v>92</v>
      </c>
      <c r="E301" s="26" t="s">
        <v>468</v>
      </c>
      <c r="F301" s="26">
        <v>320</v>
      </c>
      <c r="G301" s="82">
        <v>5743.6</v>
      </c>
      <c r="H301" s="82"/>
      <c r="I301" s="82">
        <f t="shared" si="39"/>
        <v>5743.6</v>
      </c>
      <c r="J301" s="98"/>
      <c r="K301" s="36"/>
      <c r="L301" s="36"/>
    </row>
    <row r="302" spans="1:12" ht="33" x14ac:dyDescent="0.2">
      <c r="A302" s="81" t="str">
        <f ca="1">IF(ISERROR(MATCH(E302,Код_КЦСР,0)),"",INDIRECT(ADDRESS(MATCH(E302,Код_КЦСР,0)+1,2,,,"КЦСР")))</f>
        <v>Муниципальная программа «Обеспечение законности, правопорядка и общественной безопасности в городе Череповце» на 2014 – 2020 годы</v>
      </c>
      <c r="B302" s="26">
        <v>801</v>
      </c>
      <c r="C302" s="77" t="s">
        <v>67</v>
      </c>
      <c r="D302" s="77" t="s">
        <v>92</v>
      </c>
      <c r="E302" s="26" t="s">
        <v>576</v>
      </c>
      <c r="F302" s="26"/>
      <c r="G302" s="82">
        <f t="shared" ref="G302:H305" si="43">G303</f>
        <v>186</v>
      </c>
      <c r="H302" s="82">
        <f t="shared" si="43"/>
        <v>0</v>
      </c>
      <c r="I302" s="82">
        <f t="shared" si="39"/>
        <v>186</v>
      </c>
      <c r="J302" s="98"/>
      <c r="K302" s="36"/>
      <c r="L302" s="36"/>
    </row>
    <row r="303" spans="1:12" ht="18.75" customHeight="1" x14ac:dyDescent="0.2">
      <c r="A303" s="81" t="str">
        <f ca="1">IF(ISERROR(MATCH(E303,Код_КЦСР,0)),"",INDIRECT(ADDRESS(MATCH(E303,Код_КЦСР,0)+1,2,,,"КЦСР")))</f>
        <v>Профилактика преступлений и иных правонарушений в городе Череповце</v>
      </c>
      <c r="B303" s="26">
        <v>801</v>
      </c>
      <c r="C303" s="77" t="s">
        <v>67</v>
      </c>
      <c r="D303" s="77" t="s">
        <v>92</v>
      </c>
      <c r="E303" s="26" t="s">
        <v>578</v>
      </c>
      <c r="F303" s="26"/>
      <c r="G303" s="82">
        <f t="shared" si="43"/>
        <v>186</v>
      </c>
      <c r="H303" s="82">
        <f t="shared" si="43"/>
        <v>0</v>
      </c>
      <c r="I303" s="82">
        <f t="shared" si="39"/>
        <v>186</v>
      </c>
      <c r="J303" s="98"/>
      <c r="K303" s="36"/>
      <c r="L303" s="36"/>
    </row>
    <row r="304" spans="1:12" x14ac:dyDescent="0.2">
      <c r="A304" s="81" t="str">
        <f ca="1">IF(ISERROR(MATCH(E304,Код_КЦСР,0)),"",INDIRECT(ADDRESS(MATCH(E304,Код_КЦСР,0)+1,2,,,"КЦСР")))</f>
        <v>Привлечение общественности к охране общественного порядка</v>
      </c>
      <c r="B304" s="26">
        <v>801</v>
      </c>
      <c r="C304" s="77" t="s">
        <v>67</v>
      </c>
      <c r="D304" s="77" t="s">
        <v>92</v>
      </c>
      <c r="E304" s="26" t="s">
        <v>585</v>
      </c>
      <c r="F304" s="26"/>
      <c r="G304" s="82">
        <f t="shared" si="43"/>
        <v>186</v>
      </c>
      <c r="H304" s="82">
        <f t="shared" si="43"/>
        <v>0</v>
      </c>
      <c r="I304" s="82">
        <f t="shared" si="39"/>
        <v>186</v>
      </c>
      <c r="J304" s="98"/>
      <c r="K304" s="36"/>
      <c r="L304" s="36"/>
    </row>
    <row r="305" spans="1:12" x14ac:dyDescent="0.2">
      <c r="A305" s="81" t="str">
        <f ca="1">IF(ISERROR(MATCH(F305,Код_КВР,0)),"",INDIRECT(ADDRESS(MATCH(F305,Код_КВР,0)+1,2,,,"КВР")))</f>
        <v>Социальное обеспечение и иные выплаты населению</v>
      </c>
      <c r="B305" s="26">
        <v>801</v>
      </c>
      <c r="C305" s="77" t="s">
        <v>67</v>
      </c>
      <c r="D305" s="77" t="s">
        <v>92</v>
      </c>
      <c r="E305" s="26" t="s">
        <v>585</v>
      </c>
      <c r="F305" s="26">
        <v>300</v>
      </c>
      <c r="G305" s="82">
        <f t="shared" si="43"/>
        <v>186</v>
      </c>
      <c r="H305" s="82">
        <f t="shared" si="43"/>
        <v>0</v>
      </c>
      <c r="I305" s="82">
        <f t="shared" si="39"/>
        <v>186</v>
      </c>
      <c r="J305" s="98"/>
      <c r="K305" s="36"/>
      <c r="L305" s="36"/>
    </row>
    <row r="306" spans="1:12" x14ac:dyDescent="0.2">
      <c r="A306" s="81" t="str">
        <f ca="1">IF(ISERROR(MATCH(F306,Код_КВР,0)),"",INDIRECT(ADDRESS(MATCH(F306,Код_КВР,0)+1,2,,,"КВР")))</f>
        <v>Иные выплаты населению</v>
      </c>
      <c r="B306" s="26">
        <v>801</v>
      </c>
      <c r="C306" s="77" t="s">
        <v>67</v>
      </c>
      <c r="D306" s="77" t="s">
        <v>92</v>
      </c>
      <c r="E306" s="26" t="s">
        <v>585</v>
      </c>
      <c r="F306" s="26">
        <v>360</v>
      </c>
      <c r="G306" s="84">
        <v>186</v>
      </c>
      <c r="H306" s="84"/>
      <c r="I306" s="82">
        <f t="shared" si="39"/>
        <v>186</v>
      </c>
      <c r="J306" s="98"/>
      <c r="K306" s="36"/>
      <c r="L306" s="36"/>
    </row>
    <row r="307" spans="1:12" x14ac:dyDescent="0.2">
      <c r="A307" s="68" t="s">
        <v>68</v>
      </c>
      <c r="B307" s="26">
        <v>801</v>
      </c>
      <c r="C307" s="77" t="s">
        <v>67</v>
      </c>
      <c r="D307" s="77" t="s">
        <v>94</v>
      </c>
      <c r="E307" s="26"/>
      <c r="F307" s="26"/>
      <c r="G307" s="84">
        <f t="shared" ref="G307:H310" si="44">G308</f>
        <v>96.5</v>
      </c>
      <c r="H307" s="84">
        <f t="shared" si="44"/>
        <v>0</v>
      </c>
      <c r="I307" s="82">
        <f t="shared" si="39"/>
        <v>96.5</v>
      </c>
      <c r="J307" s="98"/>
      <c r="K307" s="36"/>
      <c r="L307" s="36"/>
    </row>
    <row r="308" spans="1:12" ht="33" x14ac:dyDescent="0.2">
      <c r="A308" s="81" t="str">
        <f ca="1">IF(ISERROR(MATCH(E308,Код_КЦСР,0)),"",INDIRECT(ADDRESS(MATCH(E308,Код_КЦСР,0)+1,2,,,"КЦСР")))</f>
        <v>Муниципальная программа «Социальная поддержка граждан» на 2014 – 2018 годы</v>
      </c>
      <c r="B308" s="26">
        <v>801</v>
      </c>
      <c r="C308" s="77" t="s">
        <v>67</v>
      </c>
      <c r="D308" s="77" t="s">
        <v>94</v>
      </c>
      <c r="E308" s="26" t="s">
        <v>409</v>
      </c>
      <c r="F308" s="26"/>
      <c r="G308" s="84">
        <f t="shared" si="44"/>
        <v>96.5</v>
      </c>
      <c r="H308" s="84">
        <f t="shared" si="44"/>
        <v>0</v>
      </c>
      <c r="I308" s="82">
        <f t="shared" si="39"/>
        <v>96.5</v>
      </c>
      <c r="J308" s="98"/>
      <c r="K308" s="36"/>
      <c r="L308" s="36"/>
    </row>
    <row r="309" spans="1:12" ht="33" x14ac:dyDescent="0.2">
      <c r="A309" s="81" t="str">
        <f ca="1">IF(ISERROR(MATCH(E309,Код_КЦСР,0)),"",INDIRECT(ADDRESS(MATCH(E309,Код_КЦСР,0)+1,2,,,"КЦСР")))</f>
        <v>Изготовление и рассылка поздравительных открыток ветеранам Великой Отечественной войны в связи с Днем Победы</v>
      </c>
      <c r="B309" s="26">
        <v>801</v>
      </c>
      <c r="C309" s="77" t="s">
        <v>67</v>
      </c>
      <c r="D309" s="77" t="s">
        <v>94</v>
      </c>
      <c r="E309" s="26" t="s">
        <v>449</v>
      </c>
      <c r="F309" s="26"/>
      <c r="G309" s="82">
        <f t="shared" si="44"/>
        <v>96.5</v>
      </c>
      <c r="H309" s="82">
        <f t="shared" si="44"/>
        <v>0</v>
      </c>
      <c r="I309" s="82">
        <f t="shared" si="39"/>
        <v>96.5</v>
      </c>
      <c r="J309" s="98"/>
      <c r="K309" s="36"/>
      <c r="L309" s="36"/>
    </row>
    <row r="310" spans="1:12" ht="18.75" customHeight="1" x14ac:dyDescent="0.2">
      <c r="A310" s="81" t="str">
        <f ca="1">IF(ISERROR(MATCH(F310,Код_КВР,0)),"",INDIRECT(ADDRESS(MATCH(F310,Код_КВР,0)+1,2,,,"КВР")))</f>
        <v>Закупка товаров, работ и услуг для государственных (муниципальных) нужд</v>
      </c>
      <c r="B310" s="26">
        <v>801</v>
      </c>
      <c r="C310" s="77" t="s">
        <v>67</v>
      </c>
      <c r="D310" s="77" t="s">
        <v>94</v>
      </c>
      <c r="E310" s="26" t="s">
        <v>449</v>
      </c>
      <c r="F310" s="26">
        <v>200</v>
      </c>
      <c r="G310" s="82">
        <f t="shared" si="44"/>
        <v>96.5</v>
      </c>
      <c r="H310" s="82">
        <f t="shared" si="44"/>
        <v>0</v>
      </c>
      <c r="I310" s="82">
        <f t="shared" si="39"/>
        <v>96.5</v>
      </c>
      <c r="J310" s="98"/>
      <c r="K310" s="36"/>
      <c r="L310" s="36"/>
    </row>
    <row r="311" spans="1:12" ht="33" x14ac:dyDescent="0.2">
      <c r="A311" s="81" t="str">
        <f ca="1">IF(ISERROR(MATCH(F311,Код_КВР,0)),"",INDIRECT(ADDRESS(MATCH(F311,Код_КВР,0)+1,2,,,"КВР")))</f>
        <v>Иные закупки товаров, работ и услуг для обеспечения государственных (муниципальных) нужд</v>
      </c>
      <c r="B311" s="26">
        <v>801</v>
      </c>
      <c r="C311" s="77" t="s">
        <v>67</v>
      </c>
      <c r="D311" s="77" t="s">
        <v>94</v>
      </c>
      <c r="E311" s="26" t="s">
        <v>449</v>
      </c>
      <c r="F311" s="26">
        <v>240</v>
      </c>
      <c r="G311" s="82">
        <v>96.5</v>
      </c>
      <c r="H311" s="82"/>
      <c r="I311" s="82">
        <f t="shared" si="39"/>
        <v>96.5</v>
      </c>
      <c r="J311" s="98"/>
      <c r="K311" s="36"/>
      <c r="L311" s="36"/>
    </row>
    <row r="312" spans="1:12" x14ac:dyDescent="0.2">
      <c r="A312" s="81" t="str">
        <f ca="1">IF(ISERROR(MATCH(C312,Код_Раздел,0)),"",INDIRECT(ADDRESS(MATCH(C312,Код_Раздел,0)+1,2,,,"Раздел")))</f>
        <v>Средства массовой информации</v>
      </c>
      <c r="B312" s="26">
        <v>801</v>
      </c>
      <c r="C312" s="77" t="s">
        <v>75</v>
      </c>
      <c r="D312" s="77"/>
      <c r="E312" s="26"/>
      <c r="F312" s="26"/>
      <c r="G312" s="82">
        <f>G313</f>
        <v>48333.3</v>
      </c>
      <c r="H312" s="82">
        <f>H313</f>
        <v>0</v>
      </c>
      <c r="I312" s="82">
        <f t="shared" si="39"/>
        <v>48333.3</v>
      </c>
      <c r="J312" s="98"/>
      <c r="K312" s="36"/>
      <c r="L312" s="36"/>
    </row>
    <row r="313" spans="1:12" x14ac:dyDescent="0.2">
      <c r="A313" s="85" t="s">
        <v>77</v>
      </c>
      <c r="B313" s="26">
        <v>801</v>
      </c>
      <c r="C313" s="77" t="s">
        <v>75</v>
      </c>
      <c r="D313" s="77" t="s">
        <v>91</v>
      </c>
      <c r="E313" s="26"/>
      <c r="F313" s="26"/>
      <c r="G313" s="82">
        <f>G314</f>
        <v>48333.3</v>
      </c>
      <c r="H313" s="82">
        <f>H314</f>
        <v>0</v>
      </c>
      <c r="I313" s="82">
        <f t="shared" si="39"/>
        <v>48333.3</v>
      </c>
      <c r="J313" s="98"/>
      <c r="K313" s="36"/>
      <c r="L313" s="36"/>
    </row>
    <row r="314" spans="1:12" ht="49.5" x14ac:dyDescent="0.2">
      <c r="A314" s="81" t="str">
        <f ca="1">IF(ISERROR(MATCH(E314,Код_КЦСР,0)),"",INDIRECT(ADDRESS(MATCH(E314,Код_КЦСР,0)+1,2,,,"КЦСР")))</f>
        <v>Муниципальная программа «Содействие развитию институтов гражданского общества и информационной открытости органов местного самоуправления в городе Череповце» на 2014 – 2018 годы</v>
      </c>
      <c r="B314" s="26">
        <v>801</v>
      </c>
      <c r="C314" s="77" t="s">
        <v>75</v>
      </c>
      <c r="D314" s="77" t="s">
        <v>91</v>
      </c>
      <c r="E314" s="26" t="s">
        <v>566</v>
      </c>
      <c r="F314" s="26"/>
      <c r="G314" s="82">
        <f>G315+G322</f>
        <v>48333.3</v>
      </c>
      <c r="H314" s="82">
        <f>H315+H322</f>
        <v>0</v>
      </c>
      <c r="I314" s="82">
        <f t="shared" si="39"/>
        <v>48333.3</v>
      </c>
      <c r="J314" s="98"/>
      <c r="K314" s="36"/>
      <c r="L314" s="36"/>
    </row>
    <row r="315" spans="1:12" ht="66.75" customHeight="1" x14ac:dyDescent="0.2">
      <c r="A315" s="81" t="str">
        <f ca="1">IF(ISERROR(MATCH(E315,Код_КЦСР,0)),"",INDIRECT(ADDRESS(MATCH(E315,Код_КЦСР,0)+1,2,,,"КЦСР")))</f>
        <v>Обеспечение информирования населения о деятельности органов местного самоуправления, органов мэрии и актуальных вопросах городской жизнедеятельности с учетом социального мониторинга общественно-политической ситуации в городе</v>
      </c>
      <c r="B315" s="26">
        <v>801</v>
      </c>
      <c r="C315" s="77" t="s">
        <v>75</v>
      </c>
      <c r="D315" s="77" t="s">
        <v>91</v>
      </c>
      <c r="E315" s="26" t="s">
        <v>574</v>
      </c>
      <c r="F315" s="26"/>
      <c r="G315" s="82">
        <f>G316+G318+G320</f>
        <v>24203.5</v>
      </c>
      <c r="H315" s="82">
        <f>H316+H318+H320</f>
        <v>0</v>
      </c>
      <c r="I315" s="82">
        <f t="shared" si="39"/>
        <v>24203.5</v>
      </c>
      <c r="J315" s="98"/>
      <c r="K315" s="36"/>
      <c r="L315" s="36"/>
    </row>
    <row r="316" spans="1:12" ht="51" customHeight="1" x14ac:dyDescent="0.2">
      <c r="A316" s="81" t="str">
        <f t="shared" ref="A316:A321" ca="1" si="45">IF(ISERROR(MATCH(F316,Код_КВР,0)),"",INDIRECT(ADDRESS(MATCH(F316,Код_КВР,0)+1,2,,,"КВР")))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16" s="26">
        <v>801</v>
      </c>
      <c r="C316" s="77" t="s">
        <v>75</v>
      </c>
      <c r="D316" s="77" t="s">
        <v>91</v>
      </c>
      <c r="E316" s="26" t="s">
        <v>574</v>
      </c>
      <c r="F316" s="26">
        <v>100</v>
      </c>
      <c r="G316" s="82">
        <f>G317</f>
        <v>19092</v>
      </c>
      <c r="H316" s="82">
        <f>H317</f>
        <v>0</v>
      </c>
      <c r="I316" s="82">
        <f t="shared" si="39"/>
        <v>19092</v>
      </c>
      <c r="J316" s="98"/>
      <c r="K316" s="36"/>
      <c r="L316" s="36"/>
    </row>
    <row r="317" spans="1:12" x14ac:dyDescent="0.2">
      <c r="A317" s="81" t="str">
        <f t="shared" ca="1" si="45"/>
        <v>Расходы на выплаты персоналу казенных учреждений</v>
      </c>
      <c r="B317" s="26">
        <v>801</v>
      </c>
      <c r="C317" s="77" t="s">
        <v>75</v>
      </c>
      <c r="D317" s="77" t="s">
        <v>91</v>
      </c>
      <c r="E317" s="26" t="s">
        <v>574</v>
      </c>
      <c r="F317" s="26">
        <v>110</v>
      </c>
      <c r="G317" s="82">
        <v>19092</v>
      </c>
      <c r="H317" s="82"/>
      <c r="I317" s="82">
        <f t="shared" si="39"/>
        <v>19092</v>
      </c>
      <c r="J317" s="98"/>
      <c r="K317" s="36"/>
      <c r="L317" s="36"/>
    </row>
    <row r="318" spans="1:12" ht="18.75" customHeight="1" x14ac:dyDescent="0.2">
      <c r="A318" s="81" t="str">
        <f t="shared" ca="1" si="45"/>
        <v>Закупка товаров, работ и услуг для государственных (муниципальных) нужд</v>
      </c>
      <c r="B318" s="26">
        <v>801</v>
      </c>
      <c r="C318" s="77" t="s">
        <v>75</v>
      </c>
      <c r="D318" s="77" t="s">
        <v>91</v>
      </c>
      <c r="E318" s="26" t="s">
        <v>574</v>
      </c>
      <c r="F318" s="26">
        <v>200</v>
      </c>
      <c r="G318" s="82">
        <f>G319</f>
        <v>5047.8999999999996</v>
      </c>
      <c r="H318" s="82">
        <f>H319</f>
        <v>0</v>
      </c>
      <c r="I318" s="82">
        <f t="shared" si="39"/>
        <v>5047.8999999999996</v>
      </c>
      <c r="J318" s="98"/>
      <c r="K318" s="36"/>
      <c r="L318" s="36"/>
    </row>
    <row r="319" spans="1:12" ht="33" x14ac:dyDescent="0.2">
      <c r="A319" s="81" t="str">
        <f t="shared" ca="1" si="45"/>
        <v>Иные закупки товаров, работ и услуг для обеспечения государственных (муниципальных) нужд</v>
      </c>
      <c r="B319" s="26">
        <v>801</v>
      </c>
      <c r="C319" s="77" t="s">
        <v>75</v>
      </c>
      <c r="D319" s="77" t="s">
        <v>91</v>
      </c>
      <c r="E319" s="26" t="s">
        <v>574</v>
      </c>
      <c r="F319" s="26">
        <v>240</v>
      </c>
      <c r="G319" s="84">
        <v>5047.8999999999996</v>
      </c>
      <c r="H319" s="84"/>
      <c r="I319" s="82">
        <f t="shared" si="39"/>
        <v>5047.8999999999996</v>
      </c>
      <c r="J319" s="98"/>
      <c r="K319" s="36"/>
      <c r="L319" s="36"/>
    </row>
    <row r="320" spans="1:12" x14ac:dyDescent="0.2">
      <c r="A320" s="81" t="str">
        <f t="shared" ca="1" si="45"/>
        <v>Иные бюджетные ассигнования</v>
      </c>
      <c r="B320" s="26">
        <v>801</v>
      </c>
      <c r="C320" s="77" t="s">
        <v>75</v>
      </c>
      <c r="D320" s="77" t="s">
        <v>91</v>
      </c>
      <c r="E320" s="26" t="s">
        <v>574</v>
      </c>
      <c r="F320" s="26">
        <v>800</v>
      </c>
      <c r="G320" s="82">
        <f>G321</f>
        <v>63.6</v>
      </c>
      <c r="H320" s="82">
        <f>H321</f>
        <v>0</v>
      </c>
      <c r="I320" s="82">
        <f t="shared" si="39"/>
        <v>63.6</v>
      </c>
      <c r="J320" s="98"/>
      <c r="K320" s="36"/>
      <c r="L320" s="36"/>
    </row>
    <row r="321" spans="1:12" x14ac:dyDescent="0.2">
      <c r="A321" s="81" t="str">
        <f t="shared" ca="1" si="45"/>
        <v>Уплата налогов, сборов и иных платежей</v>
      </c>
      <c r="B321" s="26">
        <v>801</v>
      </c>
      <c r="C321" s="77" t="s">
        <v>75</v>
      </c>
      <c r="D321" s="77" t="s">
        <v>91</v>
      </c>
      <c r="E321" s="26" t="s">
        <v>574</v>
      </c>
      <c r="F321" s="26">
        <v>850</v>
      </c>
      <c r="G321" s="82">
        <v>63.6</v>
      </c>
      <c r="H321" s="82"/>
      <c r="I321" s="82">
        <f t="shared" si="39"/>
        <v>63.6</v>
      </c>
      <c r="J321" s="98"/>
      <c r="K321" s="36"/>
      <c r="L321" s="36"/>
    </row>
    <row r="322" spans="1:12" ht="49.5" x14ac:dyDescent="0.2">
      <c r="A322" s="81" t="str">
        <f ca="1">IF(ISERROR(MATCH(E322,Код_КЦСР,0)),"",INDIRECT(ADDRESS(MATCH(E322,Код_КЦСР,0)+1,2,,,"КЦСР")))</f>
        <v>Опубликование муниципальных правовых актов, конкурсной документации муниципальных заказчиков, изготовление и размещение других материалов по вопросам местного значения в СМИ</v>
      </c>
      <c r="B322" s="26">
        <v>801</v>
      </c>
      <c r="C322" s="77" t="s">
        <v>75</v>
      </c>
      <c r="D322" s="77" t="s">
        <v>91</v>
      </c>
      <c r="E322" s="26" t="s">
        <v>575</v>
      </c>
      <c r="F322" s="26"/>
      <c r="G322" s="82">
        <f t="shared" ref="G322:H323" si="46">G323</f>
        <v>24129.8</v>
      </c>
      <c r="H322" s="82">
        <f t="shared" si="46"/>
        <v>0</v>
      </c>
      <c r="I322" s="82">
        <f t="shared" si="39"/>
        <v>24129.8</v>
      </c>
      <c r="J322" s="98"/>
      <c r="K322" s="36"/>
      <c r="L322" s="36"/>
    </row>
    <row r="323" spans="1:12" ht="18.75" customHeight="1" x14ac:dyDescent="0.2">
      <c r="A323" s="81" t="str">
        <f ca="1">IF(ISERROR(MATCH(F323,Код_КВР,0)),"",INDIRECT(ADDRESS(MATCH(F323,Код_КВР,0)+1,2,,,"КВР")))</f>
        <v>Закупка товаров, работ и услуг для государственных (муниципальных) нужд</v>
      </c>
      <c r="B323" s="26">
        <v>801</v>
      </c>
      <c r="C323" s="77" t="s">
        <v>75</v>
      </c>
      <c r="D323" s="77" t="s">
        <v>91</v>
      </c>
      <c r="E323" s="26" t="s">
        <v>575</v>
      </c>
      <c r="F323" s="26">
        <v>200</v>
      </c>
      <c r="G323" s="82">
        <f t="shared" si="46"/>
        <v>24129.8</v>
      </c>
      <c r="H323" s="82">
        <f t="shared" si="46"/>
        <v>0</v>
      </c>
      <c r="I323" s="82">
        <f t="shared" si="39"/>
        <v>24129.8</v>
      </c>
      <c r="J323" s="98"/>
      <c r="K323" s="36"/>
      <c r="L323" s="36"/>
    </row>
    <row r="324" spans="1:12" ht="33" x14ac:dyDescent="0.2">
      <c r="A324" s="81" t="str">
        <f ca="1">IF(ISERROR(MATCH(F324,Код_КВР,0)),"",INDIRECT(ADDRESS(MATCH(F324,Код_КВР,0)+1,2,,,"КВР")))</f>
        <v>Иные закупки товаров, работ и услуг для обеспечения государственных (муниципальных) нужд</v>
      </c>
      <c r="B324" s="26">
        <v>801</v>
      </c>
      <c r="C324" s="77" t="s">
        <v>75</v>
      </c>
      <c r="D324" s="77" t="s">
        <v>91</v>
      </c>
      <c r="E324" s="26" t="s">
        <v>575</v>
      </c>
      <c r="F324" s="26">
        <v>240</v>
      </c>
      <c r="G324" s="82">
        <v>24129.8</v>
      </c>
      <c r="H324" s="82"/>
      <c r="I324" s="82">
        <f t="shared" si="39"/>
        <v>24129.8</v>
      </c>
      <c r="J324" s="98"/>
      <c r="K324" s="36"/>
      <c r="L324" s="36"/>
    </row>
    <row r="325" spans="1:12" x14ac:dyDescent="0.2">
      <c r="A325" s="81" t="str">
        <f ca="1">IF(ISERROR(MATCH(B325,Код_ППП,0)),"",INDIRECT(ADDRESS(MATCH(B325,Код_ППП,0)+1,2,,,"ППП")))</f>
        <v>ЧЕРЕПОВЕЦКАЯ ГОРОДСКАЯ ДУМА</v>
      </c>
      <c r="B325" s="26">
        <v>802</v>
      </c>
      <c r="C325" s="77"/>
      <c r="D325" s="77"/>
      <c r="E325" s="26"/>
      <c r="F325" s="26"/>
      <c r="G325" s="82">
        <f t="shared" ref="G325:H327" si="47">G326</f>
        <v>18234.7</v>
      </c>
      <c r="H325" s="82">
        <f t="shared" si="47"/>
        <v>0</v>
      </c>
      <c r="I325" s="82">
        <f t="shared" si="39"/>
        <v>18234.7</v>
      </c>
      <c r="J325" s="98"/>
      <c r="K325" s="36"/>
      <c r="L325" s="36"/>
    </row>
    <row r="326" spans="1:12" x14ac:dyDescent="0.2">
      <c r="A326" s="81" t="str">
        <f ca="1">IF(ISERROR(MATCH(C326,Код_Раздел,0)),"",INDIRECT(ADDRESS(MATCH(C326,Код_Раздел,0)+1,2,,,"Раздел")))</f>
        <v>Общегосударственные  вопросы</v>
      </c>
      <c r="B326" s="26">
        <v>802</v>
      </c>
      <c r="C326" s="77" t="s">
        <v>90</v>
      </c>
      <c r="D326" s="77"/>
      <c r="E326" s="26"/>
      <c r="F326" s="26"/>
      <c r="G326" s="82">
        <f t="shared" si="47"/>
        <v>18234.7</v>
      </c>
      <c r="H326" s="82">
        <f t="shared" si="47"/>
        <v>0</v>
      </c>
      <c r="I326" s="82">
        <f t="shared" si="39"/>
        <v>18234.7</v>
      </c>
      <c r="J326" s="98"/>
      <c r="K326" s="36"/>
      <c r="L326" s="36"/>
    </row>
    <row r="327" spans="1:12" ht="49.5" x14ac:dyDescent="0.2">
      <c r="A327" s="85" t="s">
        <v>49</v>
      </c>
      <c r="B327" s="26">
        <v>802</v>
      </c>
      <c r="C327" s="77" t="s">
        <v>90</v>
      </c>
      <c r="D327" s="77" t="s">
        <v>92</v>
      </c>
      <c r="E327" s="26"/>
      <c r="F327" s="26"/>
      <c r="G327" s="82">
        <f t="shared" si="47"/>
        <v>18234.7</v>
      </c>
      <c r="H327" s="82">
        <f t="shared" si="47"/>
        <v>0</v>
      </c>
      <c r="I327" s="82">
        <f t="shared" si="39"/>
        <v>18234.7</v>
      </c>
      <c r="J327" s="98"/>
      <c r="K327" s="36"/>
      <c r="L327" s="36"/>
    </row>
    <row r="328" spans="1:12" x14ac:dyDescent="0.2">
      <c r="A328" s="81" t="str">
        <f ca="1">IF(ISERROR(MATCH(E328,Код_КЦСР,0)),"",INDIRECT(ADDRESS(MATCH(E328,Код_КЦСР,0)+1,2,,,"КЦСР")))</f>
        <v>Расходы, не включенные в муниципальные программы города Череповца</v>
      </c>
      <c r="B328" s="26">
        <v>802</v>
      </c>
      <c r="C328" s="77" t="s">
        <v>90</v>
      </c>
      <c r="D328" s="77" t="s">
        <v>92</v>
      </c>
      <c r="E328" s="26" t="s">
        <v>586</v>
      </c>
      <c r="F328" s="26"/>
      <c r="G328" s="82">
        <f>G329</f>
        <v>18234.7</v>
      </c>
      <c r="H328" s="82">
        <f>H329</f>
        <v>0</v>
      </c>
      <c r="I328" s="82">
        <f t="shared" si="39"/>
        <v>18234.7</v>
      </c>
      <c r="J328" s="98"/>
      <c r="K328" s="36"/>
      <c r="L328" s="36"/>
    </row>
    <row r="329" spans="1:12" ht="33" x14ac:dyDescent="0.2">
      <c r="A329" s="81" t="str">
        <f ca="1">IF(ISERROR(MATCH(E329,Код_КЦСР,0)),"",INDIRECT(ADDRESS(MATCH(E329,Код_КЦСР,0)+1,2,,,"КЦСР")))</f>
        <v>Обеспечение деятельности представительного органа муниципального образования</v>
      </c>
      <c r="B329" s="26">
        <v>802</v>
      </c>
      <c r="C329" s="77" t="s">
        <v>90</v>
      </c>
      <c r="D329" s="77" t="s">
        <v>92</v>
      </c>
      <c r="E329" s="26" t="s">
        <v>594</v>
      </c>
      <c r="F329" s="26"/>
      <c r="G329" s="82">
        <f>G330+G334</f>
        <v>18234.7</v>
      </c>
      <c r="H329" s="82">
        <f>H330+H334</f>
        <v>0</v>
      </c>
      <c r="I329" s="82">
        <f t="shared" si="39"/>
        <v>18234.7</v>
      </c>
      <c r="J329" s="98"/>
      <c r="K329" s="36"/>
      <c r="L329" s="36"/>
    </row>
    <row r="330" spans="1:12" x14ac:dyDescent="0.2">
      <c r="A330" s="81" t="str">
        <f ca="1">IF(ISERROR(MATCH(E330,Код_КЦСР,0)),"",INDIRECT(ADDRESS(MATCH(E330,Код_КЦСР,0)+1,2,,,"КЦСР")))</f>
        <v>Депутаты представительного органа муниципального образования</v>
      </c>
      <c r="B330" s="26">
        <v>802</v>
      </c>
      <c r="C330" s="77" t="s">
        <v>90</v>
      </c>
      <c r="D330" s="77" t="s">
        <v>92</v>
      </c>
      <c r="E330" s="26" t="s">
        <v>595</v>
      </c>
      <c r="F330" s="26"/>
      <c r="G330" s="82">
        <f t="shared" ref="G330:H332" si="48">G331</f>
        <v>1893.0000000000002</v>
      </c>
      <c r="H330" s="82">
        <f t="shared" si="48"/>
        <v>0</v>
      </c>
      <c r="I330" s="82">
        <f t="shared" si="39"/>
        <v>1893.0000000000002</v>
      </c>
      <c r="J330" s="98"/>
      <c r="K330" s="36"/>
      <c r="L330" s="36"/>
    </row>
    <row r="331" spans="1:12" x14ac:dyDescent="0.2">
      <c r="A331" s="81" t="str">
        <f ca="1">IF(ISERROR(MATCH(E331,Код_КЦСР,0)),"",INDIRECT(ADDRESS(MATCH(E331,Код_КЦСР,0)+1,2,,,"КЦСР")))</f>
        <v>Расходы на обеспечение функций органов местного самоуправления</v>
      </c>
      <c r="B331" s="26">
        <v>802</v>
      </c>
      <c r="C331" s="77" t="s">
        <v>90</v>
      </c>
      <c r="D331" s="77" t="s">
        <v>92</v>
      </c>
      <c r="E331" s="26" t="s">
        <v>596</v>
      </c>
      <c r="F331" s="26"/>
      <c r="G331" s="82">
        <f t="shared" si="48"/>
        <v>1893.0000000000002</v>
      </c>
      <c r="H331" s="82">
        <f t="shared" si="48"/>
        <v>0</v>
      </c>
      <c r="I331" s="82">
        <f t="shared" si="39"/>
        <v>1893.0000000000002</v>
      </c>
      <c r="J331" s="98"/>
      <c r="K331" s="36"/>
      <c r="L331" s="36"/>
    </row>
    <row r="332" spans="1:12" ht="51" customHeight="1" x14ac:dyDescent="0.2">
      <c r="A332" s="81" t="str">
        <f t="shared" ref="A332:A333" ca="1" si="49">IF(ISERROR(MATCH(F332,Код_КВР,0)),"",INDIRECT(ADDRESS(MATCH(F332,Код_КВР,0)+1,2,,,"КВР")))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32" s="26">
        <v>802</v>
      </c>
      <c r="C332" s="77" t="s">
        <v>90</v>
      </c>
      <c r="D332" s="77" t="s">
        <v>92</v>
      </c>
      <c r="E332" s="26" t="s">
        <v>596</v>
      </c>
      <c r="F332" s="26">
        <v>100</v>
      </c>
      <c r="G332" s="82">
        <f t="shared" si="48"/>
        <v>1893.0000000000002</v>
      </c>
      <c r="H332" s="82">
        <f t="shared" si="48"/>
        <v>0</v>
      </c>
      <c r="I332" s="82">
        <f t="shared" si="39"/>
        <v>1893.0000000000002</v>
      </c>
      <c r="J332" s="98"/>
      <c r="K332" s="36"/>
      <c r="L332" s="36"/>
    </row>
    <row r="333" spans="1:12" ht="18.75" customHeight="1" x14ac:dyDescent="0.2">
      <c r="A333" s="81" t="str">
        <f t="shared" ca="1" si="49"/>
        <v>Расходы на выплаты персоналу государственных (муниципальных) органов</v>
      </c>
      <c r="B333" s="26">
        <v>802</v>
      </c>
      <c r="C333" s="77" t="s">
        <v>90</v>
      </c>
      <c r="D333" s="77" t="s">
        <v>92</v>
      </c>
      <c r="E333" s="26" t="s">
        <v>596</v>
      </c>
      <c r="F333" s="26">
        <v>120</v>
      </c>
      <c r="G333" s="84">
        <f>3929.3-1564-472.3</f>
        <v>1893.0000000000002</v>
      </c>
      <c r="H333" s="84"/>
      <c r="I333" s="82">
        <f t="shared" si="39"/>
        <v>1893.0000000000002</v>
      </c>
      <c r="J333" s="98"/>
      <c r="K333" s="36"/>
      <c r="L333" s="36"/>
    </row>
    <row r="334" spans="1:12" ht="33" x14ac:dyDescent="0.2">
      <c r="A334" s="81" t="str">
        <f ca="1">IF(ISERROR(MATCH(E334,Код_КЦСР,0)),"",INDIRECT(ADDRESS(MATCH(E334,Код_КЦСР,0)+1,2,,,"КЦСР")))</f>
        <v>Расходы на обеспечение функций представительного органа муниципального образования</v>
      </c>
      <c r="B334" s="26">
        <v>802</v>
      </c>
      <c r="C334" s="77" t="s">
        <v>90</v>
      </c>
      <c r="D334" s="77" t="s">
        <v>92</v>
      </c>
      <c r="E334" s="26" t="s">
        <v>598</v>
      </c>
      <c r="F334" s="26"/>
      <c r="G334" s="82">
        <f>G335</f>
        <v>16341.7</v>
      </c>
      <c r="H334" s="82">
        <f>H335</f>
        <v>0</v>
      </c>
      <c r="I334" s="82">
        <f t="shared" si="39"/>
        <v>16341.7</v>
      </c>
      <c r="J334" s="98"/>
      <c r="K334" s="36"/>
      <c r="L334" s="36"/>
    </row>
    <row r="335" spans="1:12" x14ac:dyDescent="0.2">
      <c r="A335" s="81" t="str">
        <f ca="1">IF(ISERROR(MATCH(E335,Код_КЦСР,0)),"",INDIRECT(ADDRESS(MATCH(E335,Код_КЦСР,0)+1,2,,,"КЦСР")))</f>
        <v>Расходы на обеспечение функций органов местного самоуправления</v>
      </c>
      <c r="B335" s="26">
        <v>802</v>
      </c>
      <c r="C335" s="77" t="s">
        <v>90</v>
      </c>
      <c r="D335" s="77" t="s">
        <v>92</v>
      </c>
      <c r="E335" s="26" t="s">
        <v>599</v>
      </c>
      <c r="F335" s="26"/>
      <c r="G335" s="82">
        <f>G336+G338+G340</f>
        <v>16341.7</v>
      </c>
      <c r="H335" s="82">
        <f>H336+H338+H340</f>
        <v>0</v>
      </c>
      <c r="I335" s="82">
        <f t="shared" si="39"/>
        <v>16341.7</v>
      </c>
      <c r="J335" s="98"/>
      <c r="K335" s="36"/>
      <c r="L335" s="36"/>
    </row>
    <row r="336" spans="1:12" ht="51" customHeight="1" x14ac:dyDescent="0.2">
      <c r="A336" s="81" t="str">
        <f t="shared" ref="A336:A341" ca="1" si="50">IF(ISERROR(MATCH(F336,Код_КВР,0)),"",INDIRECT(ADDRESS(MATCH(F336,Код_КВР,0)+1,2,,,"КВР")))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36" s="26">
        <v>802</v>
      </c>
      <c r="C336" s="77" t="s">
        <v>90</v>
      </c>
      <c r="D336" s="77" t="s">
        <v>92</v>
      </c>
      <c r="E336" s="26" t="s">
        <v>599</v>
      </c>
      <c r="F336" s="26">
        <v>100</v>
      </c>
      <c r="G336" s="82">
        <f>G337</f>
        <v>15618.5</v>
      </c>
      <c r="H336" s="82">
        <f>H337</f>
        <v>0</v>
      </c>
      <c r="I336" s="82">
        <f t="shared" si="39"/>
        <v>15618.5</v>
      </c>
      <c r="J336" s="98"/>
      <c r="K336" s="36"/>
      <c r="L336" s="36"/>
    </row>
    <row r="337" spans="1:12" ht="18.75" customHeight="1" x14ac:dyDescent="0.2">
      <c r="A337" s="81" t="str">
        <f t="shared" ca="1" si="50"/>
        <v>Расходы на выплаты персоналу государственных (муниципальных) органов</v>
      </c>
      <c r="B337" s="26">
        <v>802</v>
      </c>
      <c r="C337" s="77" t="s">
        <v>90</v>
      </c>
      <c r="D337" s="77" t="s">
        <v>92</v>
      </c>
      <c r="E337" s="26" t="s">
        <v>599</v>
      </c>
      <c r="F337" s="26">
        <v>120</v>
      </c>
      <c r="G337" s="84">
        <f>13582.2+1564+472.3</f>
        <v>15618.5</v>
      </c>
      <c r="H337" s="84"/>
      <c r="I337" s="82">
        <f t="shared" si="39"/>
        <v>15618.5</v>
      </c>
      <c r="J337" s="98"/>
      <c r="K337" s="36"/>
      <c r="L337" s="36"/>
    </row>
    <row r="338" spans="1:12" ht="18.75" customHeight="1" x14ac:dyDescent="0.2">
      <c r="A338" s="81" t="str">
        <f t="shared" ca="1" si="50"/>
        <v>Закупка товаров, работ и услуг для государственных (муниципальных) нужд</v>
      </c>
      <c r="B338" s="26">
        <v>802</v>
      </c>
      <c r="C338" s="77" t="s">
        <v>90</v>
      </c>
      <c r="D338" s="77" t="s">
        <v>92</v>
      </c>
      <c r="E338" s="26" t="s">
        <v>599</v>
      </c>
      <c r="F338" s="26">
        <v>200</v>
      </c>
      <c r="G338" s="82">
        <f>G339</f>
        <v>722.7</v>
      </c>
      <c r="H338" s="82">
        <f>H339</f>
        <v>0</v>
      </c>
      <c r="I338" s="82">
        <f t="shared" ref="I338:I401" si="51">G338+H338</f>
        <v>722.7</v>
      </c>
      <c r="J338" s="98"/>
      <c r="K338" s="36"/>
      <c r="L338" s="36"/>
    </row>
    <row r="339" spans="1:12" ht="33" x14ac:dyDescent="0.2">
      <c r="A339" s="81" t="str">
        <f t="shared" ca="1" si="50"/>
        <v>Иные закупки товаров, работ и услуг для обеспечения государственных (муниципальных) нужд</v>
      </c>
      <c r="B339" s="26">
        <v>802</v>
      </c>
      <c r="C339" s="77" t="s">
        <v>90</v>
      </c>
      <c r="D339" s="77" t="s">
        <v>92</v>
      </c>
      <c r="E339" s="26" t="s">
        <v>599</v>
      </c>
      <c r="F339" s="26">
        <v>240</v>
      </c>
      <c r="G339" s="82">
        <v>722.7</v>
      </c>
      <c r="H339" s="82"/>
      <c r="I339" s="82">
        <f t="shared" si="51"/>
        <v>722.7</v>
      </c>
      <c r="J339" s="98"/>
      <c r="K339" s="36"/>
      <c r="L339" s="36"/>
    </row>
    <row r="340" spans="1:12" x14ac:dyDescent="0.2">
      <c r="A340" s="81" t="str">
        <f t="shared" ca="1" si="50"/>
        <v>Иные бюджетные ассигнования</v>
      </c>
      <c r="B340" s="26">
        <v>802</v>
      </c>
      <c r="C340" s="77" t="s">
        <v>90</v>
      </c>
      <c r="D340" s="77" t="s">
        <v>92</v>
      </c>
      <c r="E340" s="26" t="s">
        <v>599</v>
      </c>
      <c r="F340" s="26">
        <v>800</v>
      </c>
      <c r="G340" s="82">
        <f>G341</f>
        <v>0.5</v>
      </c>
      <c r="H340" s="82">
        <f>H341</f>
        <v>0</v>
      </c>
      <c r="I340" s="82">
        <f t="shared" si="51"/>
        <v>0.5</v>
      </c>
      <c r="J340" s="98"/>
      <c r="K340" s="36"/>
      <c r="L340" s="36"/>
    </row>
    <row r="341" spans="1:12" x14ac:dyDescent="0.2">
      <c r="A341" s="81" t="str">
        <f t="shared" ca="1" si="50"/>
        <v>Уплата налогов, сборов и иных платежей</v>
      </c>
      <c r="B341" s="26">
        <v>802</v>
      </c>
      <c r="C341" s="77" t="s">
        <v>90</v>
      </c>
      <c r="D341" s="77" t="s">
        <v>92</v>
      </c>
      <c r="E341" s="26" t="s">
        <v>599</v>
      </c>
      <c r="F341" s="26">
        <v>850</v>
      </c>
      <c r="G341" s="84">
        <v>0.5</v>
      </c>
      <c r="H341" s="84"/>
      <c r="I341" s="82">
        <f t="shared" si="51"/>
        <v>0.5</v>
      </c>
      <c r="J341" s="98"/>
      <c r="K341" s="36"/>
      <c r="L341" s="36"/>
    </row>
    <row r="342" spans="1:12" ht="33" x14ac:dyDescent="0.2">
      <c r="A342" s="81" t="str">
        <f ca="1">IF(ISERROR(MATCH(B342,Код_ППП,0)),"",INDIRECT(ADDRESS(MATCH(B342,Код_ППП,0)+1,2,,,"ППП")))</f>
        <v>ДЕПАРТАМЕНТ ЖИЛИЩНО-КОММУНАЛЬНОГО ХОЗЯЙСТВА МЭРИИ ГОРОДА</v>
      </c>
      <c r="B342" s="26">
        <v>803</v>
      </c>
      <c r="C342" s="77"/>
      <c r="D342" s="77"/>
      <c r="E342" s="26"/>
      <c r="F342" s="26"/>
      <c r="G342" s="82">
        <f>G343+G350+G383+G423+G429+G436</f>
        <v>689881.79999999993</v>
      </c>
      <c r="H342" s="82">
        <f>H343+H350+H383+H423+H429+H436</f>
        <v>0</v>
      </c>
      <c r="I342" s="82">
        <f t="shared" si="51"/>
        <v>689881.79999999993</v>
      </c>
      <c r="J342" s="98"/>
      <c r="K342" s="36"/>
      <c r="L342" s="36"/>
    </row>
    <row r="343" spans="1:12" x14ac:dyDescent="0.2">
      <c r="A343" s="81" t="str">
        <f ca="1">IF(ISERROR(MATCH(C343,Код_Раздел,0)),"",INDIRECT(ADDRESS(MATCH(C343,Код_Раздел,0)+1,2,,,"Раздел")))</f>
        <v>Общегосударственные  вопросы</v>
      </c>
      <c r="B343" s="26">
        <v>803</v>
      </c>
      <c r="C343" s="77" t="s">
        <v>90</v>
      </c>
      <c r="D343" s="77"/>
      <c r="E343" s="26"/>
      <c r="F343" s="26"/>
      <c r="G343" s="82">
        <f t="shared" ref="G343:H348" si="52">G344</f>
        <v>360</v>
      </c>
      <c r="H343" s="82">
        <f t="shared" si="52"/>
        <v>0</v>
      </c>
      <c r="I343" s="82">
        <f t="shared" si="51"/>
        <v>360</v>
      </c>
      <c r="J343" s="98"/>
      <c r="K343" s="36"/>
      <c r="L343" s="36"/>
    </row>
    <row r="344" spans="1:12" x14ac:dyDescent="0.2">
      <c r="A344" s="85" t="s">
        <v>111</v>
      </c>
      <c r="B344" s="26">
        <v>803</v>
      </c>
      <c r="C344" s="77" t="s">
        <v>90</v>
      </c>
      <c r="D344" s="77" t="s">
        <v>69</v>
      </c>
      <c r="E344" s="26"/>
      <c r="F344" s="26"/>
      <c r="G344" s="82">
        <f t="shared" si="52"/>
        <v>360</v>
      </c>
      <c r="H344" s="82">
        <f t="shared" si="52"/>
        <v>0</v>
      </c>
      <c r="I344" s="82">
        <f t="shared" si="51"/>
        <v>360</v>
      </c>
      <c r="J344" s="98"/>
      <c r="K344" s="36"/>
      <c r="L344" s="36"/>
    </row>
    <row r="345" spans="1:12" ht="33" x14ac:dyDescent="0.2">
      <c r="A345" s="81" t="str">
        <f ca="1">IF(ISERROR(MATCH(E345,Код_КЦСР,0)),"",INDIRECT(ADDRESS(MATCH(E345,Код_КЦСР,0)+1,2,,,"КЦСР")))</f>
        <v>Муниципальная программа «Развитие жилищно-коммунального хозяйства города Череповца» на 2014 – 2018 годы</v>
      </c>
      <c r="B345" s="26">
        <v>803</v>
      </c>
      <c r="C345" s="77" t="s">
        <v>90</v>
      </c>
      <c r="D345" s="77" t="s">
        <v>69</v>
      </c>
      <c r="E345" s="26" t="s">
        <v>485</v>
      </c>
      <c r="F345" s="26"/>
      <c r="G345" s="82">
        <f t="shared" si="52"/>
        <v>360</v>
      </c>
      <c r="H345" s="82">
        <f t="shared" si="52"/>
        <v>0</v>
      </c>
      <c r="I345" s="82">
        <f t="shared" si="51"/>
        <v>360</v>
      </c>
      <c r="J345" s="98"/>
      <c r="K345" s="36"/>
      <c r="L345" s="36"/>
    </row>
    <row r="346" spans="1:12" x14ac:dyDescent="0.2">
      <c r="A346" s="81" t="str">
        <f ca="1">IF(ISERROR(MATCH(E346,Код_КЦСР,0)),"",INDIRECT(ADDRESS(MATCH(E346,Код_КЦСР,0)+1,2,,,"КЦСР")))</f>
        <v>Развитие благоустройства города</v>
      </c>
      <c r="B346" s="26">
        <v>803</v>
      </c>
      <c r="C346" s="77" t="s">
        <v>90</v>
      </c>
      <c r="D346" s="77" t="s">
        <v>69</v>
      </c>
      <c r="E346" s="26" t="s">
        <v>487</v>
      </c>
      <c r="F346" s="26"/>
      <c r="G346" s="82">
        <f t="shared" si="52"/>
        <v>360</v>
      </c>
      <c r="H346" s="82">
        <f t="shared" si="52"/>
        <v>0</v>
      </c>
      <c r="I346" s="82">
        <f t="shared" si="51"/>
        <v>360</v>
      </c>
      <c r="J346" s="98"/>
      <c r="K346" s="36"/>
      <c r="L346" s="36"/>
    </row>
    <row r="347" spans="1:12" ht="33" x14ac:dyDescent="0.2">
      <c r="A347" s="81" t="str">
        <f ca="1">IF(ISERROR(MATCH(E347,Код_КЦСР,0)),"",INDIRECT(ADDRESS(MATCH(E347,Код_КЦСР,0)+1,2,,,"КЦСР")))</f>
        <v>Мероприятия по решению общегосударственных вопросов и вопросов в области национальной политики</v>
      </c>
      <c r="B347" s="26">
        <v>803</v>
      </c>
      <c r="C347" s="77" t="s">
        <v>90</v>
      </c>
      <c r="D347" s="77" t="s">
        <v>69</v>
      </c>
      <c r="E347" s="26" t="s">
        <v>495</v>
      </c>
      <c r="F347" s="26"/>
      <c r="G347" s="82">
        <f t="shared" si="52"/>
        <v>360</v>
      </c>
      <c r="H347" s="82">
        <f t="shared" si="52"/>
        <v>0</v>
      </c>
      <c r="I347" s="82">
        <f t="shared" si="51"/>
        <v>360</v>
      </c>
      <c r="J347" s="98"/>
      <c r="K347" s="36"/>
      <c r="L347" s="36"/>
    </row>
    <row r="348" spans="1:12" ht="18.75" customHeight="1" x14ac:dyDescent="0.2">
      <c r="A348" s="81" t="str">
        <f ca="1">IF(ISERROR(MATCH(F348,Код_КВР,0)),"",INDIRECT(ADDRESS(MATCH(F348,Код_КВР,0)+1,2,,,"КВР")))</f>
        <v>Закупка товаров, работ и услуг для государственных (муниципальных) нужд</v>
      </c>
      <c r="B348" s="26">
        <v>803</v>
      </c>
      <c r="C348" s="77" t="s">
        <v>90</v>
      </c>
      <c r="D348" s="77" t="s">
        <v>69</v>
      </c>
      <c r="E348" s="26" t="s">
        <v>495</v>
      </c>
      <c r="F348" s="26">
        <v>200</v>
      </c>
      <c r="G348" s="82">
        <f t="shared" si="52"/>
        <v>360</v>
      </c>
      <c r="H348" s="82">
        <f t="shared" si="52"/>
        <v>0</v>
      </c>
      <c r="I348" s="82">
        <f t="shared" si="51"/>
        <v>360</v>
      </c>
      <c r="J348" s="98"/>
      <c r="K348" s="36"/>
      <c r="L348" s="36"/>
    </row>
    <row r="349" spans="1:12" ht="33" x14ac:dyDescent="0.2">
      <c r="A349" s="81" t="str">
        <f ca="1">IF(ISERROR(MATCH(F349,Код_КВР,0)),"",INDIRECT(ADDRESS(MATCH(F349,Код_КВР,0)+1,2,,,"КВР")))</f>
        <v>Иные закупки товаров, работ и услуг для обеспечения государственных (муниципальных) нужд</v>
      </c>
      <c r="B349" s="26">
        <v>803</v>
      </c>
      <c r="C349" s="77" t="s">
        <v>90</v>
      </c>
      <c r="D349" s="77" t="s">
        <v>69</v>
      </c>
      <c r="E349" s="26" t="s">
        <v>495</v>
      </c>
      <c r="F349" s="26">
        <v>240</v>
      </c>
      <c r="G349" s="82">
        <v>360</v>
      </c>
      <c r="H349" s="82"/>
      <c r="I349" s="82">
        <f t="shared" si="51"/>
        <v>360</v>
      </c>
      <c r="J349" s="98"/>
      <c r="K349" s="36"/>
      <c r="L349" s="36"/>
    </row>
    <row r="350" spans="1:12" x14ac:dyDescent="0.2">
      <c r="A350" s="81" t="str">
        <f ca="1">IF(ISERROR(MATCH(C350,Код_Раздел,0)),"",INDIRECT(ADDRESS(MATCH(C350,Код_Раздел,0)+1,2,,,"Раздел")))</f>
        <v>Национальная экономика</v>
      </c>
      <c r="B350" s="26">
        <v>803</v>
      </c>
      <c r="C350" s="77" t="s">
        <v>93</v>
      </c>
      <c r="D350" s="77"/>
      <c r="E350" s="26"/>
      <c r="F350" s="26"/>
      <c r="G350" s="82">
        <f>G356+G377+G351</f>
        <v>507547.7</v>
      </c>
      <c r="H350" s="82">
        <f>H356+H377+H351</f>
        <v>0</v>
      </c>
      <c r="I350" s="82">
        <f t="shared" si="51"/>
        <v>507547.7</v>
      </c>
      <c r="J350" s="98"/>
      <c r="K350" s="36"/>
      <c r="L350" s="36"/>
    </row>
    <row r="351" spans="1:12" x14ac:dyDescent="0.2">
      <c r="A351" s="86" t="s">
        <v>171</v>
      </c>
      <c r="B351" s="26">
        <v>803</v>
      </c>
      <c r="C351" s="77" t="s">
        <v>93</v>
      </c>
      <c r="D351" s="77" t="s">
        <v>99</v>
      </c>
      <c r="E351" s="26"/>
      <c r="F351" s="26"/>
      <c r="G351" s="82">
        <f t="shared" ref="G351:H354" si="53">G352</f>
        <v>17765.400000000001</v>
      </c>
      <c r="H351" s="82">
        <f t="shared" si="53"/>
        <v>0</v>
      </c>
      <c r="I351" s="82">
        <f t="shared" si="51"/>
        <v>17765.400000000001</v>
      </c>
      <c r="J351" s="98"/>
      <c r="K351" s="36"/>
      <c r="L351" s="36"/>
    </row>
    <row r="352" spans="1:12" ht="33" x14ac:dyDescent="0.2">
      <c r="A352" s="81" t="str">
        <f ca="1">IF(ISERROR(MATCH(E352,Код_КЦСР,0)),"",INDIRECT(ADDRESS(MATCH(E352,Код_КЦСР,0)+1,2,,,"КЦСР")))</f>
        <v>Муниципальная программа «Развитие земельно-имущественного комплекса города Череповца» на 2014 – 2018 годы</v>
      </c>
      <c r="B352" s="26">
        <v>803</v>
      </c>
      <c r="C352" s="77" t="s">
        <v>93</v>
      </c>
      <c r="D352" s="77" t="s">
        <v>99</v>
      </c>
      <c r="E352" s="26" t="s">
        <v>510</v>
      </c>
      <c r="F352" s="26"/>
      <c r="G352" s="82">
        <f t="shared" si="53"/>
        <v>17765.400000000001</v>
      </c>
      <c r="H352" s="82">
        <f t="shared" si="53"/>
        <v>0</v>
      </c>
      <c r="I352" s="82">
        <f t="shared" si="51"/>
        <v>17765.400000000001</v>
      </c>
      <c r="J352" s="98"/>
      <c r="K352" s="36"/>
      <c r="L352" s="36"/>
    </row>
    <row r="353" spans="1:12" ht="33" x14ac:dyDescent="0.2">
      <c r="A353" s="81" t="str">
        <f ca="1">IF(ISERROR(MATCH(E353,Код_КЦСР,0)),"",INDIRECT(ADDRESS(MATCH(E353,Код_КЦСР,0)+1,2,,,"КЦСР")))</f>
        <v>Формирование и обеспечение сохранности муниципального земельно-имущественного комплекса</v>
      </c>
      <c r="B353" s="26">
        <v>803</v>
      </c>
      <c r="C353" s="77" t="s">
        <v>93</v>
      </c>
      <c r="D353" s="77" t="s">
        <v>99</v>
      </c>
      <c r="E353" s="26" t="s">
        <v>512</v>
      </c>
      <c r="F353" s="26"/>
      <c r="G353" s="82">
        <f t="shared" si="53"/>
        <v>17765.400000000001</v>
      </c>
      <c r="H353" s="82">
        <f t="shared" si="53"/>
        <v>0</v>
      </c>
      <c r="I353" s="82">
        <f t="shared" si="51"/>
        <v>17765.400000000001</v>
      </c>
      <c r="J353" s="98"/>
      <c r="K353" s="36"/>
      <c r="L353" s="36"/>
    </row>
    <row r="354" spans="1:12" ht="18.75" customHeight="1" x14ac:dyDescent="0.2">
      <c r="A354" s="81" t="str">
        <f ca="1">IF(ISERROR(MATCH(F354,Код_КВР,0)),"",INDIRECT(ADDRESS(MATCH(F354,Код_КВР,0)+1,2,,,"КВР")))</f>
        <v>Закупка товаров, работ и услуг для государственных (муниципальных) нужд</v>
      </c>
      <c r="B354" s="26">
        <v>803</v>
      </c>
      <c r="C354" s="77" t="s">
        <v>93</v>
      </c>
      <c r="D354" s="77" t="s">
        <v>99</v>
      </c>
      <c r="E354" s="26" t="s">
        <v>512</v>
      </c>
      <c r="F354" s="26">
        <v>200</v>
      </c>
      <c r="G354" s="82">
        <f t="shared" si="53"/>
        <v>17765.400000000001</v>
      </c>
      <c r="H354" s="82">
        <f t="shared" si="53"/>
        <v>0</v>
      </c>
      <c r="I354" s="82">
        <f t="shared" si="51"/>
        <v>17765.400000000001</v>
      </c>
      <c r="J354" s="98"/>
      <c r="K354" s="36"/>
      <c r="L354" s="36"/>
    </row>
    <row r="355" spans="1:12" ht="33" x14ac:dyDescent="0.2">
      <c r="A355" s="81" t="str">
        <f ca="1">IF(ISERROR(MATCH(F355,Код_КВР,0)),"",INDIRECT(ADDRESS(MATCH(F355,Код_КВР,0)+1,2,,,"КВР")))</f>
        <v>Иные закупки товаров, работ и услуг для обеспечения государственных (муниципальных) нужд</v>
      </c>
      <c r="B355" s="26">
        <v>803</v>
      </c>
      <c r="C355" s="77" t="s">
        <v>93</v>
      </c>
      <c r="D355" s="77" t="s">
        <v>99</v>
      </c>
      <c r="E355" s="26" t="s">
        <v>512</v>
      </c>
      <c r="F355" s="26">
        <v>240</v>
      </c>
      <c r="G355" s="82">
        <v>17765.400000000001</v>
      </c>
      <c r="H355" s="82"/>
      <c r="I355" s="82">
        <f t="shared" si="51"/>
        <v>17765.400000000001</v>
      </c>
      <c r="J355" s="98"/>
      <c r="K355" s="36"/>
      <c r="L355" s="36"/>
    </row>
    <row r="356" spans="1:12" x14ac:dyDescent="0.2">
      <c r="A356" s="86" t="s">
        <v>59</v>
      </c>
      <c r="B356" s="26">
        <v>803</v>
      </c>
      <c r="C356" s="77" t="s">
        <v>93</v>
      </c>
      <c r="D356" s="77" t="s">
        <v>96</v>
      </c>
      <c r="E356" s="26"/>
      <c r="F356" s="26"/>
      <c r="G356" s="82">
        <f>G361+G357</f>
        <v>489702.3</v>
      </c>
      <c r="H356" s="82">
        <f>H361+H357</f>
        <v>0</v>
      </c>
      <c r="I356" s="82">
        <f t="shared" si="51"/>
        <v>489702.3</v>
      </c>
      <c r="J356" s="98"/>
      <c r="K356" s="36"/>
      <c r="L356" s="36"/>
    </row>
    <row r="357" spans="1:12" ht="33" x14ac:dyDescent="0.2">
      <c r="A357" s="81" t="str">
        <f ca="1">IF(ISERROR(MATCH(E357,Код_КЦСР,0)),"",INDIRECT(ADDRESS(MATCH(E357,Код_КЦСР,0)+1,2,,,"КЦСР")))</f>
        <v>Муниципальная программа «Развитие городского общественного транспорта» на 2014 – 2017 годы</v>
      </c>
      <c r="B357" s="26">
        <v>803</v>
      </c>
      <c r="C357" s="77" t="s">
        <v>93</v>
      </c>
      <c r="D357" s="77" t="s">
        <v>96</v>
      </c>
      <c r="E357" s="26" t="s">
        <v>477</v>
      </c>
      <c r="F357" s="26"/>
      <c r="G357" s="82">
        <f t="shared" ref="G357:H359" si="54">G358</f>
        <v>896</v>
      </c>
      <c r="H357" s="82">
        <f t="shared" si="54"/>
        <v>0</v>
      </c>
      <c r="I357" s="82">
        <f t="shared" si="51"/>
        <v>896</v>
      </c>
      <c r="J357" s="98"/>
      <c r="K357" s="36"/>
      <c r="L357" s="36"/>
    </row>
    <row r="358" spans="1:12" ht="33" x14ac:dyDescent="0.2">
      <c r="A358" s="81" t="str">
        <f ca="1">IF(ISERROR(MATCH(E358,Код_КЦСР,0)),"",INDIRECT(ADDRESS(MATCH(E358,Код_КЦСР,0)+1,2,,,"КЦСР")))</f>
        <v>Обустройство автобусных остановок павильонами/навесами для ожидания автобуса</v>
      </c>
      <c r="B358" s="26">
        <v>803</v>
      </c>
      <c r="C358" s="77" t="s">
        <v>93</v>
      </c>
      <c r="D358" s="77" t="s">
        <v>96</v>
      </c>
      <c r="E358" s="26" t="s">
        <v>480</v>
      </c>
      <c r="F358" s="26"/>
      <c r="G358" s="82">
        <f t="shared" si="54"/>
        <v>896</v>
      </c>
      <c r="H358" s="82">
        <f t="shared" si="54"/>
        <v>0</v>
      </c>
      <c r="I358" s="82">
        <f t="shared" si="51"/>
        <v>896</v>
      </c>
      <c r="J358" s="98"/>
      <c r="K358" s="36"/>
      <c r="L358" s="36"/>
    </row>
    <row r="359" spans="1:12" ht="18.75" customHeight="1" x14ac:dyDescent="0.2">
      <c r="A359" s="81" t="str">
        <f ca="1">IF(ISERROR(MATCH(F359,Код_КВР,0)),"",INDIRECT(ADDRESS(MATCH(F359,Код_КВР,0)+1,2,,,"КВР")))</f>
        <v>Закупка товаров, работ и услуг для государственных (муниципальных) нужд</v>
      </c>
      <c r="B359" s="26">
        <v>803</v>
      </c>
      <c r="C359" s="77" t="s">
        <v>93</v>
      </c>
      <c r="D359" s="77" t="s">
        <v>96</v>
      </c>
      <c r="E359" s="26" t="s">
        <v>480</v>
      </c>
      <c r="F359" s="26">
        <v>200</v>
      </c>
      <c r="G359" s="82">
        <f t="shared" si="54"/>
        <v>896</v>
      </c>
      <c r="H359" s="82">
        <f t="shared" si="54"/>
        <v>0</v>
      </c>
      <c r="I359" s="82">
        <f t="shared" si="51"/>
        <v>896</v>
      </c>
      <c r="J359" s="98"/>
      <c r="K359" s="36"/>
      <c r="L359" s="36"/>
    </row>
    <row r="360" spans="1:12" ht="33" x14ac:dyDescent="0.2">
      <c r="A360" s="81" t="str">
        <f ca="1">IF(ISERROR(MATCH(F360,Код_КВР,0)),"",INDIRECT(ADDRESS(MATCH(F360,Код_КВР,0)+1,2,,,"КВР")))</f>
        <v>Иные закупки товаров, работ и услуг для обеспечения государственных (муниципальных) нужд</v>
      </c>
      <c r="B360" s="26">
        <v>803</v>
      </c>
      <c r="C360" s="77" t="s">
        <v>93</v>
      </c>
      <c r="D360" s="77" t="s">
        <v>96</v>
      </c>
      <c r="E360" s="26" t="s">
        <v>480</v>
      </c>
      <c r="F360" s="26">
        <v>240</v>
      </c>
      <c r="G360" s="82">
        <v>896</v>
      </c>
      <c r="H360" s="82"/>
      <c r="I360" s="82">
        <f t="shared" si="51"/>
        <v>896</v>
      </c>
      <c r="J360" s="98"/>
      <c r="K360" s="36"/>
      <c r="L360" s="36"/>
    </row>
    <row r="361" spans="1:12" ht="33" x14ac:dyDescent="0.2">
      <c r="A361" s="81" t="str">
        <f ca="1">IF(ISERROR(MATCH(E361,Код_КЦСР,0)),"",INDIRECT(ADDRESS(MATCH(E361,Код_КЦСР,0)+1,2,,,"КЦСР")))</f>
        <v>Муниципальная программа «Развитие жилищно-коммунального хозяйства города Череповца» на 2014 – 2018 годы</v>
      </c>
      <c r="B361" s="26">
        <v>803</v>
      </c>
      <c r="C361" s="77" t="s">
        <v>93</v>
      </c>
      <c r="D361" s="77" t="s">
        <v>96</v>
      </c>
      <c r="E361" s="26" t="s">
        <v>485</v>
      </c>
      <c r="F361" s="26"/>
      <c r="G361" s="82">
        <f>G362</f>
        <v>488806.3</v>
      </c>
      <c r="H361" s="82">
        <f>H362</f>
        <v>0</v>
      </c>
      <c r="I361" s="82">
        <f t="shared" si="51"/>
        <v>488806.3</v>
      </c>
      <c r="J361" s="98"/>
      <c r="K361" s="36"/>
      <c r="L361" s="36"/>
    </row>
    <row r="362" spans="1:12" x14ac:dyDescent="0.2">
      <c r="A362" s="81" t="str">
        <f ca="1">IF(ISERROR(MATCH(E362,Код_КЦСР,0)),"",INDIRECT(ADDRESS(MATCH(E362,Код_КЦСР,0)+1,2,,,"КЦСР")))</f>
        <v>Развитие благоустройства города</v>
      </c>
      <c r="B362" s="26">
        <v>803</v>
      </c>
      <c r="C362" s="77" t="s">
        <v>93</v>
      </c>
      <c r="D362" s="77" t="s">
        <v>96</v>
      </c>
      <c r="E362" s="26" t="s">
        <v>487</v>
      </c>
      <c r="F362" s="26"/>
      <c r="G362" s="82">
        <f>G363+G373</f>
        <v>488806.3</v>
      </c>
      <c r="H362" s="82">
        <f>H363+H373</f>
        <v>0</v>
      </c>
      <c r="I362" s="82">
        <f t="shared" si="51"/>
        <v>488806.3</v>
      </c>
      <c r="J362" s="98"/>
      <c r="K362" s="36"/>
      <c r="L362" s="36"/>
    </row>
    <row r="363" spans="1:12" x14ac:dyDescent="0.2">
      <c r="A363" s="81" t="str">
        <f ca="1">IF(ISERROR(MATCH(E363,Код_КЦСР,0)),"",INDIRECT(ADDRESS(MATCH(E363,Код_КЦСР,0)+1,2,,,"КЦСР")))</f>
        <v>Мероприятия по содержанию и ремонту улично-дорожной сети города</v>
      </c>
      <c r="B363" s="26">
        <v>803</v>
      </c>
      <c r="C363" s="77" t="s">
        <v>93</v>
      </c>
      <c r="D363" s="77" t="s">
        <v>96</v>
      </c>
      <c r="E363" s="26" t="s">
        <v>489</v>
      </c>
      <c r="F363" s="26"/>
      <c r="G363" s="82">
        <f>G364+G366+G368+G372</f>
        <v>222622.3</v>
      </c>
      <c r="H363" s="82">
        <f>H364+H366+H368+H372</f>
        <v>0</v>
      </c>
      <c r="I363" s="82">
        <f t="shared" si="51"/>
        <v>222622.3</v>
      </c>
      <c r="J363" s="98"/>
      <c r="K363" s="36"/>
      <c r="L363" s="36"/>
    </row>
    <row r="364" spans="1:12" ht="51" customHeight="1" x14ac:dyDescent="0.2">
      <c r="A364" s="81" t="str">
        <f t="shared" ref="A364:A369" ca="1" si="55">IF(ISERROR(MATCH(F364,Код_КВР,0)),"",INDIRECT(ADDRESS(MATCH(F364,Код_КВР,0)+1,2,,,"КВР")))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64" s="26">
        <v>803</v>
      </c>
      <c r="C364" s="77" t="s">
        <v>93</v>
      </c>
      <c r="D364" s="77" t="s">
        <v>96</v>
      </c>
      <c r="E364" s="26" t="s">
        <v>489</v>
      </c>
      <c r="F364" s="26">
        <v>100</v>
      </c>
      <c r="G364" s="82">
        <f>G365</f>
        <v>10023.9</v>
      </c>
      <c r="H364" s="82">
        <f>H365</f>
        <v>0</v>
      </c>
      <c r="I364" s="82">
        <f t="shared" si="51"/>
        <v>10023.9</v>
      </c>
      <c r="J364" s="98"/>
      <c r="K364" s="36"/>
      <c r="L364" s="36"/>
    </row>
    <row r="365" spans="1:12" x14ac:dyDescent="0.2">
      <c r="A365" s="81" t="str">
        <f t="shared" ca="1" si="55"/>
        <v>Расходы на выплаты персоналу казенных учреждений</v>
      </c>
      <c r="B365" s="26">
        <v>803</v>
      </c>
      <c r="C365" s="77" t="s">
        <v>93</v>
      </c>
      <c r="D365" s="77" t="s">
        <v>96</v>
      </c>
      <c r="E365" s="26" t="s">
        <v>489</v>
      </c>
      <c r="F365" s="26">
        <v>110</v>
      </c>
      <c r="G365" s="84">
        <f>7695.4+0.8+2327.7</f>
        <v>10023.9</v>
      </c>
      <c r="H365" s="84"/>
      <c r="I365" s="82">
        <f t="shared" si="51"/>
        <v>10023.9</v>
      </c>
      <c r="J365" s="98"/>
      <c r="K365" s="36"/>
      <c r="L365" s="36"/>
    </row>
    <row r="366" spans="1:12" ht="18.75" customHeight="1" x14ac:dyDescent="0.2">
      <c r="A366" s="81" t="str">
        <f t="shared" ca="1" si="55"/>
        <v>Закупка товаров, работ и услуг для государственных (муниципальных) нужд</v>
      </c>
      <c r="B366" s="26">
        <v>803</v>
      </c>
      <c r="C366" s="77" t="s">
        <v>93</v>
      </c>
      <c r="D366" s="77" t="s">
        <v>96</v>
      </c>
      <c r="E366" s="26" t="s">
        <v>489</v>
      </c>
      <c r="F366" s="26">
        <v>200</v>
      </c>
      <c r="G366" s="82">
        <f>G367</f>
        <v>183020.79999999999</v>
      </c>
      <c r="H366" s="82">
        <f>H367</f>
        <v>0</v>
      </c>
      <c r="I366" s="82">
        <f t="shared" si="51"/>
        <v>183020.79999999999</v>
      </c>
      <c r="J366" s="98"/>
      <c r="K366" s="36"/>
      <c r="L366" s="36"/>
    </row>
    <row r="367" spans="1:12" ht="33" x14ac:dyDescent="0.2">
      <c r="A367" s="81" t="str">
        <f t="shared" ca="1" si="55"/>
        <v>Иные закупки товаров, работ и услуг для обеспечения государственных (муниципальных) нужд</v>
      </c>
      <c r="B367" s="26">
        <v>803</v>
      </c>
      <c r="C367" s="77" t="s">
        <v>93</v>
      </c>
      <c r="D367" s="77" t="s">
        <v>96</v>
      </c>
      <c r="E367" s="26" t="s">
        <v>489</v>
      </c>
      <c r="F367" s="26">
        <v>240</v>
      </c>
      <c r="G367" s="82">
        <v>183020.79999999999</v>
      </c>
      <c r="H367" s="82"/>
      <c r="I367" s="82">
        <f t="shared" si="51"/>
        <v>183020.79999999999</v>
      </c>
      <c r="J367" s="98"/>
      <c r="K367" s="36"/>
      <c r="L367" s="36"/>
    </row>
    <row r="368" spans="1:12" x14ac:dyDescent="0.2">
      <c r="A368" s="81" t="str">
        <f t="shared" ca="1" si="55"/>
        <v>Иные бюджетные ассигнования</v>
      </c>
      <c r="B368" s="26">
        <v>803</v>
      </c>
      <c r="C368" s="77" t="s">
        <v>93</v>
      </c>
      <c r="D368" s="77" t="s">
        <v>96</v>
      </c>
      <c r="E368" s="26" t="s">
        <v>489</v>
      </c>
      <c r="F368" s="26">
        <v>800</v>
      </c>
      <c r="G368" s="82">
        <f>G369</f>
        <v>1.6</v>
      </c>
      <c r="H368" s="82">
        <f>H369</f>
        <v>0</v>
      </c>
      <c r="I368" s="82">
        <f t="shared" si="51"/>
        <v>1.6</v>
      </c>
      <c r="J368" s="98"/>
      <c r="K368" s="36"/>
      <c r="L368" s="36"/>
    </row>
    <row r="369" spans="1:12" x14ac:dyDescent="0.2">
      <c r="A369" s="81" t="str">
        <f t="shared" ca="1" si="55"/>
        <v>Уплата налогов, сборов и иных платежей</v>
      </c>
      <c r="B369" s="26">
        <v>803</v>
      </c>
      <c r="C369" s="77" t="s">
        <v>93</v>
      </c>
      <c r="D369" s="77" t="s">
        <v>96</v>
      </c>
      <c r="E369" s="26" t="s">
        <v>489</v>
      </c>
      <c r="F369" s="26">
        <v>850</v>
      </c>
      <c r="G369" s="82">
        <v>1.6</v>
      </c>
      <c r="H369" s="82"/>
      <c r="I369" s="82">
        <f t="shared" si="51"/>
        <v>1.6</v>
      </c>
      <c r="J369" s="98"/>
      <c r="K369" s="36"/>
      <c r="L369" s="36"/>
    </row>
    <row r="370" spans="1:12" ht="33" x14ac:dyDescent="0.2">
      <c r="A370" s="81" t="str">
        <f ca="1">IF(ISERROR(MATCH(E370,Код_КЦСР,0)),"",INDIRECT(ADDRESS(MATCH(E370,Код_КЦСР,0)+1,2,,,"КЦСР")))</f>
        <v>Содержание и ремонт улично-дорожной сети в рамках софинансирования с областным Дорожным фондом</v>
      </c>
      <c r="B370" s="26">
        <v>803</v>
      </c>
      <c r="C370" s="77" t="s">
        <v>93</v>
      </c>
      <c r="D370" s="77" t="s">
        <v>96</v>
      </c>
      <c r="E370" s="26" t="s">
        <v>493</v>
      </c>
      <c r="F370" s="26"/>
      <c r="G370" s="82">
        <f t="shared" ref="G370:H371" si="56">G371</f>
        <v>29576</v>
      </c>
      <c r="H370" s="82">
        <f t="shared" si="56"/>
        <v>0</v>
      </c>
      <c r="I370" s="82">
        <f t="shared" si="51"/>
        <v>29576</v>
      </c>
      <c r="J370" s="98"/>
      <c r="K370" s="36"/>
      <c r="L370" s="36"/>
    </row>
    <row r="371" spans="1:12" ht="18.75" customHeight="1" x14ac:dyDescent="0.2">
      <c r="A371" s="81" t="str">
        <f ca="1">IF(ISERROR(MATCH(F371,Код_КВР,0)),"",INDIRECT(ADDRESS(MATCH(F371,Код_КВР,0)+1,2,,,"КВР")))</f>
        <v>Закупка товаров, работ и услуг для государственных (муниципальных) нужд</v>
      </c>
      <c r="B371" s="26">
        <v>803</v>
      </c>
      <c r="C371" s="77" t="s">
        <v>93</v>
      </c>
      <c r="D371" s="77" t="s">
        <v>96</v>
      </c>
      <c r="E371" s="26" t="s">
        <v>493</v>
      </c>
      <c r="F371" s="26">
        <v>200</v>
      </c>
      <c r="G371" s="82">
        <f t="shared" si="56"/>
        <v>29576</v>
      </c>
      <c r="H371" s="82">
        <f t="shared" si="56"/>
        <v>0</v>
      </c>
      <c r="I371" s="82">
        <f t="shared" si="51"/>
        <v>29576</v>
      </c>
      <c r="J371" s="98"/>
      <c r="K371" s="36"/>
      <c r="L371" s="36"/>
    </row>
    <row r="372" spans="1:12" ht="33" x14ac:dyDescent="0.2">
      <c r="A372" s="81" t="str">
        <f ca="1">IF(ISERROR(MATCH(F372,Код_КВР,0)),"",INDIRECT(ADDRESS(MATCH(F372,Код_КВР,0)+1,2,,,"КВР")))</f>
        <v>Иные закупки товаров, работ и услуг для обеспечения государственных (муниципальных) нужд</v>
      </c>
      <c r="B372" s="26">
        <v>803</v>
      </c>
      <c r="C372" s="77" t="s">
        <v>93</v>
      </c>
      <c r="D372" s="77" t="s">
        <v>96</v>
      </c>
      <c r="E372" s="26" t="s">
        <v>493</v>
      </c>
      <c r="F372" s="26">
        <v>240</v>
      </c>
      <c r="G372" s="82">
        <v>29576</v>
      </c>
      <c r="H372" s="82"/>
      <c r="I372" s="82">
        <f t="shared" si="51"/>
        <v>29576</v>
      </c>
      <c r="J372" s="98"/>
      <c r="K372" s="36"/>
      <c r="L372" s="36"/>
    </row>
    <row r="373" spans="1:12" ht="33" x14ac:dyDescent="0.2">
      <c r="A373" s="81" t="str">
        <f ca="1">IF(ISERROR(MATCH(E373,Код_КЦСР,0)),"",INDIRECT(ADDRESS(MATCH(E373,Код_КЦСР,0)+1,2,,,"КЦСР")))</f>
        <v>Осуществление дорожной деятельности в отношении автомобильных дорог общего пользования местного значения</v>
      </c>
      <c r="B373" s="26">
        <v>803</v>
      </c>
      <c r="C373" s="77" t="s">
        <v>93</v>
      </c>
      <c r="D373" s="77" t="s">
        <v>96</v>
      </c>
      <c r="E373" s="26" t="s">
        <v>496</v>
      </c>
      <c r="F373" s="26"/>
      <c r="G373" s="82">
        <f t="shared" ref="G373:H375" si="57">G374</f>
        <v>266184</v>
      </c>
      <c r="H373" s="82">
        <f t="shared" si="57"/>
        <v>0</v>
      </c>
      <c r="I373" s="82">
        <f t="shared" si="51"/>
        <v>266184</v>
      </c>
      <c r="J373" s="98"/>
      <c r="K373" s="36"/>
      <c r="L373" s="36"/>
    </row>
    <row r="374" spans="1:12" ht="33" customHeight="1" x14ac:dyDescent="0.2">
      <c r="A374" s="81" t="str">
        <f ca="1">IF(ISERROR(MATCH(E374,Код_КЦСР,0)),"",INDIRECT(ADDRESS(MATCH(E374,Код_КЦСР,0)+1,2,,,"КЦСР")))</f>
        <v>Осуществление дорожной деятельности в отношении автомобильных дорог общего пользования местного значения за счет средств областного бюджета</v>
      </c>
      <c r="B374" s="26">
        <v>803</v>
      </c>
      <c r="C374" s="77" t="s">
        <v>93</v>
      </c>
      <c r="D374" s="77" t="s">
        <v>96</v>
      </c>
      <c r="E374" s="26" t="s">
        <v>498</v>
      </c>
      <c r="F374" s="26"/>
      <c r="G374" s="82">
        <f t="shared" si="57"/>
        <v>266184</v>
      </c>
      <c r="H374" s="82">
        <f t="shared" si="57"/>
        <v>0</v>
      </c>
      <c r="I374" s="82">
        <f t="shared" si="51"/>
        <v>266184</v>
      </c>
      <c r="J374" s="98"/>
      <c r="K374" s="36"/>
      <c r="L374" s="36"/>
    </row>
    <row r="375" spans="1:12" ht="18.75" customHeight="1" x14ac:dyDescent="0.2">
      <c r="A375" s="81" t="str">
        <f ca="1">IF(ISERROR(MATCH(F375,Код_КВР,0)),"",INDIRECT(ADDRESS(MATCH(F375,Код_КВР,0)+1,2,,,"КВР")))</f>
        <v>Закупка товаров, работ и услуг для государственных (муниципальных) нужд</v>
      </c>
      <c r="B375" s="26">
        <v>803</v>
      </c>
      <c r="C375" s="77" t="s">
        <v>93</v>
      </c>
      <c r="D375" s="77" t="s">
        <v>96</v>
      </c>
      <c r="E375" s="26" t="s">
        <v>498</v>
      </c>
      <c r="F375" s="26">
        <v>200</v>
      </c>
      <c r="G375" s="82">
        <f t="shared" si="57"/>
        <v>266184</v>
      </c>
      <c r="H375" s="82">
        <f t="shared" si="57"/>
        <v>0</v>
      </c>
      <c r="I375" s="82">
        <f t="shared" si="51"/>
        <v>266184</v>
      </c>
      <c r="J375" s="98"/>
      <c r="K375" s="36"/>
      <c r="L375" s="36"/>
    </row>
    <row r="376" spans="1:12" ht="33" x14ac:dyDescent="0.2">
      <c r="A376" s="81" t="str">
        <f ca="1">IF(ISERROR(MATCH(F376,Код_КВР,0)),"",INDIRECT(ADDRESS(MATCH(F376,Код_КВР,0)+1,2,,,"КВР")))</f>
        <v>Иные закупки товаров, работ и услуг для обеспечения государственных (муниципальных) нужд</v>
      </c>
      <c r="B376" s="26">
        <v>803</v>
      </c>
      <c r="C376" s="77" t="s">
        <v>93</v>
      </c>
      <c r="D376" s="77" t="s">
        <v>96</v>
      </c>
      <c r="E376" s="26" t="s">
        <v>498</v>
      </c>
      <c r="F376" s="26">
        <v>240</v>
      </c>
      <c r="G376" s="82">
        <v>266184</v>
      </c>
      <c r="H376" s="82"/>
      <c r="I376" s="82">
        <f t="shared" si="51"/>
        <v>266184</v>
      </c>
      <c r="J376" s="98"/>
      <c r="K376" s="36"/>
      <c r="L376" s="36"/>
    </row>
    <row r="377" spans="1:12" x14ac:dyDescent="0.2">
      <c r="A377" s="85" t="s">
        <v>100</v>
      </c>
      <c r="B377" s="26">
        <v>803</v>
      </c>
      <c r="C377" s="77" t="s">
        <v>93</v>
      </c>
      <c r="D377" s="77" t="s">
        <v>75</v>
      </c>
      <c r="E377" s="26"/>
      <c r="F377" s="26"/>
      <c r="G377" s="82">
        <f>G378</f>
        <v>80</v>
      </c>
      <c r="H377" s="82">
        <f>H378</f>
        <v>0</v>
      </c>
      <c r="I377" s="82">
        <f t="shared" si="51"/>
        <v>80</v>
      </c>
      <c r="J377" s="98"/>
      <c r="K377" s="36"/>
      <c r="L377" s="36"/>
    </row>
    <row r="378" spans="1:12" ht="33" x14ac:dyDescent="0.2">
      <c r="A378" s="81" t="str">
        <f ca="1">IF(ISERROR(MATCH(E378,Код_КЦСР,0)),"",INDIRECT(ADDRESS(MATCH(E378,Код_КЦСР,0)+1,2,,,"КЦСР")))</f>
        <v>Муниципальная программа «Развитие жилищно-коммунального хозяйства города Череповца» на 2014 – 2018 годы</v>
      </c>
      <c r="B378" s="26">
        <v>803</v>
      </c>
      <c r="C378" s="77" t="s">
        <v>93</v>
      </c>
      <c r="D378" s="77" t="s">
        <v>75</v>
      </c>
      <c r="E378" s="26" t="s">
        <v>485</v>
      </c>
      <c r="F378" s="26"/>
      <c r="G378" s="82">
        <f t="shared" ref="G378:H381" si="58">G379</f>
        <v>80</v>
      </c>
      <c r="H378" s="82">
        <f t="shared" si="58"/>
        <v>0</v>
      </c>
      <c r="I378" s="82">
        <f t="shared" si="51"/>
        <v>80</v>
      </c>
      <c r="J378" s="98"/>
      <c r="K378" s="36"/>
      <c r="L378" s="36"/>
    </row>
    <row r="379" spans="1:12" x14ac:dyDescent="0.2">
      <c r="A379" s="81" t="str">
        <f ca="1">IF(ISERROR(MATCH(E379,Код_КЦСР,0)),"",INDIRECT(ADDRESS(MATCH(E379,Код_КЦСР,0)+1,2,,,"КЦСР")))</f>
        <v>Развитие благоустройства города</v>
      </c>
      <c r="B379" s="26">
        <v>803</v>
      </c>
      <c r="C379" s="77" t="s">
        <v>93</v>
      </c>
      <c r="D379" s="77" t="s">
        <v>75</v>
      </c>
      <c r="E379" s="26" t="s">
        <v>487</v>
      </c>
      <c r="F379" s="26"/>
      <c r="G379" s="82">
        <f t="shared" si="58"/>
        <v>80</v>
      </c>
      <c r="H379" s="82">
        <f t="shared" si="58"/>
        <v>0</v>
      </c>
      <c r="I379" s="82">
        <f t="shared" si="51"/>
        <v>80</v>
      </c>
      <c r="J379" s="98"/>
      <c r="K379" s="36"/>
      <c r="L379" s="36"/>
    </row>
    <row r="380" spans="1:12" ht="33" x14ac:dyDescent="0.2">
      <c r="A380" s="81" t="str">
        <f ca="1">IF(ISERROR(MATCH(E380,Код_КЦСР,0)),"",INDIRECT(ADDRESS(MATCH(E380,Код_КЦСР,0)+1,2,,,"КЦСР")))</f>
        <v>Мероприятия по решению общегосударственных вопросов и вопросов в области национальной политики</v>
      </c>
      <c r="B380" s="26">
        <v>803</v>
      </c>
      <c r="C380" s="77" t="s">
        <v>93</v>
      </c>
      <c r="D380" s="77" t="s">
        <v>75</v>
      </c>
      <c r="E380" s="26" t="s">
        <v>495</v>
      </c>
      <c r="F380" s="26"/>
      <c r="G380" s="82">
        <f t="shared" si="58"/>
        <v>80</v>
      </c>
      <c r="H380" s="82">
        <f t="shared" si="58"/>
        <v>0</v>
      </c>
      <c r="I380" s="82">
        <f t="shared" si="51"/>
        <v>80</v>
      </c>
      <c r="J380" s="98"/>
      <c r="K380" s="36"/>
      <c r="L380" s="36"/>
    </row>
    <row r="381" spans="1:12" ht="18.75" customHeight="1" x14ac:dyDescent="0.2">
      <c r="A381" s="81" t="str">
        <f ca="1">IF(ISERROR(MATCH(F381,Код_КВР,0)),"",INDIRECT(ADDRESS(MATCH(F381,Код_КВР,0)+1,2,,,"КВР")))</f>
        <v>Закупка товаров, работ и услуг для государственных (муниципальных) нужд</v>
      </c>
      <c r="B381" s="26">
        <v>803</v>
      </c>
      <c r="C381" s="77" t="s">
        <v>93</v>
      </c>
      <c r="D381" s="77" t="s">
        <v>75</v>
      </c>
      <c r="E381" s="26" t="s">
        <v>495</v>
      </c>
      <c r="F381" s="26">
        <v>200</v>
      </c>
      <c r="G381" s="82">
        <f t="shared" si="58"/>
        <v>80</v>
      </c>
      <c r="H381" s="82">
        <f t="shared" si="58"/>
        <v>0</v>
      </c>
      <c r="I381" s="82">
        <f t="shared" si="51"/>
        <v>80</v>
      </c>
      <c r="J381" s="98"/>
      <c r="K381" s="36"/>
      <c r="L381" s="36"/>
    </row>
    <row r="382" spans="1:12" ht="33" x14ac:dyDescent="0.2">
      <c r="A382" s="81" t="str">
        <f ca="1">IF(ISERROR(MATCH(F382,Код_КВР,0)),"",INDIRECT(ADDRESS(MATCH(F382,Код_КВР,0)+1,2,,,"КВР")))</f>
        <v>Иные закупки товаров, работ и услуг для обеспечения государственных (муниципальных) нужд</v>
      </c>
      <c r="B382" s="26">
        <v>803</v>
      </c>
      <c r="C382" s="77" t="s">
        <v>93</v>
      </c>
      <c r="D382" s="77" t="s">
        <v>75</v>
      </c>
      <c r="E382" s="26" t="s">
        <v>495</v>
      </c>
      <c r="F382" s="26">
        <v>240</v>
      </c>
      <c r="G382" s="82">
        <v>80</v>
      </c>
      <c r="H382" s="82"/>
      <c r="I382" s="82">
        <f t="shared" si="51"/>
        <v>80</v>
      </c>
      <c r="J382" s="98"/>
      <c r="K382" s="36"/>
      <c r="L382" s="36"/>
    </row>
    <row r="383" spans="1:12" x14ac:dyDescent="0.2">
      <c r="A383" s="81" t="str">
        <f ca="1">IF(ISERROR(MATCH(C383,Код_Раздел,0)),"",INDIRECT(ADDRESS(MATCH(C383,Код_Раздел,0)+1,2,,,"Раздел")))</f>
        <v>Жилищно-коммунальное хозяйство</v>
      </c>
      <c r="B383" s="26">
        <v>803</v>
      </c>
      <c r="C383" s="77" t="s">
        <v>98</v>
      </c>
      <c r="D383" s="77"/>
      <c r="E383" s="26"/>
      <c r="F383" s="26"/>
      <c r="G383" s="82">
        <f>G384+G401+G413</f>
        <v>179780.5</v>
      </c>
      <c r="H383" s="82">
        <f>H384+H401+H413</f>
        <v>0</v>
      </c>
      <c r="I383" s="82">
        <f t="shared" si="51"/>
        <v>179780.5</v>
      </c>
      <c r="J383" s="98"/>
      <c r="K383" s="36"/>
      <c r="L383" s="36"/>
    </row>
    <row r="384" spans="1:12" x14ac:dyDescent="0.2">
      <c r="A384" s="85" t="s">
        <v>103</v>
      </c>
      <c r="B384" s="26">
        <v>803</v>
      </c>
      <c r="C384" s="77" t="s">
        <v>98</v>
      </c>
      <c r="D384" s="77" t="s">
        <v>90</v>
      </c>
      <c r="E384" s="26"/>
      <c r="F384" s="26"/>
      <c r="G384" s="82">
        <f>G385+G390</f>
        <v>30126.3</v>
      </c>
      <c r="H384" s="82">
        <f>H385+H390</f>
        <v>0</v>
      </c>
      <c r="I384" s="82">
        <f t="shared" si="51"/>
        <v>30126.3</v>
      </c>
      <c r="J384" s="98"/>
      <c r="K384" s="36"/>
      <c r="L384" s="36"/>
    </row>
    <row r="385" spans="1:12" ht="49.5" x14ac:dyDescent="0.2">
      <c r="A385" s="81" t="str">
        <f ca="1">IF(ISERROR(MATCH(E385,Код_КЦСР,0)),"",INDIRECT(ADDRESS(MATCH(E385,Код_КЦСР,0)+1,2,,,"КЦСР")))</f>
        <v>Муниципальная программа «Энергосбережение и повышение энергетической эффективности на территории муниципального образования «Город Череповец» на 2014 – 2018 годы</v>
      </c>
      <c r="B385" s="26">
        <v>803</v>
      </c>
      <c r="C385" s="77" t="s">
        <v>98</v>
      </c>
      <c r="D385" s="77" t="s">
        <v>90</v>
      </c>
      <c r="E385" s="26" t="s">
        <v>469</v>
      </c>
      <c r="F385" s="26"/>
      <c r="G385" s="82">
        <f t="shared" ref="G385:H388" si="59">G386</f>
        <v>892.7</v>
      </c>
      <c r="H385" s="82">
        <f t="shared" si="59"/>
        <v>0</v>
      </c>
      <c r="I385" s="82">
        <f t="shared" si="51"/>
        <v>892.7</v>
      </c>
      <c r="J385" s="98"/>
      <c r="K385" s="36"/>
      <c r="L385" s="36"/>
    </row>
    <row r="386" spans="1:12" ht="33" x14ac:dyDescent="0.2">
      <c r="A386" s="81" t="str">
        <f ca="1">IF(ISERROR(MATCH(E386,Код_КЦСР,0)),"",INDIRECT(ADDRESS(MATCH(E386,Код_КЦСР,0)+1,2,,,"КЦСР")))</f>
        <v>Энергосбережение и повышение энергетической эффективности в жилищном фонде</v>
      </c>
      <c r="B386" s="26">
        <v>803</v>
      </c>
      <c r="C386" s="77" t="s">
        <v>98</v>
      </c>
      <c r="D386" s="77" t="s">
        <v>90</v>
      </c>
      <c r="E386" s="26" t="s">
        <v>475</v>
      </c>
      <c r="F386" s="26"/>
      <c r="G386" s="82">
        <f t="shared" si="59"/>
        <v>892.7</v>
      </c>
      <c r="H386" s="82">
        <f t="shared" si="59"/>
        <v>0</v>
      </c>
      <c r="I386" s="82">
        <f t="shared" si="51"/>
        <v>892.7</v>
      </c>
      <c r="J386" s="98"/>
      <c r="K386" s="36"/>
      <c r="L386" s="36"/>
    </row>
    <row r="387" spans="1:12" ht="33" x14ac:dyDescent="0.2">
      <c r="A387" s="81" t="str">
        <f ca="1">IF(ISERROR(MATCH(E387,Код_КЦСР,0)),"",INDIRECT(ADDRESS(MATCH(E387,Код_КЦСР,0)+1,2,,,"КЦСР")))</f>
        <v>Оснащение индивидуальными приборами учета коммунальных ресурсов жилых помещений, относящихся к муниципальному жилому фонду</v>
      </c>
      <c r="B387" s="26">
        <v>803</v>
      </c>
      <c r="C387" s="77" t="s">
        <v>98</v>
      </c>
      <c r="D387" s="77" t="s">
        <v>90</v>
      </c>
      <c r="E387" s="26" t="s">
        <v>476</v>
      </c>
      <c r="F387" s="26"/>
      <c r="G387" s="82">
        <f t="shared" si="59"/>
        <v>892.7</v>
      </c>
      <c r="H387" s="82">
        <f t="shared" si="59"/>
        <v>0</v>
      </c>
      <c r="I387" s="82">
        <f t="shared" si="51"/>
        <v>892.7</v>
      </c>
      <c r="J387" s="98"/>
      <c r="K387" s="36"/>
      <c r="L387" s="36"/>
    </row>
    <row r="388" spans="1:12" ht="18.75" customHeight="1" x14ac:dyDescent="0.2">
      <c r="A388" s="81" t="str">
        <f ca="1">IF(ISERROR(MATCH(F388,Код_КВР,0)),"",INDIRECT(ADDRESS(MATCH(F388,Код_КВР,0)+1,2,,,"КВР")))</f>
        <v>Закупка товаров, работ и услуг для государственных (муниципальных) нужд</v>
      </c>
      <c r="B388" s="26">
        <v>803</v>
      </c>
      <c r="C388" s="77" t="s">
        <v>98</v>
      </c>
      <c r="D388" s="77" t="s">
        <v>90</v>
      </c>
      <c r="E388" s="26" t="s">
        <v>476</v>
      </c>
      <c r="F388" s="26">
        <v>200</v>
      </c>
      <c r="G388" s="82">
        <f t="shared" si="59"/>
        <v>892.7</v>
      </c>
      <c r="H388" s="82">
        <f t="shared" si="59"/>
        <v>0</v>
      </c>
      <c r="I388" s="82">
        <f t="shared" si="51"/>
        <v>892.7</v>
      </c>
      <c r="J388" s="98"/>
      <c r="K388" s="36"/>
      <c r="L388" s="36"/>
    </row>
    <row r="389" spans="1:12" ht="33" x14ac:dyDescent="0.2">
      <c r="A389" s="81" t="str">
        <f ca="1">IF(ISERROR(MATCH(F389,Код_КВР,0)),"",INDIRECT(ADDRESS(MATCH(F389,Код_КВР,0)+1,2,,,"КВР")))</f>
        <v>Иные закупки товаров, работ и услуг для обеспечения государственных (муниципальных) нужд</v>
      </c>
      <c r="B389" s="26">
        <v>803</v>
      </c>
      <c r="C389" s="77" t="s">
        <v>98</v>
      </c>
      <c r="D389" s="77" t="s">
        <v>90</v>
      </c>
      <c r="E389" s="26" t="s">
        <v>476</v>
      </c>
      <c r="F389" s="26">
        <v>240</v>
      </c>
      <c r="G389" s="82">
        <v>892.7</v>
      </c>
      <c r="H389" s="82"/>
      <c r="I389" s="82">
        <f t="shared" si="51"/>
        <v>892.7</v>
      </c>
      <c r="J389" s="98"/>
      <c r="K389" s="36"/>
      <c r="L389" s="36"/>
    </row>
    <row r="390" spans="1:12" ht="33" x14ac:dyDescent="0.2">
      <c r="A390" s="81" t="str">
        <f ca="1">IF(ISERROR(MATCH(E390,Код_КЦСР,0)),"",INDIRECT(ADDRESS(MATCH(E390,Код_КЦСР,0)+1,2,,,"КЦСР")))</f>
        <v>Муниципальная программа «Развитие жилищно-коммунального хозяйства города Череповца» на 2014 – 2018 годы</v>
      </c>
      <c r="B390" s="26">
        <v>803</v>
      </c>
      <c r="C390" s="77" t="s">
        <v>98</v>
      </c>
      <c r="D390" s="77" t="s">
        <v>90</v>
      </c>
      <c r="E390" s="26" t="s">
        <v>485</v>
      </c>
      <c r="F390" s="26"/>
      <c r="G390" s="82">
        <f>G391</f>
        <v>29233.599999999999</v>
      </c>
      <c r="H390" s="82">
        <f>H391</f>
        <v>0</v>
      </c>
      <c r="I390" s="82">
        <f t="shared" si="51"/>
        <v>29233.599999999999</v>
      </c>
      <c r="J390" s="98"/>
      <c r="K390" s="36"/>
      <c r="L390" s="36"/>
    </row>
    <row r="391" spans="1:12" x14ac:dyDescent="0.2">
      <c r="A391" s="81" t="str">
        <f ca="1">IF(ISERROR(MATCH(E391,Код_КЦСР,0)),"",INDIRECT(ADDRESS(MATCH(E391,Код_КЦСР,0)+1,2,,,"КЦСР")))</f>
        <v>Содержание и ремонт жилищного фонда</v>
      </c>
      <c r="B391" s="26">
        <v>803</v>
      </c>
      <c r="C391" s="77" t="s">
        <v>98</v>
      </c>
      <c r="D391" s="77" t="s">
        <v>90</v>
      </c>
      <c r="E391" s="26" t="s">
        <v>504</v>
      </c>
      <c r="F391" s="26"/>
      <c r="G391" s="82">
        <f>G392+G395+G398</f>
        <v>29233.599999999999</v>
      </c>
      <c r="H391" s="82">
        <f>H392+H395+H398</f>
        <v>0</v>
      </c>
      <c r="I391" s="82">
        <f t="shared" si="51"/>
        <v>29233.599999999999</v>
      </c>
      <c r="J391" s="98"/>
      <c r="K391" s="36"/>
      <c r="L391" s="36"/>
    </row>
    <row r="392" spans="1:12" x14ac:dyDescent="0.2">
      <c r="A392" s="81" t="str">
        <f ca="1">IF(ISERROR(MATCH(E392,Код_КЦСР,0)),"",INDIRECT(ADDRESS(MATCH(E392,Код_КЦСР,0)+1,2,,,"КЦСР")))</f>
        <v>Капитальный ремонт жилищного фонда</v>
      </c>
      <c r="B392" s="26">
        <v>803</v>
      </c>
      <c r="C392" s="77" t="s">
        <v>98</v>
      </c>
      <c r="D392" s="77" t="s">
        <v>90</v>
      </c>
      <c r="E392" s="26" t="s">
        <v>505</v>
      </c>
      <c r="F392" s="26"/>
      <c r="G392" s="82">
        <f>G393</f>
        <v>500</v>
      </c>
      <c r="H392" s="82">
        <f>H393</f>
        <v>0</v>
      </c>
      <c r="I392" s="82">
        <f t="shared" si="51"/>
        <v>500</v>
      </c>
      <c r="J392" s="98"/>
      <c r="K392" s="36"/>
      <c r="L392" s="36"/>
    </row>
    <row r="393" spans="1:12" ht="18.75" customHeight="1" x14ac:dyDescent="0.2">
      <c r="A393" s="81" t="str">
        <f ca="1">IF(ISERROR(MATCH(F393,Код_КВР,0)),"",INDIRECT(ADDRESS(MATCH(F393,Код_КВР,0)+1,2,,,"КВР")))</f>
        <v>Закупка товаров, работ и услуг для государственных (муниципальных) нужд</v>
      </c>
      <c r="B393" s="26">
        <v>803</v>
      </c>
      <c r="C393" s="77" t="s">
        <v>98</v>
      </c>
      <c r="D393" s="77" t="s">
        <v>90</v>
      </c>
      <c r="E393" s="26" t="s">
        <v>505</v>
      </c>
      <c r="F393" s="26">
        <v>200</v>
      </c>
      <c r="G393" s="82">
        <f t="shared" ref="G393:H393" si="60">G394</f>
        <v>500</v>
      </c>
      <c r="H393" s="82">
        <f t="shared" si="60"/>
        <v>0</v>
      </c>
      <c r="I393" s="82">
        <f t="shared" si="51"/>
        <v>500</v>
      </c>
      <c r="J393" s="98"/>
      <c r="K393" s="36"/>
      <c r="L393" s="36"/>
    </row>
    <row r="394" spans="1:12" ht="33" x14ac:dyDescent="0.2">
      <c r="A394" s="81" t="str">
        <f ca="1">IF(ISERROR(MATCH(F394,Код_КВР,0)),"",INDIRECT(ADDRESS(MATCH(F394,Код_КВР,0)+1,2,,,"КВР")))</f>
        <v>Иные закупки товаров, работ и услуг для обеспечения государственных (муниципальных) нужд</v>
      </c>
      <c r="B394" s="26">
        <v>803</v>
      </c>
      <c r="C394" s="77" t="s">
        <v>98</v>
      </c>
      <c r="D394" s="77" t="s">
        <v>90</v>
      </c>
      <c r="E394" s="26" t="s">
        <v>505</v>
      </c>
      <c r="F394" s="26">
        <v>240</v>
      </c>
      <c r="G394" s="82">
        <v>500</v>
      </c>
      <c r="H394" s="82"/>
      <c r="I394" s="82">
        <f t="shared" si="51"/>
        <v>500</v>
      </c>
      <c r="J394" s="98"/>
      <c r="K394" s="36"/>
      <c r="L394" s="36"/>
    </row>
    <row r="395" spans="1:12" ht="33" x14ac:dyDescent="0.2">
      <c r="A395" s="81" t="str">
        <f ca="1">IF(ISERROR(MATCH(E395,Код_КЦСР,0)),"",INDIRECT(ADDRESS(MATCH(E395,Код_КЦСР,0)+1,2,,,"КЦСР")))</f>
        <v>Содержание и ремонт временно незаселенных жилых помещений муниципального жилищного фонда</v>
      </c>
      <c r="B395" s="26">
        <v>803</v>
      </c>
      <c r="C395" s="77" t="s">
        <v>98</v>
      </c>
      <c r="D395" s="77" t="s">
        <v>90</v>
      </c>
      <c r="E395" s="26" t="s">
        <v>506</v>
      </c>
      <c r="F395" s="26"/>
      <c r="G395" s="82">
        <f t="shared" ref="G395:H396" si="61">G396</f>
        <v>3789.6</v>
      </c>
      <c r="H395" s="82">
        <f t="shared" si="61"/>
        <v>0</v>
      </c>
      <c r="I395" s="82">
        <f t="shared" si="51"/>
        <v>3789.6</v>
      </c>
      <c r="J395" s="98"/>
      <c r="K395" s="36"/>
      <c r="L395" s="36"/>
    </row>
    <row r="396" spans="1:12" ht="18.75" customHeight="1" x14ac:dyDescent="0.2">
      <c r="A396" s="81" t="str">
        <f ca="1">IF(ISERROR(MATCH(F396,Код_КВР,0)),"",INDIRECT(ADDRESS(MATCH(F396,Код_КВР,0)+1,2,,,"КВР")))</f>
        <v>Закупка товаров, работ и услуг для государственных (муниципальных) нужд</v>
      </c>
      <c r="B396" s="26">
        <v>803</v>
      </c>
      <c r="C396" s="77" t="s">
        <v>98</v>
      </c>
      <c r="D396" s="77" t="s">
        <v>90</v>
      </c>
      <c r="E396" s="26" t="s">
        <v>506</v>
      </c>
      <c r="F396" s="26">
        <v>200</v>
      </c>
      <c r="G396" s="82">
        <f t="shared" si="61"/>
        <v>3789.6</v>
      </c>
      <c r="H396" s="82">
        <f t="shared" si="61"/>
        <v>0</v>
      </c>
      <c r="I396" s="82">
        <f t="shared" si="51"/>
        <v>3789.6</v>
      </c>
      <c r="J396" s="98"/>
      <c r="K396" s="36"/>
      <c r="L396" s="36"/>
    </row>
    <row r="397" spans="1:12" ht="33" x14ac:dyDescent="0.2">
      <c r="A397" s="81" t="str">
        <f ca="1">IF(ISERROR(MATCH(F397,Код_КВР,0)),"",INDIRECT(ADDRESS(MATCH(F397,Код_КВР,0)+1,2,,,"КВР")))</f>
        <v>Иные закупки товаров, работ и услуг для обеспечения государственных (муниципальных) нужд</v>
      </c>
      <c r="B397" s="26">
        <v>803</v>
      </c>
      <c r="C397" s="77" t="s">
        <v>98</v>
      </c>
      <c r="D397" s="77" t="s">
        <v>90</v>
      </c>
      <c r="E397" s="26" t="s">
        <v>506</v>
      </c>
      <c r="F397" s="26">
        <v>240</v>
      </c>
      <c r="G397" s="82">
        <v>3789.6</v>
      </c>
      <c r="H397" s="82"/>
      <c r="I397" s="82">
        <f t="shared" si="51"/>
        <v>3789.6</v>
      </c>
      <c r="J397" s="98"/>
      <c r="K397" s="36"/>
      <c r="L397" s="36"/>
    </row>
    <row r="398" spans="1:12" ht="33" x14ac:dyDescent="0.2">
      <c r="A398" s="81" t="str">
        <f ca="1">IF(ISERROR(MATCH(E398,Код_КЦСР,0)),"",INDIRECT(ADDRESS(MATCH(E398,Код_КЦСР,0)+1,2,,,"КЦСР")))</f>
        <v>Осуществление полномочий собственника муниципального жилищного фонда в части внесения взносов в фонд капитального ремонта</v>
      </c>
      <c r="B398" s="26">
        <v>803</v>
      </c>
      <c r="C398" s="77" t="s">
        <v>98</v>
      </c>
      <c r="D398" s="77" t="s">
        <v>90</v>
      </c>
      <c r="E398" s="26" t="s">
        <v>507</v>
      </c>
      <c r="F398" s="26"/>
      <c r="G398" s="84">
        <f>G399</f>
        <v>24944</v>
      </c>
      <c r="H398" s="84">
        <f>H399</f>
        <v>0</v>
      </c>
      <c r="I398" s="82">
        <f t="shared" si="51"/>
        <v>24944</v>
      </c>
      <c r="J398" s="98"/>
      <c r="K398" s="36"/>
      <c r="L398" s="36"/>
    </row>
    <row r="399" spans="1:12" ht="18.75" customHeight="1" x14ac:dyDescent="0.2">
      <c r="A399" s="81" t="str">
        <f ca="1">IF(ISERROR(MATCH(F399,Код_КВР,0)),"",INDIRECT(ADDRESS(MATCH(F399,Код_КВР,0)+1,2,,,"КВР")))</f>
        <v>Закупка товаров, работ и услуг для государственных (муниципальных) нужд</v>
      </c>
      <c r="B399" s="26">
        <v>803</v>
      </c>
      <c r="C399" s="77" t="s">
        <v>98</v>
      </c>
      <c r="D399" s="77" t="s">
        <v>90</v>
      </c>
      <c r="E399" s="26" t="s">
        <v>507</v>
      </c>
      <c r="F399" s="26">
        <v>200</v>
      </c>
      <c r="G399" s="84">
        <f>G400</f>
        <v>24944</v>
      </c>
      <c r="H399" s="84">
        <f>H400</f>
        <v>0</v>
      </c>
      <c r="I399" s="82">
        <f t="shared" si="51"/>
        <v>24944</v>
      </c>
      <c r="J399" s="98"/>
      <c r="K399" s="36"/>
      <c r="L399" s="36"/>
    </row>
    <row r="400" spans="1:12" ht="33" x14ac:dyDescent="0.2">
      <c r="A400" s="81" t="str">
        <f ca="1">IF(ISERROR(MATCH(F400,Код_КВР,0)),"",INDIRECT(ADDRESS(MATCH(F400,Код_КВР,0)+1,2,,,"КВР")))</f>
        <v>Иные закупки товаров, работ и услуг для обеспечения государственных (муниципальных) нужд</v>
      </c>
      <c r="B400" s="26">
        <v>803</v>
      </c>
      <c r="C400" s="77" t="s">
        <v>98</v>
      </c>
      <c r="D400" s="77" t="s">
        <v>90</v>
      </c>
      <c r="E400" s="26" t="s">
        <v>507</v>
      </c>
      <c r="F400" s="26">
        <v>240</v>
      </c>
      <c r="G400" s="84">
        <v>24944</v>
      </c>
      <c r="H400" s="84"/>
      <c r="I400" s="82">
        <f t="shared" si="51"/>
        <v>24944</v>
      </c>
      <c r="J400" s="98"/>
      <c r="K400" s="36"/>
      <c r="L400" s="36"/>
    </row>
    <row r="401" spans="1:12" x14ac:dyDescent="0.2">
      <c r="A401" s="81" t="s">
        <v>124</v>
      </c>
      <c r="B401" s="26">
        <v>803</v>
      </c>
      <c r="C401" s="77" t="s">
        <v>98</v>
      </c>
      <c r="D401" s="77" t="s">
        <v>92</v>
      </c>
      <c r="E401" s="26"/>
      <c r="F401" s="26"/>
      <c r="G401" s="82">
        <f>G402+G409</f>
        <v>131283.40000000002</v>
      </c>
      <c r="H401" s="82">
        <f>H402+H409</f>
        <v>0</v>
      </c>
      <c r="I401" s="82">
        <f t="shared" si="51"/>
        <v>131283.40000000002</v>
      </c>
      <c r="J401" s="98"/>
      <c r="K401" s="36"/>
      <c r="L401" s="36"/>
    </row>
    <row r="402" spans="1:12" ht="33" x14ac:dyDescent="0.2">
      <c r="A402" s="81" t="str">
        <f ca="1">IF(ISERROR(MATCH(E402,Код_КЦСР,0)),"",INDIRECT(ADDRESS(MATCH(E402,Код_КЦСР,0)+1,2,,,"КЦСР")))</f>
        <v>Муниципальная программа «Развитие жилищно-коммунального хозяйства города Череповца» на 2014 – 2018 годы</v>
      </c>
      <c r="B402" s="26">
        <v>803</v>
      </c>
      <c r="C402" s="77" t="s">
        <v>98</v>
      </c>
      <c r="D402" s="77" t="s">
        <v>92</v>
      </c>
      <c r="E402" s="26" t="s">
        <v>485</v>
      </c>
      <c r="F402" s="26"/>
      <c r="G402" s="82">
        <f>G403</f>
        <v>131199.20000000001</v>
      </c>
      <c r="H402" s="82">
        <f>H403</f>
        <v>0</v>
      </c>
      <c r="I402" s="82">
        <f t="shared" ref="I402:I465" si="62">G402+H402</f>
        <v>131199.20000000001</v>
      </c>
      <c r="J402" s="98"/>
      <c r="K402" s="36"/>
      <c r="L402" s="36"/>
    </row>
    <row r="403" spans="1:12" x14ac:dyDescent="0.2">
      <c r="A403" s="81" t="str">
        <f ca="1">IF(ISERROR(MATCH(E403,Код_КЦСР,0)),"",INDIRECT(ADDRESS(MATCH(E403,Код_КЦСР,0)+1,2,,,"КЦСР")))</f>
        <v>Развитие благоустройства города</v>
      </c>
      <c r="B403" s="26">
        <v>803</v>
      </c>
      <c r="C403" s="77" t="s">
        <v>98</v>
      </c>
      <c r="D403" s="77" t="s">
        <v>92</v>
      </c>
      <c r="E403" s="26" t="s">
        <v>487</v>
      </c>
      <c r="F403" s="26"/>
      <c r="G403" s="82">
        <f>G404</f>
        <v>131199.20000000001</v>
      </c>
      <c r="H403" s="82">
        <f>H404</f>
        <v>0</v>
      </c>
      <c r="I403" s="82">
        <f t="shared" si="62"/>
        <v>131199.20000000001</v>
      </c>
      <c r="J403" s="98"/>
      <c r="K403" s="36"/>
      <c r="L403" s="36"/>
    </row>
    <row r="404" spans="1:12" ht="33" x14ac:dyDescent="0.2">
      <c r="A404" s="81" t="str">
        <f ca="1">IF(ISERROR(MATCH(E404,Код_КЦСР,0)),"",INDIRECT(ADDRESS(MATCH(E404,Код_КЦСР,0)+1,2,,,"КЦСР")))</f>
        <v>Мероприятия по благоустройству и повышению внешней привлекательности города</v>
      </c>
      <c r="B404" s="26">
        <v>803</v>
      </c>
      <c r="C404" s="77" t="s">
        <v>98</v>
      </c>
      <c r="D404" s="77" t="s">
        <v>92</v>
      </c>
      <c r="E404" s="26" t="s">
        <v>488</v>
      </c>
      <c r="F404" s="26"/>
      <c r="G404" s="82">
        <f>G405+G407</f>
        <v>131199.20000000001</v>
      </c>
      <c r="H404" s="82">
        <f>H405+H407</f>
        <v>0</v>
      </c>
      <c r="I404" s="82">
        <f t="shared" si="62"/>
        <v>131199.20000000001</v>
      </c>
      <c r="J404" s="98"/>
      <c r="K404" s="36"/>
      <c r="L404" s="36"/>
    </row>
    <row r="405" spans="1:12" ht="18.75" customHeight="1" x14ac:dyDescent="0.2">
      <c r="A405" s="81" t="str">
        <f ca="1">IF(ISERROR(MATCH(F405,Код_КВР,0)),"",INDIRECT(ADDRESS(MATCH(F405,Код_КВР,0)+1,2,,,"КВР")))</f>
        <v>Закупка товаров, работ и услуг для государственных (муниципальных) нужд</v>
      </c>
      <c r="B405" s="26">
        <v>803</v>
      </c>
      <c r="C405" s="77" t="s">
        <v>98</v>
      </c>
      <c r="D405" s="77" t="s">
        <v>92</v>
      </c>
      <c r="E405" s="26" t="s">
        <v>488</v>
      </c>
      <c r="F405" s="26">
        <v>200</v>
      </c>
      <c r="G405" s="82">
        <f>G406</f>
        <v>100202.8</v>
      </c>
      <c r="H405" s="82">
        <f>H406</f>
        <v>0</v>
      </c>
      <c r="I405" s="82">
        <f t="shared" si="62"/>
        <v>100202.8</v>
      </c>
      <c r="J405" s="98"/>
      <c r="K405" s="36"/>
      <c r="L405" s="36"/>
    </row>
    <row r="406" spans="1:12" ht="33" x14ac:dyDescent="0.2">
      <c r="A406" s="81" t="str">
        <f ca="1">IF(ISERROR(MATCH(F406,Код_КВР,0)),"",INDIRECT(ADDRESS(MATCH(F406,Код_КВР,0)+1,2,,,"КВР")))</f>
        <v>Иные закупки товаров, работ и услуг для обеспечения государственных (муниципальных) нужд</v>
      </c>
      <c r="B406" s="26">
        <v>803</v>
      </c>
      <c r="C406" s="77" t="s">
        <v>98</v>
      </c>
      <c r="D406" s="77" t="s">
        <v>92</v>
      </c>
      <c r="E406" s="26" t="s">
        <v>488</v>
      </c>
      <c r="F406" s="26">
        <v>240</v>
      </c>
      <c r="G406" s="82">
        <v>100202.8</v>
      </c>
      <c r="H406" s="82"/>
      <c r="I406" s="82">
        <f t="shared" si="62"/>
        <v>100202.8</v>
      </c>
      <c r="J406" s="98"/>
      <c r="K406" s="36"/>
      <c r="L406" s="36"/>
    </row>
    <row r="407" spans="1:12" x14ac:dyDescent="0.2">
      <c r="A407" s="81" t="str">
        <f ca="1">IF(ISERROR(MATCH(F407,Код_КВР,0)),"",INDIRECT(ADDRESS(MATCH(F407,Код_КВР,0)+1,2,,,"КВР")))</f>
        <v>Иные бюджетные ассигнования</v>
      </c>
      <c r="B407" s="26">
        <v>803</v>
      </c>
      <c r="C407" s="77" t="s">
        <v>98</v>
      </c>
      <c r="D407" s="77" t="s">
        <v>92</v>
      </c>
      <c r="E407" s="26" t="s">
        <v>488</v>
      </c>
      <c r="F407" s="26">
        <v>800</v>
      </c>
      <c r="G407" s="82">
        <f>G408</f>
        <v>30996.400000000001</v>
      </c>
      <c r="H407" s="82">
        <f>H408</f>
        <v>0</v>
      </c>
      <c r="I407" s="82">
        <f t="shared" si="62"/>
        <v>30996.400000000001</v>
      </c>
      <c r="J407" s="98"/>
      <c r="K407" s="36"/>
      <c r="L407" s="36"/>
    </row>
    <row r="408" spans="1:12" ht="33" x14ac:dyDescent="0.2">
      <c r="A408" s="81" t="str">
        <f ca="1">IF(ISERROR(MATCH(F408,Код_КВР,0)),"",INDIRECT(ADDRESS(MATCH(F408,Код_КВР,0)+1,2,,,"КВР")))</f>
        <v>Субсидии юридическим лицам (кроме некоммерческих организаций), индивидуальным предпринимателям, физическим лицам</v>
      </c>
      <c r="B408" s="26">
        <v>803</v>
      </c>
      <c r="C408" s="77" t="s">
        <v>98</v>
      </c>
      <c r="D408" s="77" t="s">
        <v>92</v>
      </c>
      <c r="E408" s="26" t="s">
        <v>488</v>
      </c>
      <c r="F408" s="26">
        <v>810</v>
      </c>
      <c r="G408" s="84">
        <v>30996.400000000001</v>
      </c>
      <c r="H408" s="84"/>
      <c r="I408" s="82">
        <f t="shared" si="62"/>
        <v>30996.400000000001</v>
      </c>
      <c r="J408" s="98"/>
      <c r="K408" s="36"/>
      <c r="L408" s="36"/>
    </row>
    <row r="409" spans="1:12" ht="49.5" x14ac:dyDescent="0.2">
      <c r="A409" s="81" t="str">
        <f ca="1">IF(ISERROR(MATCH(E409,Код_КЦСР,0)),"",INDIRECT(ADDRESS(MATCH(E409,Код_КЦСР,0)+1,2,,,"КЦСР")))</f>
        <v>Муниципальная программа «Содействие развитию институтов гражданского общества и информационной открытости органов местного самоуправления в городе Череповце» на 2014 – 2018 годы</v>
      </c>
      <c r="B409" s="26">
        <v>803</v>
      </c>
      <c r="C409" s="77" t="s">
        <v>98</v>
      </c>
      <c r="D409" s="77" t="s">
        <v>92</v>
      </c>
      <c r="E409" s="26" t="s">
        <v>566</v>
      </c>
      <c r="F409" s="26"/>
      <c r="G409" s="82">
        <f t="shared" ref="G409:H411" si="63">G410</f>
        <v>84.2</v>
      </c>
      <c r="H409" s="82">
        <f t="shared" si="63"/>
        <v>0</v>
      </c>
      <c r="I409" s="82">
        <f t="shared" si="62"/>
        <v>84.2</v>
      </c>
      <c r="J409" s="98"/>
      <c r="K409" s="36"/>
      <c r="L409" s="36"/>
    </row>
    <row r="410" spans="1:12" ht="66" x14ac:dyDescent="0.2">
      <c r="A410" s="81" t="str">
        <f ca="1">IF(ISERROR(MATCH(E410,Код_КЦСР,0)),"",INDIRECT(ADDRESS(MATCH(E410,Код_КЦСР,0)+1,2,,,"КЦСР")))</f>
        <v>Формирование положительного имиджа Череповца на внутреннем, межрегиональном и международном уровнях посредством проведения имиджевых мероприятий, стимулирующих формирование общественного мнения</v>
      </c>
      <c r="B410" s="26">
        <v>803</v>
      </c>
      <c r="C410" s="77" t="s">
        <v>98</v>
      </c>
      <c r="D410" s="77" t="s">
        <v>92</v>
      </c>
      <c r="E410" s="26" t="s">
        <v>570</v>
      </c>
      <c r="F410" s="26"/>
      <c r="G410" s="82">
        <f t="shared" si="63"/>
        <v>84.2</v>
      </c>
      <c r="H410" s="82">
        <f t="shared" si="63"/>
        <v>0</v>
      </c>
      <c r="I410" s="82">
        <f t="shared" si="62"/>
        <v>84.2</v>
      </c>
      <c r="J410" s="98"/>
      <c r="K410" s="36"/>
      <c r="L410" s="36"/>
    </row>
    <row r="411" spans="1:12" ht="18.75" customHeight="1" x14ac:dyDescent="0.2">
      <c r="A411" s="81" t="str">
        <f ca="1">IF(ISERROR(MATCH(F411,Код_КВР,0)),"",INDIRECT(ADDRESS(MATCH(F411,Код_КВР,0)+1,2,,,"КВР")))</f>
        <v>Закупка товаров, работ и услуг для государственных (муниципальных) нужд</v>
      </c>
      <c r="B411" s="26">
        <v>803</v>
      </c>
      <c r="C411" s="77" t="s">
        <v>98</v>
      </c>
      <c r="D411" s="77" t="s">
        <v>92</v>
      </c>
      <c r="E411" s="26" t="s">
        <v>570</v>
      </c>
      <c r="F411" s="26">
        <v>200</v>
      </c>
      <c r="G411" s="82">
        <f t="shared" si="63"/>
        <v>84.2</v>
      </c>
      <c r="H411" s="82">
        <f t="shared" si="63"/>
        <v>0</v>
      </c>
      <c r="I411" s="82">
        <f t="shared" si="62"/>
        <v>84.2</v>
      </c>
      <c r="J411" s="98"/>
      <c r="K411" s="36"/>
      <c r="L411" s="36"/>
    </row>
    <row r="412" spans="1:12" ht="33" x14ac:dyDescent="0.2">
      <c r="A412" s="81" t="str">
        <f ca="1">IF(ISERROR(MATCH(F412,Код_КВР,0)),"",INDIRECT(ADDRESS(MATCH(F412,Код_КВР,0)+1,2,,,"КВР")))</f>
        <v>Иные закупки товаров, работ и услуг для обеспечения государственных (муниципальных) нужд</v>
      </c>
      <c r="B412" s="26">
        <v>803</v>
      </c>
      <c r="C412" s="77" t="s">
        <v>98</v>
      </c>
      <c r="D412" s="77" t="s">
        <v>92</v>
      </c>
      <c r="E412" s="26" t="s">
        <v>570</v>
      </c>
      <c r="F412" s="26">
        <v>240</v>
      </c>
      <c r="G412" s="82">
        <v>84.2</v>
      </c>
      <c r="H412" s="82"/>
      <c r="I412" s="82">
        <f t="shared" si="62"/>
        <v>84.2</v>
      </c>
      <c r="J412" s="98"/>
      <c r="K412" s="36"/>
      <c r="L412" s="36"/>
    </row>
    <row r="413" spans="1:12" x14ac:dyDescent="0.2">
      <c r="A413" s="85" t="s">
        <v>45</v>
      </c>
      <c r="B413" s="26">
        <v>803</v>
      </c>
      <c r="C413" s="77" t="s">
        <v>98</v>
      </c>
      <c r="D413" s="77" t="s">
        <v>98</v>
      </c>
      <c r="E413" s="26"/>
      <c r="F413" s="26"/>
      <c r="G413" s="82">
        <f t="shared" ref="G413:H413" si="64">G414</f>
        <v>18370.8</v>
      </c>
      <c r="H413" s="82">
        <f t="shared" si="64"/>
        <v>0</v>
      </c>
      <c r="I413" s="82">
        <f t="shared" si="62"/>
        <v>18370.8</v>
      </c>
      <c r="J413" s="98"/>
      <c r="K413" s="36"/>
      <c r="L413" s="36"/>
    </row>
    <row r="414" spans="1:12" ht="33" x14ac:dyDescent="0.2">
      <c r="A414" s="81" t="str">
        <f ca="1">IF(ISERROR(MATCH(E414,Код_КЦСР,0)),"",INDIRECT(ADDRESS(MATCH(E414,Код_КЦСР,0)+1,2,,,"КЦСР")))</f>
        <v>Муниципальная программа «Развитие жилищно-коммунального хозяйства города Череповца» на 2014 – 2018 годы</v>
      </c>
      <c r="B414" s="26">
        <v>803</v>
      </c>
      <c r="C414" s="77" t="s">
        <v>98</v>
      </c>
      <c r="D414" s="77" t="s">
        <v>98</v>
      </c>
      <c r="E414" s="26" t="s">
        <v>485</v>
      </c>
      <c r="F414" s="26"/>
      <c r="G414" s="82">
        <f>G415</f>
        <v>18370.8</v>
      </c>
      <c r="H414" s="82">
        <f>H415</f>
        <v>0</v>
      </c>
      <c r="I414" s="82">
        <f t="shared" si="62"/>
        <v>18370.8</v>
      </c>
      <c r="J414" s="98"/>
      <c r="K414" s="36"/>
      <c r="L414" s="36"/>
    </row>
    <row r="415" spans="1:12" ht="33" x14ac:dyDescent="0.2">
      <c r="A415" s="81" t="str">
        <f ca="1">IF(ISERROR(MATCH(E415,Код_КЦСР,0)),"",INDIRECT(ADDRESS(MATCH(E415,Код_КЦСР,0)+1,2,,,"КЦСР")))</f>
        <v>Организация работ по реализации целей, задач департамента, выполнение его функциональных обязанностей и реализации муниципальной программы</v>
      </c>
      <c r="B415" s="26">
        <v>803</v>
      </c>
      <c r="C415" s="77" t="s">
        <v>98</v>
      </c>
      <c r="D415" s="77" t="s">
        <v>98</v>
      </c>
      <c r="E415" s="26" t="s">
        <v>508</v>
      </c>
      <c r="F415" s="26"/>
      <c r="G415" s="82">
        <f>G416</f>
        <v>18370.8</v>
      </c>
      <c r="H415" s="82">
        <f>H416</f>
        <v>0</v>
      </c>
      <c r="I415" s="82">
        <f t="shared" si="62"/>
        <v>18370.8</v>
      </c>
      <c r="J415" s="98"/>
      <c r="K415" s="36"/>
      <c r="L415" s="36"/>
    </row>
    <row r="416" spans="1:12" x14ac:dyDescent="0.2">
      <c r="A416" s="81" t="str">
        <f ca="1">IF(ISERROR(MATCH(E416,Код_КЦСР,0)),"",INDIRECT(ADDRESS(MATCH(E416,Код_КЦСР,0)+1,2,,,"КЦСР")))</f>
        <v>Расходы на обеспечение функций органов местного самоуправления</v>
      </c>
      <c r="B416" s="26">
        <v>803</v>
      </c>
      <c r="C416" s="77" t="s">
        <v>98</v>
      </c>
      <c r="D416" s="77" t="s">
        <v>98</v>
      </c>
      <c r="E416" s="26" t="s">
        <v>509</v>
      </c>
      <c r="F416" s="26"/>
      <c r="G416" s="82">
        <f>G417+G419+G421</f>
        <v>18370.8</v>
      </c>
      <c r="H416" s="82">
        <f>H417+H419+H421</f>
        <v>0</v>
      </c>
      <c r="I416" s="82">
        <f t="shared" si="62"/>
        <v>18370.8</v>
      </c>
      <c r="J416" s="98"/>
      <c r="K416" s="36"/>
      <c r="L416" s="36"/>
    </row>
    <row r="417" spans="1:12" ht="51" customHeight="1" x14ac:dyDescent="0.2">
      <c r="A417" s="81" t="str">
        <f t="shared" ref="A417:A422" ca="1" si="65">IF(ISERROR(MATCH(F417,Код_КВР,0)),"",INDIRECT(ADDRESS(MATCH(F417,Код_КВР,0)+1,2,,,"КВР")))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417" s="26">
        <v>803</v>
      </c>
      <c r="C417" s="77" t="s">
        <v>98</v>
      </c>
      <c r="D417" s="77" t="s">
        <v>98</v>
      </c>
      <c r="E417" s="26" t="s">
        <v>509</v>
      </c>
      <c r="F417" s="26">
        <v>100</v>
      </c>
      <c r="G417" s="82">
        <f>G418</f>
        <v>18347.8</v>
      </c>
      <c r="H417" s="82">
        <f>H418</f>
        <v>0</v>
      </c>
      <c r="I417" s="82">
        <f t="shared" si="62"/>
        <v>18347.8</v>
      </c>
      <c r="J417" s="98"/>
      <c r="K417" s="36"/>
      <c r="L417" s="36"/>
    </row>
    <row r="418" spans="1:12" ht="18.75" customHeight="1" x14ac:dyDescent="0.2">
      <c r="A418" s="81" t="str">
        <f t="shared" ca="1" si="65"/>
        <v>Расходы на выплаты персоналу государственных (муниципальных) органов</v>
      </c>
      <c r="B418" s="26">
        <v>803</v>
      </c>
      <c r="C418" s="77" t="s">
        <v>98</v>
      </c>
      <c r="D418" s="77" t="s">
        <v>98</v>
      </c>
      <c r="E418" s="26" t="s">
        <v>509</v>
      </c>
      <c r="F418" s="26">
        <v>120</v>
      </c>
      <c r="G418" s="82">
        <v>18347.8</v>
      </c>
      <c r="H418" s="82"/>
      <c r="I418" s="82">
        <f t="shared" si="62"/>
        <v>18347.8</v>
      </c>
      <c r="J418" s="98"/>
      <c r="K418" s="36"/>
      <c r="L418" s="36"/>
    </row>
    <row r="419" spans="1:12" ht="17.25" customHeight="1" x14ac:dyDescent="0.2">
      <c r="A419" s="81" t="str">
        <f t="shared" ca="1" si="65"/>
        <v>Закупка товаров, работ и услуг для государственных (муниципальных) нужд</v>
      </c>
      <c r="B419" s="26">
        <v>803</v>
      </c>
      <c r="C419" s="77" t="s">
        <v>98</v>
      </c>
      <c r="D419" s="77" t="s">
        <v>98</v>
      </c>
      <c r="E419" s="26" t="s">
        <v>509</v>
      </c>
      <c r="F419" s="26">
        <v>200</v>
      </c>
      <c r="G419" s="82">
        <f>G420</f>
        <v>20</v>
      </c>
      <c r="H419" s="82">
        <f>H420</f>
        <v>0</v>
      </c>
      <c r="I419" s="82">
        <f t="shared" si="62"/>
        <v>20</v>
      </c>
      <c r="J419" s="98"/>
      <c r="K419" s="36"/>
      <c r="L419" s="36"/>
    </row>
    <row r="420" spans="1:12" ht="33" x14ac:dyDescent="0.2">
      <c r="A420" s="81" t="str">
        <f t="shared" ca="1" si="65"/>
        <v>Иные закупки товаров, работ и услуг для обеспечения государственных (муниципальных) нужд</v>
      </c>
      <c r="B420" s="26">
        <v>803</v>
      </c>
      <c r="C420" s="77" t="s">
        <v>98</v>
      </c>
      <c r="D420" s="77" t="s">
        <v>98</v>
      </c>
      <c r="E420" s="26" t="s">
        <v>509</v>
      </c>
      <c r="F420" s="26">
        <v>240</v>
      </c>
      <c r="G420" s="82">
        <v>20</v>
      </c>
      <c r="H420" s="82"/>
      <c r="I420" s="82">
        <f t="shared" si="62"/>
        <v>20</v>
      </c>
      <c r="J420" s="98"/>
      <c r="K420" s="36"/>
      <c r="L420" s="36"/>
    </row>
    <row r="421" spans="1:12" x14ac:dyDescent="0.2">
      <c r="A421" s="81" t="str">
        <f t="shared" ca="1" si="65"/>
        <v>Иные бюджетные ассигнования</v>
      </c>
      <c r="B421" s="26">
        <v>803</v>
      </c>
      <c r="C421" s="77" t="s">
        <v>98</v>
      </c>
      <c r="D421" s="77" t="s">
        <v>98</v>
      </c>
      <c r="E421" s="26" t="s">
        <v>509</v>
      </c>
      <c r="F421" s="26">
        <v>800</v>
      </c>
      <c r="G421" s="82">
        <f>G422</f>
        <v>3</v>
      </c>
      <c r="H421" s="82">
        <f>H422</f>
        <v>0</v>
      </c>
      <c r="I421" s="82">
        <f t="shared" si="62"/>
        <v>3</v>
      </c>
      <c r="J421" s="98"/>
      <c r="K421" s="36"/>
      <c r="L421" s="36"/>
    </row>
    <row r="422" spans="1:12" x14ac:dyDescent="0.2">
      <c r="A422" s="81" t="str">
        <f t="shared" ca="1" si="65"/>
        <v>Уплата налогов, сборов и иных платежей</v>
      </c>
      <c r="B422" s="26">
        <v>803</v>
      </c>
      <c r="C422" s="77" t="s">
        <v>98</v>
      </c>
      <c r="D422" s="77" t="s">
        <v>98</v>
      </c>
      <c r="E422" s="26" t="s">
        <v>509</v>
      </c>
      <c r="F422" s="26">
        <v>850</v>
      </c>
      <c r="G422" s="82">
        <v>3</v>
      </c>
      <c r="H422" s="82"/>
      <c r="I422" s="82">
        <f t="shared" si="62"/>
        <v>3</v>
      </c>
      <c r="J422" s="98"/>
      <c r="K422" s="36"/>
      <c r="L422" s="36"/>
    </row>
    <row r="423" spans="1:12" x14ac:dyDescent="0.2">
      <c r="A423" s="81" t="str">
        <f ca="1">IF(ISERROR(MATCH(C423,Код_Раздел,0)),"",INDIRECT(ADDRESS(MATCH(C423,Код_Раздел,0)+1,2,,,"Раздел")))</f>
        <v>Охрана окружающей среды</v>
      </c>
      <c r="B423" s="26">
        <v>803</v>
      </c>
      <c r="C423" s="77" t="s">
        <v>94</v>
      </c>
      <c r="D423" s="77"/>
      <c r="E423" s="26"/>
      <c r="F423" s="26"/>
      <c r="G423" s="82">
        <f t="shared" ref="G423:H427" si="66">G424</f>
        <v>35.700000000000003</v>
      </c>
      <c r="H423" s="82">
        <f t="shared" si="66"/>
        <v>0</v>
      </c>
      <c r="I423" s="82">
        <f t="shared" si="62"/>
        <v>35.700000000000003</v>
      </c>
      <c r="J423" s="98"/>
      <c r="K423" s="36"/>
      <c r="L423" s="36"/>
    </row>
    <row r="424" spans="1:12" x14ac:dyDescent="0.2">
      <c r="A424" s="85" t="s">
        <v>127</v>
      </c>
      <c r="B424" s="26">
        <v>803</v>
      </c>
      <c r="C424" s="77" t="s">
        <v>94</v>
      </c>
      <c r="D424" s="77" t="s">
        <v>98</v>
      </c>
      <c r="E424" s="26"/>
      <c r="F424" s="26"/>
      <c r="G424" s="82">
        <f t="shared" si="66"/>
        <v>35.700000000000003</v>
      </c>
      <c r="H424" s="82">
        <f t="shared" si="66"/>
        <v>0</v>
      </c>
      <c r="I424" s="82">
        <f t="shared" si="62"/>
        <v>35.700000000000003</v>
      </c>
      <c r="J424" s="98"/>
      <c r="K424" s="36"/>
      <c r="L424" s="36"/>
    </row>
    <row r="425" spans="1:12" ht="18.75" customHeight="1" x14ac:dyDescent="0.2">
      <c r="A425" s="81" t="str">
        <f ca="1">IF(ISERROR(MATCH(E425,Код_КЦСР,0)),"",INDIRECT(ADDRESS(MATCH(E425,Код_КЦСР,0)+1,2,,,"КЦСР")))</f>
        <v>Муниципальная программа «Охрана окружающей среды» на 2013 – 2022 годы</v>
      </c>
      <c r="B425" s="26">
        <v>803</v>
      </c>
      <c r="C425" s="77" t="s">
        <v>94</v>
      </c>
      <c r="D425" s="77" t="s">
        <v>98</v>
      </c>
      <c r="E425" s="26" t="s">
        <v>374</v>
      </c>
      <c r="F425" s="26"/>
      <c r="G425" s="82">
        <f t="shared" si="66"/>
        <v>35.700000000000003</v>
      </c>
      <c r="H425" s="82">
        <f t="shared" si="66"/>
        <v>0</v>
      </c>
      <c r="I425" s="82">
        <f t="shared" si="62"/>
        <v>35.700000000000003</v>
      </c>
      <c r="J425" s="98"/>
      <c r="K425" s="36"/>
      <c r="L425" s="36"/>
    </row>
    <row r="426" spans="1:12" ht="120" customHeight="1" x14ac:dyDescent="0.2">
      <c r="A426" s="81" t="str">
        <f ca="1">IF(ISERROR(MATCH(E426,Код_КЦСР,0)),"",INDIRECT(ADDRESS(MATCH(E426,Код_КЦСР,0)+1,2,,,"КЦСР")))</f>
        <v>Осуществление сбора, транспортирования и утилизации ртутьсодержащих отходов от физических лиц (кроме потребителей ртутьсодержащих ламп, являющихся собственниками, нанимателями, пользователями помещений в многоквартирных домах и имеющих заключенный собственниками указанных помещений договор управления многоквартирными домами или договор оказания услуг и (или) выполнения работ по содержанию и ремонту общего имущества в таких домах</v>
      </c>
      <c r="B426" s="26">
        <v>803</v>
      </c>
      <c r="C426" s="77" t="s">
        <v>94</v>
      </c>
      <c r="D426" s="77" t="s">
        <v>98</v>
      </c>
      <c r="E426" s="26" t="s">
        <v>377</v>
      </c>
      <c r="F426" s="26"/>
      <c r="G426" s="82">
        <f t="shared" si="66"/>
        <v>35.700000000000003</v>
      </c>
      <c r="H426" s="82">
        <f t="shared" si="66"/>
        <v>0</v>
      </c>
      <c r="I426" s="82">
        <f t="shared" si="62"/>
        <v>35.700000000000003</v>
      </c>
      <c r="J426" s="98"/>
      <c r="K426" s="36"/>
      <c r="L426" s="36"/>
    </row>
    <row r="427" spans="1:12" x14ac:dyDescent="0.2">
      <c r="A427" s="81" t="str">
        <f ca="1">IF(ISERROR(MATCH(F427,Код_КВР,0)),"",INDIRECT(ADDRESS(MATCH(F427,Код_КВР,0)+1,2,,,"КВР")))</f>
        <v>Иные бюджетные ассигнования</v>
      </c>
      <c r="B427" s="26">
        <v>803</v>
      </c>
      <c r="C427" s="77" t="s">
        <v>94</v>
      </c>
      <c r="D427" s="77" t="s">
        <v>98</v>
      </c>
      <c r="E427" s="26" t="s">
        <v>377</v>
      </c>
      <c r="F427" s="26">
        <v>800</v>
      </c>
      <c r="G427" s="82">
        <f t="shared" si="66"/>
        <v>35.700000000000003</v>
      </c>
      <c r="H427" s="82">
        <f t="shared" si="66"/>
        <v>0</v>
      </c>
      <c r="I427" s="82">
        <f t="shared" si="62"/>
        <v>35.700000000000003</v>
      </c>
      <c r="J427" s="98"/>
      <c r="K427" s="36"/>
      <c r="L427" s="36"/>
    </row>
    <row r="428" spans="1:12" ht="33" x14ac:dyDescent="0.2">
      <c r="A428" s="81" t="str">
        <f ca="1">IF(ISERROR(MATCH(F428,Код_КВР,0)),"",INDIRECT(ADDRESS(MATCH(F428,Код_КВР,0)+1,2,,,"КВР")))</f>
        <v>Субсидии юридическим лицам (кроме некоммерческих организаций), индивидуальным предпринимателям, физическим лицам</v>
      </c>
      <c r="B428" s="26">
        <v>803</v>
      </c>
      <c r="C428" s="77" t="s">
        <v>94</v>
      </c>
      <c r="D428" s="77" t="s">
        <v>98</v>
      </c>
      <c r="E428" s="26" t="s">
        <v>377</v>
      </c>
      <c r="F428" s="26">
        <v>810</v>
      </c>
      <c r="G428" s="84">
        <v>35.700000000000003</v>
      </c>
      <c r="H428" s="84"/>
      <c r="I428" s="82">
        <f t="shared" si="62"/>
        <v>35.700000000000003</v>
      </c>
      <c r="J428" s="98"/>
      <c r="K428" s="36"/>
      <c r="L428" s="36"/>
    </row>
    <row r="429" spans="1:12" x14ac:dyDescent="0.2">
      <c r="A429" s="81" t="str">
        <f ca="1">IF(ISERROR(MATCH(C429,Код_Раздел,0)),"",INDIRECT(ADDRESS(MATCH(C429,Код_Раздел,0)+1,2,,,"Раздел")))</f>
        <v>Здравоохранение</v>
      </c>
      <c r="B429" s="26">
        <v>803</v>
      </c>
      <c r="C429" s="77" t="s">
        <v>96</v>
      </c>
      <c r="D429" s="77"/>
      <c r="E429" s="26"/>
      <c r="F429" s="26"/>
      <c r="G429" s="82">
        <f t="shared" ref="G429:H433" si="67">G430</f>
        <v>1740.3</v>
      </c>
      <c r="H429" s="82">
        <f t="shared" si="67"/>
        <v>0</v>
      </c>
      <c r="I429" s="82">
        <f t="shared" si="62"/>
        <v>1740.3</v>
      </c>
      <c r="J429" s="98"/>
      <c r="K429" s="36"/>
      <c r="L429" s="36"/>
    </row>
    <row r="430" spans="1:12" x14ac:dyDescent="0.2">
      <c r="A430" s="86" t="s">
        <v>135</v>
      </c>
      <c r="B430" s="26">
        <v>803</v>
      </c>
      <c r="C430" s="77" t="s">
        <v>96</v>
      </c>
      <c r="D430" s="77" t="s">
        <v>74</v>
      </c>
      <c r="E430" s="26"/>
      <c r="F430" s="26"/>
      <c r="G430" s="82">
        <f t="shared" si="67"/>
        <v>1740.3</v>
      </c>
      <c r="H430" s="82">
        <f t="shared" si="67"/>
        <v>0</v>
      </c>
      <c r="I430" s="82">
        <f t="shared" si="62"/>
        <v>1740.3</v>
      </c>
      <c r="J430" s="98"/>
      <c r="K430" s="36"/>
      <c r="L430" s="36"/>
    </row>
    <row r="431" spans="1:12" ht="33" x14ac:dyDescent="0.2">
      <c r="A431" s="81" t="str">
        <f ca="1">IF(ISERROR(MATCH(E431,Код_КЦСР,0)),"",INDIRECT(ADDRESS(MATCH(E431,Код_КЦСР,0)+1,2,,,"КЦСР")))</f>
        <v>Муниципальная программа «Развитие жилищно-коммунального хозяйства города Череповца» на 2014 – 2018 годы</v>
      </c>
      <c r="B431" s="26">
        <v>803</v>
      </c>
      <c r="C431" s="77" t="s">
        <v>96</v>
      </c>
      <c r="D431" s="77" t="s">
        <v>74</v>
      </c>
      <c r="E431" s="26" t="s">
        <v>485</v>
      </c>
      <c r="F431" s="26"/>
      <c r="G431" s="82">
        <f t="shared" si="67"/>
        <v>1740.3</v>
      </c>
      <c r="H431" s="82">
        <f t="shared" si="67"/>
        <v>0</v>
      </c>
      <c r="I431" s="82">
        <f t="shared" si="62"/>
        <v>1740.3</v>
      </c>
      <c r="J431" s="98"/>
      <c r="K431" s="36"/>
      <c r="L431" s="36"/>
    </row>
    <row r="432" spans="1:12" ht="66" x14ac:dyDescent="0.2">
      <c r="A432" s="81" t="str">
        <f ca="1">IF(ISERROR(MATCH(E432,Код_КЦСР,0)),"",INDIRECT(ADDRESS(MATCH(E432,Код_КЦСР,0)+1,2,,,"КЦСР")))</f>
        <v>Осуществление отдельных государственных полномочий в соответствии с законом области от 15 января 2013 года № 2966-ОЗ «О наделении органов местного самоуправления отдельными государственными полномочиями по отлову и содержанию безнадзорных животных»</v>
      </c>
      <c r="B432" s="26">
        <v>803</v>
      </c>
      <c r="C432" s="77" t="s">
        <v>96</v>
      </c>
      <c r="D432" s="77" t="s">
        <v>74</v>
      </c>
      <c r="E432" s="26" t="s">
        <v>500</v>
      </c>
      <c r="F432" s="26"/>
      <c r="G432" s="82">
        <f t="shared" si="67"/>
        <v>1740.3</v>
      </c>
      <c r="H432" s="82">
        <f t="shared" si="67"/>
        <v>0</v>
      </c>
      <c r="I432" s="82">
        <f t="shared" si="62"/>
        <v>1740.3</v>
      </c>
      <c r="J432" s="98"/>
      <c r="K432" s="36"/>
      <c r="L432" s="36"/>
    </row>
    <row r="433" spans="1:12" ht="82.5" x14ac:dyDescent="0.2">
      <c r="A433" s="81" t="str">
        <f ca="1">IF(ISERROR(MATCH(E433,Код_КЦСР,0)),"",INDIRECT(ADDRESS(MATCH(E433,Код_КЦСР,0)+1,2,,,"КЦСР")))</f>
        <v>Осуществление отдельных государственных полномочий в соответствии с законом области от 15 января 2013 года № 2966-ОЗ «О наделении органов местного самоуправления отдельными государственными полномочиями по отлову и содержанию безнадзорных животных» за счет средств областного бюджета</v>
      </c>
      <c r="B433" s="26">
        <v>803</v>
      </c>
      <c r="C433" s="77" t="s">
        <v>96</v>
      </c>
      <c r="D433" s="77" t="s">
        <v>74</v>
      </c>
      <c r="E433" s="26" t="s">
        <v>502</v>
      </c>
      <c r="F433" s="26"/>
      <c r="G433" s="82">
        <f t="shared" si="67"/>
        <v>1740.3</v>
      </c>
      <c r="H433" s="82">
        <f t="shared" si="67"/>
        <v>0</v>
      </c>
      <c r="I433" s="82">
        <f t="shared" si="62"/>
        <v>1740.3</v>
      </c>
      <c r="J433" s="98"/>
      <c r="K433" s="36"/>
      <c r="L433" s="36"/>
    </row>
    <row r="434" spans="1:12" ht="17.25" customHeight="1" x14ac:dyDescent="0.2">
      <c r="A434" s="81" t="str">
        <f ca="1">IF(ISERROR(MATCH(F434,Код_КВР,0)),"",INDIRECT(ADDRESS(MATCH(F434,Код_КВР,0)+1,2,,,"КВР")))</f>
        <v>Закупка товаров, работ и услуг для государственных (муниципальных) нужд</v>
      </c>
      <c r="B434" s="26">
        <v>803</v>
      </c>
      <c r="C434" s="77" t="s">
        <v>96</v>
      </c>
      <c r="D434" s="77" t="s">
        <v>74</v>
      </c>
      <c r="E434" s="26" t="s">
        <v>502</v>
      </c>
      <c r="F434" s="26">
        <v>200</v>
      </c>
      <c r="G434" s="82">
        <f t="shared" ref="G434:H434" si="68">G435</f>
        <v>1740.3</v>
      </c>
      <c r="H434" s="82">
        <f t="shared" si="68"/>
        <v>0</v>
      </c>
      <c r="I434" s="82">
        <f t="shared" si="62"/>
        <v>1740.3</v>
      </c>
      <c r="J434" s="98"/>
      <c r="K434" s="36"/>
      <c r="L434" s="36"/>
    </row>
    <row r="435" spans="1:12" ht="33" x14ac:dyDescent="0.2">
      <c r="A435" s="81" t="str">
        <f ca="1">IF(ISERROR(MATCH(F435,Код_КВР,0)),"",INDIRECT(ADDRESS(MATCH(F435,Код_КВР,0)+1,2,,,"КВР")))</f>
        <v>Иные закупки товаров, работ и услуг для обеспечения государственных (муниципальных) нужд</v>
      </c>
      <c r="B435" s="26">
        <v>803</v>
      </c>
      <c r="C435" s="77" t="s">
        <v>96</v>
      </c>
      <c r="D435" s="77" t="s">
        <v>74</v>
      </c>
      <c r="E435" s="26" t="s">
        <v>502</v>
      </c>
      <c r="F435" s="26">
        <v>240</v>
      </c>
      <c r="G435" s="82">
        <v>1740.3</v>
      </c>
      <c r="H435" s="82"/>
      <c r="I435" s="82">
        <f t="shared" si="62"/>
        <v>1740.3</v>
      </c>
      <c r="J435" s="98"/>
      <c r="K435" s="36"/>
      <c r="L435" s="36"/>
    </row>
    <row r="436" spans="1:12" x14ac:dyDescent="0.2">
      <c r="A436" s="81" t="str">
        <f ca="1">IF(ISERROR(MATCH(C436,Код_Раздел,0)),"",INDIRECT(ADDRESS(MATCH(C436,Код_Раздел,0)+1,2,,,"Раздел")))</f>
        <v>Социальная политика</v>
      </c>
      <c r="B436" s="26">
        <v>803</v>
      </c>
      <c r="C436" s="77" t="s">
        <v>67</v>
      </c>
      <c r="D436" s="77"/>
      <c r="E436" s="26"/>
      <c r="F436" s="26"/>
      <c r="G436" s="82">
        <f>G437</f>
        <v>417.6</v>
      </c>
      <c r="H436" s="82">
        <f>H437</f>
        <v>0</v>
      </c>
      <c r="I436" s="82">
        <f t="shared" si="62"/>
        <v>417.6</v>
      </c>
      <c r="J436" s="98"/>
      <c r="K436" s="36"/>
      <c r="L436" s="36"/>
    </row>
    <row r="437" spans="1:12" x14ac:dyDescent="0.2">
      <c r="A437" s="85" t="s">
        <v>58</v>
      </c>
      <c r="B437" s="26">
        <v>803</v>
      </c>
      <c r="C437" s="77" t="s">
        <v>67</v>
      </c>
      <c r="D437" s="77" t="s">
        <v>92</v>
      </c>
      <c r="E437" s="26"/>
      <c r="F437" s="26"/>
      <c r="G437" s="82">
        <f>G438</f>
        <v>417.6</v>
      </c>
      <c r="H437" s="82">
        <f>H438</f>
        <v>0</v>
      </c>
      <c r="I437" s="82">
        <f t="shared" si="62"/>
        <v>417.6</v>
      </c>
      <c r="J437" s="98"/>
      <c r="K437" s="36"/>
      <c r="L437" s="36"/>
    </row>
    <row r="438" spans="1:12" ht="33" x14ac:dyDescent="0.2">
      <c r="A438" s="81" t="str">
        <f ca="1">IF(ISERROR(MATCH(E438,Код_КЦСР,0)),"",INDIRECT(ADDRESS(MATCH(E438,Код_КЦСР,0)+1,2,,,"КЦСР")))</f>
        <v>Муниципальная программа «Социальная поддержка граждан» на 2014 – 2018 годы</v>
      </c>
      <c r="B438" s="26">
        <v>803</v>
      </c>
      <c r="C438" s="77" t="s">
        <v>67</v>
      </c>
      <c r="D438" s="77" t="s">
        <v>92</v>
      </c>
      <c r="E438" s="26" t="s">
        <v>409</v>
      </c>
      <c r="F438" s="26"/>
      <c r="G438" s="82">
        <f>G439+G442</f>
        <v>417.6</v>
      </c>
      <c r="H438" s="82">
        <f>H439+H442</f>
        <v>0</v>
      </c>
      <c r="I438" s="82">
        <f t="shared" si="62"/>
        <v>417.6</v>
      </c>
      <c r="J438" s="98"/>
      <c r="K438" s="36"/>
      <c r="L438" s="36"/>
    </row>
    <row r="439" spans="1:12" ht="33" x14ac:dyDescent="0.2">
      <c r="A439" s="81" t="str">
        <f ca="1">IF(ISERROR(MATCH(E439,Код_КЦСР,0)),"",INDIRECT(ADDRESS(MATCH(E439,Код_КЦСР,0)+1,2,,,"КЦСР")))</f>
        <v>Социальная поддержка пенсионеров на условиях договора пожизненного содержания с иждивением</v>
      </c>
      <c r="B439" s="26">
        <v>803</v>
      </c>
      <c r="C439" s="77" t="s">
        <v>67</v>
      </c>
      <c r="D439" s="77" t="s">
        <v>92</v>
      </c>
      <c r="E439" s="26" t="s">
        <v>432</v>
      </c>
      <c r="F439" s="26"/>
      <c r="G439" s="82">
        <f>G440</f>
        <v>346.6</v>
      </c>
      <c r="H439" s="82">
        <f>H440</f>
        <v>0</v>
      </c>
      <c r="I439" s="82">
        <f t="shared" si="62"/>
        <v>346.6</v>
      </c>
      <c r="J439" s="98"/>
      <c r="K439" s="36"/>
      <c r="L439" s="36"/>
    </row>
    <row r="440" spans="1:12" ht="17.25" customHeight="1" x14ac:dyDescent="0.2">
      <c r="A440" s="81" t="str">
        <f ca="1">IF(ISERROR(MATCH(F440,Код_КВР,0)),"",INDIRECT(ADDRESS(MATCH(F440,Код_КВР,0)+1,2,,,"КВР")))</f>
        <v>Закупка товаров, работ и услуг для государственных (муниципальных) нужд</v>
      </c>
      <c r="B440" s="26">
        <v>803</v>
      </c>
      <c r="C440" s="77" t="s">
        <v>67</v>
      </c>
      <c r="D440" s="77" t="s">
        <v>92</v>
      </c>
      <c r="E440" s="26" t="s">
        <v>432</v>
      </c>
      <c r="F440" s="26">
        <v>200</v>
      </c>
      <c r="G440" s="82">
        <f>G441</f>
        <v>346.6</v>
      </c>
      <c r="H440" s="82">
        <f>H441</f>
        <v>0</v>
      </c>
      <c r="I440" s="82">
        <f t="shared" si="62"/>
        <v>346.6</v>
      </c>
      <c r="J440" s="98"/>
      <c r="K440" s="36"/>
      <c r="L440" s="36"/>
    </row>
    <row r="441" spans="1:12" ht="33" x14ac:dyDescent="0.2">
      <c r="A441" s="81" t="str">
        <f ca="1">IF(ISERROR(MATCH(F441,Код_КВР,0)),"",INDIRECT(ADDRESS(MATCH(F441,Код_КВР,0)+1,2,,,"КВР")))</f>
        <v>Иные закупки товаров, работ и услуг для обеспечения государственных (муниципальных) нужд</v>
      </c>
      <c r="B441" s="26">
        <v>803</v>
      </c>
      <c r="C441" s="77" t="s">
        <v>67</v>
      </c>
      <c r="D441" s="77" t="s">
        <v>92</v>
      </c>
      <c r="E441" s="26" t="s">
        <v>432</v>
      </c>
      <c r="F441" s="26">
        <v>240</v>
      </c>
      <c r="G441" s="82">
        <v>346.6</v>
      </c>
      <c r="H441" s="82"/>
      <c r="I441" s="82">
        <f t="shared" si="62"/>
        <v>346.6</v>
      </c>
      <c r="J441" s="98"/>
      <c r="K441" s="36"/>
      <c r="L441" s="36"/>
    </row>
    <row r="442" spans="1:12" x14ac:dyDescent="0.2">
      <c r="A442" s="81" t="str">
        <f ca="1">IF(ISERROR(MATCH(E442,Код_КЦСР,0)),"",INDIRECT(ADDRESS(MATCH(E442,Код_КЦСР,0)+1,2,,,"КЦСР")))</f>
        <v>Оплата услуг бани по льготным помывкам</v>
      </c>
      <c r="B442" s="26">
        <v>803</v>
      </c>
      <c r="C442" s="77" t="s">
        <v>67</v>
      </c>
      <c r="D442" s="77" t="s">
        <v>92</v>
      </c>
      <c r="E442" s="26" t="s">
        <v>433</v>
      </c>
      <c r="F442" s="26"/>
      <c r="G442" s="82">
        <f>G443</f>
        <v>71</v>
      </c>
      <c r="H442" s="82">
        <f>H443</f>
        <v>0</v>
      </c>
      <c r="I442" s="82">
        <f t="shared" si="62"/>
        <v>71</v>
      </c>
      <c r="J442" s="98"/>
      <c r="K442" s="36"/>
      <c r="L442" s="36"/>
    </row>
    <row r="443" spans="1:12" x14ac:dyDescent="0.2">
      <c r="A443" s="81" t="str">
        <f ca="1">IF(ISERROR(MATCH(F443,Код_КВР,0)),"",INDIRECT(ADDRESS(MATCH(F443,Код_КВР,0)+1,2,,,"КВР")))</f>
        <v>Социальное обеспечение и иные выплаты населению</v>
      </c>
      <c r="B443" s="26">
        <v>803</v>
      </c>
      <c r="C443" s="77" t="s">
        <v>67</v>
      </c>
      <c r="D443" s="77" t="s">
        <v>92</v>
      </c>
      <c r="E443" s="26" t="s">
        <v>433</v>
      </c>
      <c r="F443" s="26">
        <v>300</v>
      </c>
      <c r="G443" s="82">
        <f>G444</f>
        <v>71</v>
      </c>
      <c r="H443" s="82">
        <f>H444</f>
        <v>0</v>
      </c>
      <c r="I443" s="82">
        <f t="shared" si="62"/>
        <v>71</v>
      </c>
      <c r="J443" s="98"/>
      <c r="K443" s="36"/>
      <c r="L443" s="36"/>
    </row>
    <row r="444" spans="1:12" ht="33" x14ac:dyDescent="0.2">
      <c r="A444" s="81" t="str">
        <f ca="1">IF(ISERROR(MATCH(F444,Код_КВР,0)),"",INDIRECT(ADDRESS(MATCH(F444,Код_КВР,0)+1,2,,,"КВР")))</f>
        <v>Социальные выплаты гражданам, кроме публичных нормативных социальных выплат</v>
      </c>
      <c r="B444" s="26">
        <v>803</v>
      </c>
      <c r="C444" s="77" t="s">
        <v>67</v>
      </c>
      <c r="D444" s="77" t="s">
        <v>92</v>
      </c>
      <c r="E444" s="26" t="s">
        <v>433</v>
      </c>
      <c r="F444" s="26">
        <v>320</v>
      </c>
      <c r="G444" s="82">
        <v>71</v>
      </c>
      <c r="H444" s="82"/>
      <c r="I444" s="82">
        <f t="shared" si="62"/>
        <v>71</v>
      </c>
      <c r="J444" s="98"/>
      <c r="K444" s="36"/>
      <c r="L444" s="36"/>
    </row>
    <row r="445" spans="1:12" ht="33" x14ac:dyDescent="0.2">
      <c r="A445" s="81" t="str">
        <f ca="1">IF(ISERROR(MATCH(B445,Код_ППП,0)),"",INDIRECT(ADDRESS(MATCH(B445,Код_ППП,0)+1,2,,,"ППП")))</f>
        <v>УПРАВЛЕНИЕ АРХИТЕКТУРЫ И ГРАДОСТРОИТЕЛЬСТВА МЭРИИ ГОРОДА</v>
      </c>
      <c r="B445" s="26">
        <v>804</v>
      </c>
      <c r="C445" s="77"/>
      <c r="D445" s="77"/>
      <c r="E445" s="26"/>
      <c r="F445" s="26"/>
      <c r="G445" s="82">
        <f t="shared" ref="G445:H449" si="69">G446</f>
        <v>31892</v>
      </c>
      <c r="H445" s="82">
        <f t="shared" si="69"/>
        <v>0</v>
      </c>
      <c r="I445" s="82">
        <f t="shared" si="62"/>
        <v>31892</v>
      </c>
      <c r="J445" s="98"/>
      <c r="K445" s="36"/>
      <c r="L445" s="36"/>
    </row>
    <row r="446" spans="1:12" x14ac:dyDescent="0.2">
      <c r="A446" s="81" t="str">
        <f ca="1">IF(ISERROR(MATCH(C446,Код_Раздел,0)),"",INDIRECT(ADDRESS(MATCH(C446,Код_Раздел,0)+1,2,,,"Раздел")))</f>
        <v>Национальная экономика</v>
      </c>
      <c r="B446" s="26">
        <v>804</v>
      </c>
      <c r="C446" s="77" t="s">
        <v>93</v>
      </c>
      <c r="D446" s="77"/>
      <c r="E446" s="26"/>
      <c r="F446" s="26"/>
      <c r="G446" s="82">
        <f t="shared" si="69"/>
        <v>31892</v>
      </c>
      <c r="H446" s="82">
        <f t="shared" si="69"/>
        <v>0</v>
      </c>
      <c r="I446" s="82">
        <f t="shared" si="62"/>
        <v>31892</v>
      </c>
      <c r="J446" s="98"/>
      <c r="K446" s="36"/>
      <c r="L446" s="36"/>
    </row>
    <row r="447" spans="1:12" x14ac:dyDescent="0.2">
      <c r="A447" s="85" t="s">
        <v>100</v>
      </c>
      <c r="B447" s="26">
        <v>804</v>
      </c>
      <c r="C447" s="77" t="s">
        <v>93</v>
      </c>
      <c r="D447" s="77" t="s">
        <v>75</v>
      </c>
      <c r="E447" s="26"/>
      <c r="F447" s="26"/>
      <c r="G447" s="82">
        <f t="shared" si="69"/>
        <v>31892</v>
      </c>
      <c r="H447" s="82">
        <f t="shared" si="69"/>
        <v>0</v>
      </c>
      <c r="I447" s="82">
        <f t="shared" si="62"/>
        <v>31892</v>
      </c>
      <c r="J447" s="98"/>
      <c r="K447" s="36"/>
      <c r="L447" s="36"/>
    </row>
    <row r="448" spans="1:12" ht="33" x14ac:dyDescent="0.2">
      <c r="A448" s="81" t="str">
        <f ca="1">IF(ISERROR(MATCH(E448,Код_КЦСР,0)),"",INDIRECT(ADDRESS(MATCH(E448,Код_КЦСР,0)+1,2,,,"КЦСР")))</f>
        <v>Муниципальная программа «Реализация градостроительной политики города Череповца» на 2014 – 2022 годы</v>
      </c>
      <c r="B448" s="26">
        <v>804</v>
      </c>
      <c r="C448" s="77" t="s">
        <v>93</v>
      </c>
      <c r="D448" s="77" t="s">
        <v>75</v>
      </c>
      <c r="E448" s="26" t="s">
        <v>481</v>
      </c>
      <c r="F448" s="26"/>
      <c r="G448" s="82">
        <f t="shared" si="69"/>
        <v>31892</v>
      </c>
      <c r="H448" s="82">
        <f t="shared" si="69"/>
        <v>0</v>
      </c>
      <c r="I448" s="82">
        <f t="shared" si="62"/>
        <v>31892</v>
      </c>
      <c r="J448" s="98"/>
      <c r="K448" s="36"/>
      <c r="L448" s="36"/>
    </row>
    <row r="449" spans="1:12" ht="36" customHeight="1" x14ac:dyDescent="0.2">
      <c r="A449" s="81" t="str">
        <f ca="1">IF(ISERROR(MATCH(E449,Код_КЦСР,0)),"",INDIRECT(ADDRESS(MATCH(E449,Код_КЦСР,0)+1,2,,,"КЦСР")))</f>
        <v>Организация работ по реализации целей, задач управления, выполнение его функциональных обязанностей и реализации муниципальной программы</v>
      </c>
      <c r="B449" s="26">
        <v>804</v>
      </c>
      <c r="C449" s="77" t="s">
        <v>93</v>
      </c>
      <c r="D449" s="77" t="s">
        <v>75</v>
      </c>
      <c r="E449" s="26" t="s">
        <v>483</v>
      </c>
      <c r="F449" s="26"/>
      <c r="G449" s="82">
        <f t="shared" si="69"/>
        <v>31892</v>
      </c>
      <c r="H449" s="82">
        <f t="shared" si="69"/>
        <v>0</v>
      </c>
      <c r="I449" s="82">
        <f t="shared" si="62"/>
        <v>31892</v>
      </c>
      <c r="J449" s="98"/>
      <c r="K449" s="36"/>
      <c r="L449" s="36"/>
    </row>
    <row r="450" spans="1:12" x14ac:dyDescent="0.2">
      <c r="A450" s="81" t="str">
        <f ca="1">IF(ISERROR(MATCH(E450,Код_КЦСР,0)),"",INDIRECT(ADDRESS(MATCH(E450,Код_КЦСР,0)+1,2,,,"КЦСР")))</f>
        <v>Расходы на обеспечение функций органов местного самоуправления</v>
      </c>
      <c r="B450" s="26">
        <v>804</v>
      </c>
      <c r="C450" s="77" t="s">
        <v>93</v>
      </c>
      <c r="D450" s="77" t="s">
        <v>75</v>
      </c>
      <c r="E450" s="26" t="s">
        <v>484</v>
      </c>
      <c r="F450" s="26"/>
      <c r="G450" s="82">
        <f>G451+G453</f>
        <v>31892</v>
      </c>
      <c r="H450" s="82">
        <f>H451+H453</f>
        <v>0</v>
      </c>
      <c r="I450" s="82">
        <f t="shared" si="62"/>
        <v>31892</v>
      </c>
      <c r="J450" s="98"/>
      <c r="K450" s="36"/>
      <c r="L450" s="36"/>
    </row>
    <row r="451" spans="1:12" ht="51" customHeight="1" x14ac:dyDescent="0.2">
      <c r="A451" s="81" t="str">
        <f t="shared" ref="A451:A454" ca="1" si="70">IF(ISERROR(MATCH(F451,Код_КВР,0)),"",INDIRECT(ADDRESS(MATCH(F451,Код_КВР,0)+1,2,,,"КВР")))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451" s="26">
        <v>804</v>
      </c>
      <c r="C451" s="77" t="s">
        <v>93</v>
      </c>
      <c r="D451" s="77" t="s">
        <v>75</v>
      </c>
      <c r="E451" s="26" t="s">
        <v>484</v>
      </c>
      <c r="F451" s="26">
        <v>100</v>
      </c>
      <c r="G451" s="82">
        <f>G452</f>
        <v>31818.400000000001</v>
      </c>
      <c r="H451" s="82">
        <f>H452</f>
        <v>0</v>
      </c>
      <c r="I451" s="82">
        <f t="shared" si="62"/>
        <v>31818.400000000001</v>
      </c>
      <c r="J451" s="98"/>
      <c r="K451" s="36"/>
      <c r="L451" s="36"/>
    </row>
    <row r="452" spans="1:12" ht="18.75" customHeight="1" x14ac:dyDescent="0.2">
      <c r="A452" s="81" t="str">
        <f t="shared" ca="1" si="70"/>
        <v>Расходы на выплаты персоналу государственных (муниципальных) органов</v>
      </c>
      <c r="B452" s="26">
        <v>804</v>
      </c>
      <c r="C452" s="77" t="s">
        <v>93</v>
      </c>
      <c r="D452" s="77" t="s">
        <v>75</v>
      </c>
      <c r="E452" s="26" t="s">
        <v>484</v>
      </c>
      <c r="F452" s="26">
        <v>120</v>
      </c>
      <c r="G452" s="82">
        <v>31818.400000000001</v>
      </c>
      <c r="H452" s="82"/>
      <c r="I452" s="82">
        <f t="shared" si="62"/>
        <v>31818.400000000001</v>
      </c>
      <c r="J452" s="98"/>
      <c r="K452" s="36"/>
      <c r="L452" s="36"/>
    </row>
    <row r="453" spans="1:12" ht="17.25" customHeight="1" x14ac:dyDescent="0.2">
      <c r="A453" s="81" t="str">
        <f t="shared" ca="1" si="70"/>
        <v>Закупка товаров, работ и услуг для государственных (муниципальных) нужд</v>
      </c>
      <c r="B453" s="26">
        <v>804</v>
      </c>
      <c r="C453" s="77" t="s">
        <v>93</v>
      </c>
      <c r="D453" s="77" t="s">
        <v>75</v>
      </c>
      <c r="E453" s="26" t="s">
        <v>484</v>
      </c>
      <c r="F453" s="26">
        <v>200</v>
      </c>
      <c r="G453" s="82">
        <f>G454</f>
        <v>73.599999999999994</v>
      </c>
      <c r="H453" s="82">
        <f>H454</f>
        <v>0</v>
      </c>
      <c r="I453" s="82">
        <f t="shared" si="62"/>
        <v>73.599999999999994</v>
      </c>
      <c r="J453" s="98"/>
      <c r="K453" s="36"/>
      <c r="L453" s="36"/>
    </row>
    <row r="454" spans="1:12" ht="33" x14ac:dyDescent="0.2">
      <c r="A454" s="81" t="str">
        <f t="shared" ca="1" si="70"/>
        <v>Иные закупки товаров, работ и услуг для обеспечения государственных (муниципальных) нужд</v>
      </c>
      <c r="B454" s="26">
        <v>804</v>
      </c>
      <c r="C454" s="77" t="s">
        <v>93</v>
      </c>
      <c r="D454" s="77" t="s">
        <v>75</v>
      </c>
      <c r="E454" s="26" t="s">
        <v>484</v>
      </c>
      <c r="F454" s="26">
        <v>240</v>
      </c>
      <c r="G454" s="82">
        <v>73.599999999999994</v>
      </c>
      <c r="H454" s="82"/>
      <c r="I454" s="82">
        <f t="shared" si="62"/>
        <v>73.599999999999994</v>
      </c>
      <c r="J454" s="98"/>
      <c r="K454" s="36"/>
      <c r="L454" s="36"/>
    </row>
    <row r="455" spans="1:12" x14ac:dyDescent="0.2">
      <c r="A455" s="81" t="str">
        <f ca="1">IF(ISERROR(MATCH(B455,Код_ППП,0)),"",INDIRECT(ADDRESS(MATCH(B455,Код_ППП,0)+1,2,,,"ППП")))</f>
        <v>УПРАВЛЕНИЕ ОБРАЗОВАНИЯ МЭРИИ ГОРОДА</v>
      </c>
      <c r="B455" s="26">
        <v>805</v>
      </c>
      <c r="C455" s="77"/>
      <c r="D455" s="77"/>
      <c r="E455" s="26"/>
      <c r="F455" s="26"/>
      <c r="G455" s="82">
        <f>G456+G592</f>
        <v>3062593.9</v>
      </c>
      <c r="H455" s="82">
        <f>H456+H592</f>
        <v>0</v>
      </c>
      <c r="I455" s="82">
        <f t="shared" si="62"/>
        <v>3062593.9</v>
      </c>
      <c r="J455" s="98"/>
      <c r="K455" s="36"/>
      <c r="L455" s="36"/>
    </row>
    <row r="456" spans="1:12" x14ac:dyDescent="0.2">
      <c r="A456" s="81" t="str">
        <f ca="1">IF(ISERROR(MATCH(C456,Код_Раздел,0)),"",INDIRECT(ADDRESS(MATCH(C456,Код_Раздел,0)+1,2,,,"Раздел")))</f>
        <v>Образование</v>
      </c>
      <c r="B456" s="26">
        <v>805</v>
      </c>
      <c r="C456" s="77" t="s">
        <v>74</v>
      </c>
      <c r="D456" s="77"/>
      <c r="E456" s="26"/>
      <c r="F456" s="26"/>
      <c r="G456" s="82">
        <f>G457+G486+G530</f>
        <v>2954296.1999999997</v>
      </c>
      <c r="H456" s="82">
        <f>H457+H486+H530</f>
        <v>0</v>
      </c>
      <c r="I456" s="82">
        <f t="shared" si="62"/>
        <v>2954296.1999999997</v>
      </c>
      <c r="J456" s="98"/>
      <c r="K456" s="36"/>
      <c r="L456" s="36"/>
    </row>
    <row r="457" spans="1:12" x14ac:dyDescent="0.2">
      <c r="A457" s="85" t="s">
        <v>130</v>
      </c>
      <c r="B457" s="26">
        <v>805</v>
      </c>
      <c r="C457" s="77" t="s">
        <v>74</v>
      </c>
      <c r="D457" s="77" t="s">
        <v>90</v>
      </c>
      <c r="E457" s="26"/>
      <c r="F457" s="26"/>
      <c r="G457" s="82">
        <f>G458</f>
        <v>1446595.0999999999</v>
      </c>
      <c r="H457" s="82">
        <f>H458</f>
        <v>0</v>
      </c>
      <c r="I457" s="82">
        <f t="shared" si="62"/>
        <v>1446595.0999999999</v>
      </c>
      <c r="J457" s="98"/>
      <c r="K457" s="36"/>
      <c r="L457" s="36"/>
    </row>
    <row r="458" spans="1:12" x14ac:dyDescent="0.2">
      <c r="A458" s="81" t="str">
        <f ca="1">IF(ISERROR(MATCH(E458,Код_КЦСР,0)),"",INDIRECT(ADDRESS(MATCH(E458,Код_КЦСР,0)+1,2,,,"КЦСР")))</f>
        <v>Муниципальная программа «Развитие образования» на 2013 – 2022 годы</v>
      </c>
      <c r="B458" s="26">
        <v>805</v>
      </c>
      <c r="C458" s="77" t="s">
        <v>74</v>
      </c>
      <c r="D458" s="77" t="s">
        <v>90</v>
      </c>
      <c r="E458" s="26" t="s">
        <v>253</v>
      </c>
      <c r="F458" s="26"/>
      <c r="G458" s="82">
        <f>G459+G469+G475</f>
        <v>1446595.0999999999</v>
      </c>
      <c r="H458" s="82">
        <f>H459+H469+H475</f>
        <v>0</v>
      </c>
      <c r="I458" s="82">
        <f t="shared" si="62"/>
        <v>1446595.0999999999</v>
      </c>
      <c r="J458" s="98"/>
      <c r="K458" s="36"/>
      <c r="L458" s="36"/>
    </row>
    <row r="459" spans="1:12" ht="17.25" customHeight="1" x14ac:dyDescent="0.2">
      <c r="A459" s="81" t="str">
        <f ca="1">IF(ISERROR(MATCH(E459,Код_КЦСР,0)),"",INDIRECT(ADDRESS(MATCH(E459,Код_КЦСР,0)+1,2,,,"КЦСР")))</f>
        <v>Дошкольное образование</v>
      </c>
      <c r="B459" s="26">
        <v>805</v>
      </c>
      <c r="C459" s="77" t="s">
        <v>74</v>
      </c>
      <c r="D459" s="77" t="s">
        <v>90</v>
      </c>
      <c r="E459" s="26" t="s">
        <v>252</v>
      </c>
      <c r="F459" s="26"/>
      <c r="G459" s="82">
        <f>G460+G465</f>
        <v>1428410</v>
      </c>
      <c r="H459" s="82">
        <f>H460+H465</f>
        <v>0</v>
      </c>
      <c r="I459" s="82">
        <f t="shared" si="62"/>
        <v>1428410</v>
      </c>
      <c r="J459" s="98"/>
      <c r="K459" s="36"/>
      <c r="L459" s="36"/>
    </row>
    <row r="460" spans="1:12" ht="17.25" customHeight="1" x14ac:dyDescent="0.2">
      <c r="A460" s="81" t="str">
        <f ca="1">IF(ISERROR(MATCH(E460,Код_КЦСР,0)),"",INDIRECT(ADDRESS(MATCH(E460,Код_КЦСР,0)+1,2,,,"КЦСР")))</f>
        <v>Организация предоставления общедоступного и бесплатного дошкольного образования в муниципальных дошкольных образовательных учреждениях</v>
      </c>
      <c r="B460" s="26">
        <v>805</v>
      </c>
      <c r="C460" s="77" t="s">
        <v>74</v>
      </c>
      <c r="D460" s="77" t="s">
        <v>90</v>
      </c>
      <c r="E460" s="26" t="s">
        <v>254</v>
      </c>
      <c r="F460" s="26"/>
      <c r="G460" s="82">
        <f>G461</f>
        <v>1007754.2</v>
      </c>
      <c r="H460" s="82">
        <f>H461</f>
        <v>0</v>
      </c>
      <c r="I460" s="82">
        <f t="shared" si="62"/>
        <v>1007754.2</v>
      </c>
      <c r="J460" s="98"/>
      <c r="K460" s="36"/>
      <c r="L460" s="36"/>
    </row>
    <row r="461" spans="1:12" ht="49.5" x14ac:dyDescent="0.2">
      <c r="A461" s="81" t="str">
        <f ca="1">IF(ISERROR(MATCH(E461,Код_КЦСР,0)),"",INDIRECT(ADDRESS(MATCH(E461,Код_КЦСР,0)+1,2,,,"КЦСР")))</f>
        <v>Организация предоставления общедоступного и бесплатного дошкольного образования в муниципальных дошкольных образовательных учреждениях за счет средств областного бюджета</v>
      </c>
      <c r="B461" s="26">
        <v>805</v>
      </c>
      <c r="C461" s="77" t="s">
        <v>74</v>
      </c>
      <c r="D461" s="77" t="s">
        <v>90</v>
      </c>
      <c r="E461" s="26" t="s">
        <v>620</v>
      </c>
      <c r="F461" s="26"/>
      <c r="G461" s="82">
        <f>G462</f>
        <v>1007754.2</v>
      </c>
      <c r="H461" s="82">
        <f>H462</f>
        <v>0</v>
      </c>
      <c r="I461" s="82">
        <f t="shared" si="62"/>
        <v>1007754.2</v>
      </c>
      <c r="J461" s="98"/>
      <c r="K461" s="36"/>
      <c r="L461" s="36"/>
    </row>
    <row r="462" spans="1:12" ht="17.25" customHeight="1" x14ac:dyDescent="0.2">
      <c r="A462" s="81" t="str">
        <f ca="1">IF(ISERROR(MATCH(F462,Код_КВР,0)),"",INDIRECT(ADDRESS(MATCH(F462,Код_КВР,0)+1,2,,,"КВР")))</f>
        <v>Предоставление субсидий бюджетным, автономным учреждениям и иным некоммерческим организациям</v>
      </c>
      <c r="B462" s="26">
        <v>805</v>
      </c>
      <c r="C462" s="77" t="s">
        <v>74</v>
      </c>
      <c r="D462" s="77" t="s">
        <v>90</v>
      </c>
      <c r="E462" s="26" t="s">
        <v>620</v>
      </c>
      <c r="F462" s="26">
        <v>600</v>
      </c>
      <c r="G462" s="82">
        <f>G463+G464</f>
        <v>1007754.2</v>
      </c>
      <c r="H462" s="82">
        <f>H463+H464</f>
        <v>0</v>
      </c>
      <c r="I462" s="82">
        <f t="shared" si="62"/>
        <v>1007754.2</v>
      </c>
      <c r="J462" s="98"/>
      <c r="K462" s="36"/>
      <c r="L462" s="36"/>
    </row>
    <row r="463" spans="1:12" ht="17.25" customHeight="1" x14ac:dyDescent="0.2">
      <c r="A463" s="81" t="str">
        <f ca="1">IF(ISERROR(MATCH(F463,Код_КВР,0)),"",INDIRECT(ADDRESS(MATCH(F463,Код_КВР,0)+1,2,,,"КВР")))</f>
        <v>Субсидии бюджетным учреждениям</v>
      </c>
      <c r="B463" s="26">
        <v>805</v>
      </c>
      <c r="C463" s="77" t="s">
        <v>74</v>
      </c>
      <c r="D463" s="77" t="s">
        <v>90</v>
      </c>
      <c r="E463" s="26" t="s">
        <v>620</v>
      </c>
      <c r="F463" s="26">
        <v>610</v>
      </c>
      <c r="G463" s="82">
        <f>926306.9+12636.6</f>
        <v>938943.5</v>
      </c>
      <c r="H463" s="82"/>
      <c r="I463" s="82">
        <f t="shared" si="62"/>
        <v>938943.5</v>
      </c>
      <c r="J463" s="98"/>
      <c r="K463" s="36"/>
      <c r="L463" s="36"/>
    </row>
    <row r="464" spans="1:12" ht="17.25" customHeight="1" x14ac:dyDescent="0.2">
      <c r="A464" s="81" t="str">
        <f ca="1">IF(ISERROR(MATCH(F464,Код_КВР,0)),"",INDIRECT(ADDRESS(MATCH(F464,Код_КВР,0)+1,2,,,"КВР")))</f>
        <v>Субсидии автономным учреждениям</v>
      </c>
      <c r="B464" s="26">
        <v>805</v>
      </c>
      <c r="C464" s="77" t="s">
        <v>74</v>
      </c>
      <c r="D464" s="77" t="s">
        <v>90</v>
      </c>
      <c r="E464" s="26" t="s">
        <v>620</v>
      </c>
      <c r="F464" s="26">
        <v>620</v>
      </c>
      <c r="G464" s="82">
        <f>68663.8+146.9</f>
        <v>68810.7</v>
      </c>
      <c r="H464" s="82"/>
      <c r="I464" s="82">
        <f t="shared" si="62"/>
        <v>68810.7</v>
      </c>
      <c r="J464" s="98"/>
      <c r="K464" s="36"/>
      <c r="L464" s="36"/>
    </row>
    <row r="465" spans="1:12" ht="80.25" customHeight="1" x14ac:dyDescent="0.2">
      <c r="A465" s="81" t="str">
        <f ca="1">IF(ISERROR(MATCH(E465,Код_КЦСР,0)),"",INDIRECT(ADDRESS(MATCH(E465,Код_КЦСР,0)+1,2,,,"КЦСР")))</f>
        <v>Создание условий для осуществления присмотра и ухода за детьми в муниципальных дошкольных образовательных учреждениях и дошкольных группах муниципальных общеобразовательных учреждений, реализующих основные общеобразовательные программы - образовательные программы дошкольного образования</v>
      </c>
      <c r="B465" s="26">
        <v>805</v>
      </c>
      <c r="C465" s="77" t="s">
        <v>74</v>
      </c>
      <c r="D465" s="77" t="s">
        <v>90</v>
      </c>
      <c r="E465" s="26" t="s">
        <v>258</v>
      </c>
      <c r="F465" s="26"/>
      <c r="G465" s="82">
        <f>G466</f>
        <v>420655.8</v>
      </c>
      <c r="H465" s="82">
        <f>H466</f>
        <v>0</v>
      </c>
      <c r="I465" s="82">
        <f t="shared" si="62"/>
        <v>420655.8</v>
      </c>
      <c r="J465" s="98"/>
      <c r="K465" s="36"/>
      <c r="L465" s="36"/>
    </row>
    <row r="466" spans="1:12" ht="33" x14ac:dyDescent="0.2">
      <c r="A466" s="81" t="str">
        <f ca="1">IF(ISERROR(MATCH(F466,Код_КВР,0)),"",INDIRECT(ADDRESS(MATCH(F466,Код_КВР,0)+1,2,,,"КВР")))</f>
        <v>Предоставление субсидий бюджетным, автономным учреждениям и иным некоммерческим организациям</v>
      </c>
      <c r="B466" s="26">
        <v>805</v>
      </c>
      <c r="C466" s="77" t="s">
        <v>74</v>
      </c>
      <c r="D466" s="77" t="s">
        <v>90</v>
      </c>
      <c r="E466" s="26" t="s">
        <v>258</v>
      </c>
      <c r="F466" s="26">
        <v>600</v>
      </c>
      <c r="G466" s="82">
        <f>G467+G468</f>
        <v>420655.8</v>
      </c>
      <c r="H466" s="82">
        <f>H467+H468</f>
        <v>0</v>
      </c>
      <c r="I466" s="82">
        <f t="shared" ref="I466:I529" si="71">G466+H466</f>
        <v>420655.8</v>
      </c>
      <c r="J466" s="98"/>
      <c r="K466" s="36"/>
      <c r="L466" s="36"/>
    </row>
    <row r="467" spans="1:12" x14ac:dyDescent="0.2">
      <c r="A467" s="81" t="str">
        <f ca="1">IF(ISERROR(MATCH(F467,Код_КВР,0)),"",INDIRECT(ADDRESS(MATCH(F467,Код_КВР,0)+1,2,,,"КВР")))</f>
        <v>Субсидии бюджетным учреждениям</v>
      </c>
      <c r="B467" s="26">
        <v>805</v>
      </c>
      <c r="C467" s="77" t="s">
        <v>74</v>
      </c>
      <c r="D467" s="77" t="s">
        <v>90</v>
      </c>
      <c r="E467" s="26" t="s">
        <v>258</v>
      </c>
      <c r="F467" s="26">
        <v>610</v>
      </c>
      <c r="G467" s="82">
        <v>379696.5</v>
      </c>
      <c r="H467" s="82"/>
      <c r="I467" s="82">
        <f t="shared" si="71"/>
        <v>379696.5</v>
      </c>
      <c r="J467" s="98"/>
      <c r="K467" s="36"/>
      <c r="L467" s="36"/>
    </row>
    <row r="468" spans="1:12" x14ac:dyDescent="0.2">
      <c r="A468" s="81" t="str">
        <f ca="1">IF(ISERROR(MATCH(F468,Код_КВР,0)),"",INDIRECT(ADDRESS(MATCH(F468,Код_КВР,0)+1,2,,,"КВР")))</f>
        <v>Субсидии автономным учреждениям</v>
      </c>
      <c r="B468" s="26">
        <v>805</v>
      </c>
      <c r="C468" s="77" t="s">
        <v>74</v>
      </c>
      <c r="D468" s="77" t="s">
        <v>90</v>
      </c>
      <c r="E468" s="26" t="s">
        <v>258</v>
      </c>
      <c r="F468" s="26">
        <v>620</v>
      </c>
      <c r="G468" s="82">
        <v>40959.300000000003</v>
      </c>
      <c r="H468" s="82"/>
      <c r="I468" s="82">
        <f t="shared" si="71"/>
        <v>40959.300000000003</v>
      </c>
      <c r="J468" s="98"/>
      <c r="K468" s="36"/>
      <c r="L468" s="36"/>
    </row>
    <row r="469" spans="1:12" x14ac:dyDescent="0.2">
      <c r="A469" s="81" t="str">
        <f ca="1">IF(ISERROR(MATCH(E469,Код_КЦСР,0)),"",INDIRECT(ADDRESS(MATCH(E469,Код_КЦСР,0)+1,2,,,"КЦСР")))</f>
        <v>Общее образование</v>
      </c>
      <c r="B469" s="26">
        <v>805</v>
      </c>
      <c r="C469" s="77" t="s">
        <v>74</v>
      </c>
      <c r="D469" s="77" t="s">
        <v>90</v>
      </c>
      <c r="E469" s="26" t="s">
        <v>263</v>
      </c>
      <c r="F469" s="26"/>
      <c r="G469" s="82">
        <f t="shared" ref="G469:H471" si="72">G470</f>
        <v>9630.8999999999978</v>
      </c>
      <c r="H469" s="82">
        <f t="shared" si="72"/>
        <v>0</v>
      </c>
      <c r="I469" s="82">
        <f t="shared" si="71"/>
        <v>9630.8999999999978</v>
      </c>
      <c r="J469" s="98"/>
      <c r="K469" s="36"/>
      <c r="L469" s="36"/>
    </row>
    <row r="470" spans="1:12" ht="66" x14ac:dyDescent="0.2">
      <c r="A470" s="81" t="str">
        <f ca="1">IF(ISERROR(MATCH(E470,Код_КЦСР,0)),"",INDIRECT(ADDRESS(MATCH(E470,Код_КЦСР,0)+1,2,,,"КЦСР")))</f>
        <v>Осуществление отдельных государственных полномочий в соответствии с законом области от 17 декабря 2007 года № 1719-ОЗ «О наделении органов местного самоуправления отдельными государственными полномочиями в сфере образования»</v>
      </c>
      <c r="B470" s="26">
        <v>805</v>
      </c>
      <c r="C470" s="77" t="s">
        <v>74</v>
      </c>
      <c r="D470" s="77" t="s">
        <v>90</v>
      </c>
      <c r="E470" s="26" t="s">
        <v>270</v>
      </c>
      <c r="F470" s="26"/>
      <c r="G470" s="82">
        <f t="shared" si="72"/>
        <v>9630.8999999999978</v>
      </c>
      <c r="H470" s="82">
        <f t="shared" si="72"/>
        <v>0</v>
      </c>
      <c r="I470" s="82">
        <f t="shared" si="71"/>
        <v>9630.8999999999978</v>
      </c>
      <c r="J470" s="98"/>
      <c r="K470" s="36"/>
      <c r="L470" s="36"/>
    </row>
    <row r="471" spans="1:12" ht="68.25" customHeight="1" x14ac:dyDescent="0.2">
      <c r="A471" s="81" t="str">
        <f ca="1">IF(ISERROR(MATCH(E471,Код_КЦСР,0)),"",INDIRECT(ADDRESS(MATCH(E471,Код_КЦСР,0)+1,2,,,"КЦСР")))</f>
        <v>Осуществление отдельных государственных полномочий в соответствии с законом области от 17 декабря 2007 года № 1719-ОЗ «О наделении органов местного самоуправления отдельными государственными полномочиями в сфере образования» за счет средств областного бюджета</v>
      </c>
      <c r="B471" s="26">
        <v>805</v>
      </c>
      <c r="C471" s="77" t="s">
        <v>74</v>
      </c>
      <c r="D471" s="77" t="s">
        <v>90</v>
      </c>
      <c r="E471" s="26" t="s">
        <v>272</v>
      </c>
      <c r="F471" s="26"/>
      <c r="G471" s="82">
        <f t="shared" si="72"/>
        <v>9630.8999999999978</v>
      </c>
      <c r="H471" s="82">
        <f t="shared" si="72"/>
        <v>0</v>
      </c>
      <c r="I471" s="82">
        <f t="shared" si="71"/>
        <v>9630.8999999999978</v>
      </c>
      <c r="J471" s="98"/>
      <c r="K471" s="36"/>
      <c r="L471" s="36"/>
    </row>
    <row r="472" spans="1:12" ht="33" x14ac:dyDescent="0.2">
      <c r="A472" s="81" t="str">
        <f ca="1">IF(ISERROR(MATCH(F472,Код_КВР,0)),"",INDIRECT(ADDRESS(MATCH(F472,Код_КВР,0)+1,2,,,"КВР")))</f>
        <v>Предоставление субсидий бюджетным, автономным учреждениям и иным некоммерческим организациям</v>
      </c>
      <c r="B472" s="26">
        <v>805</v>
      </c>
      <c r="C472" s="77" t="s">
        <v>74</v>
      </c>
      <c r="D472" s="77" t="s">
        <v>90</v>
      </c>
      <c r="E472" s="26" t="s">
        <v>272</v>
      </c>
      <c r="F472" s="26">
        <v>600</v>
      </c>
      <c r="G472" s="82">
        <f>G473+G474</f>
        <v>9630.8999999999978</v>
      </c>
      <c r="H472" s="82">
        <f>H473+H474</f>
        <v>0</v>
      </c>
      <c r="I472" s="82">
        <f t="shared" si="71"/>
        <v>9630.8999999999978</v>
      </c>
      <c r="J472" s="98"/>
      <c r="K472" s="36"/>
      <c r="L472" s="36"/>
    </row>
    <row r="473" spans="1:12" x14ac:dyDescent="0.2">
      <c r="A473" s="81" t="str">
        <f ca="1">IF(ISERROR(MATCH(F473,Код_КВР,0)),"",INDIRECT(ADDRESS(MATCH(F473,Код_КВР,0)+1,2,,,"КВР")))</f>
        <v>Субсидии бюджетным учреждениям</v>
      </c>
      <c r="B473" s="26">
        <v>805</v>
      </c>
      <c r="C473" s="77" t="s">
        <v>74</v>
      </c>
      <c r="D473" s="77" t="s">
        <v>90</v>
      </c>
      <c r="E473" s="26" t="s">
        <v>272</v>
      </c>
      <c r="F473" s="26">
        <v>610</v>
      </c>
      <c r="G473" s="82">
        <f>14665.9-5212.8</f>
        <v>9453.0999999999985</v>
      </c>
      <c r="H473" s="82"/>
      <c r="I473" s="82">
        <f t="shared" si="71"/>
        <v>9453.0999999999985</v>
      </c>
      <c r="J473" s="98"/>
      <c r="K473" s="36"/>
      <c r="L473" s="36"/>
    </row>
    <row r="474" spans="1:12" x14ac:dyDescent="0.2">
      <c r="A474" s="81" t="str">
        <f ca="1">IF(ISERROR(MATCH(F474,Код_КВР,0)),"",INDIRECT(ADDRESS(MATCH(F474,Код_КВР,0)+1,2,,,"КВР")))</f>
        <v>Субсидии автономным учреждениям</v>
      </c>
      <c r="B474" s="26">
        <v>805</v>
      </c>
      <c r="C474" s="77" t="s">
        <v>74</v>
      </c>
      <c r="D474" s="77" t="s">
        <v>90</v>
      </c>
      <c r="E474" s="26" t="s">
        <v>272</v>
      </c>
      <c r="F474" s="26">
        <v>620</v>
      </c>
      <c r="G474" s="82">
        <v>177.8</v>
      </c>
      <c r="H474" s="82"/>
      <c r="I474" s="82">
        <f t="shared" si="71"/>
        <v>177.8</v>
      </c>
      <c r="J474" s="98"/>
      <c r="K474" s="36"/>
      <c r="L474" s="36"/>
    </row>
    <row r="475" spans="1:12" x14ac:dyDescent="0.2">
      <c r="A475" s="81" t="str">
        <f ca="1">IF(ISERROR(MATCH(E475,Код_КЦСР,0)),"",INDIRECT(ADDRESS(MATCH(E475,Код_КЦСР,0)+1,2,,,"КЦСР")))</f>
        <v>Кадровое обеспечение муниципальной системы образования</v>
      </c>
      <c r="B475" s="26">
        <v>805</v>
      </c>
      <c r="C475" s="77" t="s">
        <v>74</v>
      </c>
      <c r="D475" s="77" t="s">
        <v>90</v>
      </c>
      <c r="E475" s="26" t="s">
        <v>279</v>
      </c>
      <c r="F475" s="26"/>
      <c r="G475" s="82">
        <f>G476+G481</f>
        <v>8554.2000000000007</v>
      </c>
      <c r="H475" s="82">
        <f>H476+H481</f>
        <v>0</v>
      </c>
      <c r="I475" s="82">
        <f t="shared" si="71"/>
        <v>8554.2000000000007</v>
      </c>
      <c r="J475" s="98"/>
      <c r="K475" s="36"/>
      <c r="L475" s="36"/>
    </row>
    <row r="476" spans="1:12" ht="33" x14ac:dyDescent="0.2">
      <c r="A476" s="81" t="str">
        <f ca="1">IF(ISERROR(MATCH(E476,Код_КЦСР,0)),"",INDIRECT(ADDRESS(MATCH(E476,Код_КЦСР,0)+1,2,,,"КЦСР")))</f>
        <v>Осуществление выплат городских премий работникам муниципальных образовательных учреждений</v>
      </c>
      <c r="B476" s="26">
        <v>805</v>
      </c>
      <c r="C476" s="77" t="s">
        <v>74</v>
      </c>
      <c r="D476" s="77" t="s">
        <v>90</v>
      </c>
      <c r="E476" s="26" t="s">
        <v>280</v>
      </c>
      <c r="F476" s="26"/>
      <c r="G476" s="82">
        <f t="shared" ref="G476:H479" si="73">G477</f>
        <v>130.19999999999999</v>
      </c>
      <c r="H476" s="82">
        <f t="shared" si="73"/>
        <v>0</v>
      </c>
      <c r="I476" s="82">
        <f t="shared" si="71"/>
        <v>130.19999999999999</v>
      </c>
      <c r="J476" s="98"/>
      <c r="K476" s="36"/>
      <c r="L476" s="36"/>
    </row>
    <row r="477" spans="1:12" ht="33" x14ac:dyDescent="0.2">
      <c r="A477" s="81" t="str">
        <f ca="1">IF(ISERROR(MATCH(E477,Код_КЦСР,0)),"",INDIRECT(ADDRESS(MATCH(E477,Код_КЦСР,0)+1,2,,,"КЦСР")))</f>
        <v>Осуществление выплат городских премий работникам муниципальных образовательных учреждений за счет средств городского бюджета</v>
      </c>
      <c r="B477" s="26">
        <v>805</v>
      </c>
      <c r="C477" s="77" t="s">
        <v>74</v>
      </c>
      <c r="D477" s="77" t="s">
        <v>90</v>
      </c>
      <c r="E477" s="26" t="s">
        <v>282</v>
      </c>
      <c r="F477" s="26"/>
      <c r="G477" s="82">
        <f t="shared" si="73"/>
        <v>130.19999999999999</v>
      </c>
      <c r="H477" s="82">
        <f t="shared" si="73"/>
        <v>0</v>
      </c>
      <c r="I477" s="82">
        <f t="shared" si="71"/>
        <v>130.19999999999999</v>
      </c>
      <c r="J477" s="98"/>
      <c r="K477" s="36"/>
      <c r="L477" s="36"/>
    </row>
    <row r="478" spans="1:12" ht="49.5" x14ac:dyDescent="0.2">
      <c r="A478" s="81" t="str">
        <f ca="1">IF(ISERROR(MATCH(E478,Код_КЦСР,0)),"",INDIRECT(ADDRESS(MATCH(E478,Код_КЦСР,0)+1,2,,,"КЦСР")))</f>
        <v>Городские премии имени И.А. Милютина в области образования в соответствии с постановлением Череповецкой городской Думы от 23.09.2003 № 120</v>
      </c>
      <c r="B478" s="26">
        <v>805</v>
      </c>
      <c r="C478" s="77" t="s">
        <v>74</v>
      </c>
      <c r="D478" s="77" t="s">
        <v>90</v>
      </c>
      <c r="E478" s="26" t="s">
        <v>284</v>
      </c>
      <c r="F478" s="26"/>
      <c r="G478" s="82">
        <f t="shared" si="73"/>
        <v>130.19999999999999</v>
      </c>
      <c r="H478" s="82">
        <f t="shared" si="73"/>
        <v>0</v>
      </c>
      <c r="I478" s="82">
        <f t="shared" si="71"/>
        <v>130.19999999999999</v>
      </c>
      <c r="J478" s="98"/>
      <c r="K478" s="36"/>
      <c r="L478" s="36"/>
    </row>
    <row r="479" spans="1:12" x14ac:dyDescent="0.2">
      <c r="A479" s="81" t="str">
        <f ca="1">IF(ISERROR(MATCH(F479,Код_КВР,0)),"",INDIRECT(ADDRESS(MATCH(F479,Код_КВР,0)+1,2,,,"КВР")))</f>
        <v>Социальное обеспечение и иные выплаты населению</v>
      </c>
      <c r="B479" s="26">
        <v>805</v>
      </c>
      <c r="C479" s="77" t="s">
        <v>74</v>
      </c>
      <c r="D479" s="77" t="s">
        <v>90</v>
      </c>
      <c r="E479" s="26" t="s">
        <v>284</v>
      </c>
      <c r="F479" s="26">
        <v>300</v>
      </c>
      <c r="G479" s="82">
        <f t="shared" si="73"/>
        <v>130.19999999999999</v>
      </c>
      <c r="H479" s="82">
        <f t="shared" si="73"/>
        <v>0</v>
      </c>
      <c r="I479" s="82">
        <f t="shared" si="71"/>
        <v>130.19999999999999</v>
      </c>
      <c r="J479" s="98"/>
      <c r="K479" s="36"/>
      <c r="L479" s="36"/>
    </row>
    <row r="480" spans="1:12" x14ac:dyDescent="0.2">
      <c r="A480" s="81" t="str">
        <f ca="1">IF(ISERROR(MATCH(F480,Код_КВР,0)),"",INDIRECT(ADDRESS(MATCH(F480,Код_КВР,0)+1,2,,,"КВР")))</f>
        <v>Публичные нормативные выплаты гражданам несоциального характера</v>
      </c>
      <c r="B480" s="26">
        <v>805</v>
      </c>
      <c r="C480" s="77" t="s">
        <v>74</v>
      </c>
      <c r="D480" s="77" t="s">
        <v>90</v>
      </c>
      <c r="E480" s="26" t="s">
        <v>284</v>
      </c>
      <c r="F480" s="26">
        <v>330</v>
      </c>
      <c r="G480" s="82">
        <v>130.19999999999999</v>
      </c>
      <c r="H480" s="82"/>
      <c r="I480" s="82">
        <f t="shared" si="71"/>
        <v>130.19999999999999</v>
      </c>
      <c r="J480" s="98"/>
      <c r="K480" s="36"/>
      <c r="L480" s="36"/>
    </row>
    <row r="481" spans="1:12" ht="33" x14ac:dyDescent="0.2">
      <c r="A481" s="81" t="str">
        <f ca="1">IF(ISERROR(MATCH(E481,Код_КЦСР,0)),"",INDIRECT(ADDRESS(MATCH(E481,Код_КЦСР,0)+1,2,,,"КЦСР")))</f>
        <v>Осуществление денежных выплат работникам муниципальных образовательных учреждений</v>
      </c>
      <c r="B481" s="26">
        <v>805</v>
      </c>
      <c r="C481" s="77" t="s">
        <v>74</v>
      </c>
      <c r="D481" s="77" t="s">
        <v>90</v>
      </c>
      <c r="E481" s="26" t="s">
        <v>285</v>
      </c>
      <c r="F481" s="26"/>
      <c r="G481" s="82">
        <f t="shared" ref="G481:H484" si="74">G482</f>
        <v>8424</v>
      </c>
      <c r="H481" s="82">
        <f t="shared" si="74"/>
        <v>0</v>
      </c>
      <c r="I481" s="82">
        <f t="shared" si="71"/>
        <v>8424</v>
      </c>
      <c r="J481" s="98"/>
      <c r="K481" s="36"/>
      <c r="L481" s="36"/>
    </row>
    <row r="482" spans="1:12" ht="37.5" customHeight="1" x14ac:dyDescent="0.2">
      <c r="A482" s="81" t="str">
        <f ca="1">IF(ISERROR(MATCH(E482,Код_КЦСР,0)),"",INDIRECT(ADDRESS(MATCH(E482,Код_КЦСР,0)+1,2,,,"КЦСР")))</f>
        <v>Осуществление денежных выплат работникам муниципальных образовательных учреждений за счет средств городского бюджета</v>
      </c>
      <c r="B482" s="26">
        <v>805</v>
      </c>
      <c r="C482" s="77" t="s">
        <v>74</v>
      </c>
      <c r="D482" s="77" t="s">
        <v>90</v>
      </c>
      <c r="E482" s="26" t="s">
        <v>287</v>
      </c>
      <c r="F482" s="26"/>
      <c r="G482" s="82">
        <f t="shared" si="74"/>
        <v>8424</v>
      </c>
      <c r="H482" s="82">
        <f t="shared" si="74"/>
        <v>0</v>
      </c>
      <c r="I482" s="82">
        <f t="shared" si="71"/>
        <v>8424</v>
      </c>
      <c r="J482" s="98"/>
      <c r="K482" s="36"/>
      <c r="L482" s="36"/>
    </row>
    <row r="483" spans="1:12" ht="50.25" customHeight="1" x14ac:dyDescent="0.2">
      <c r="A483" s="81" t="str">
        <f ca="1">IF(ISERROR(MATCH(E483,Код_КЦСР,0)),"",INDIRECT(ADDRESS(MATCH(E483,Код_КЦСР,0)+1,2,,,"КЦСР")))</f>
        <v>Денежная компенсация на оплату расходов по найму (поднайму) жилых помещений лицам, работающим в городе Череповце в должности «воспитатель» в муниципальных дошкольных образовательных учреждениях, муниципальных общеобразовательных учреждениях, имеющих дошкольные группы, образованные в результате реорганизации в соответствии с решением Череповецкой городской Думы от 29.05.2012 № 97</v>
      </c>
      <c r="B483" s="26">
        <v>805</v>
      </c>
      <c r="C483" s="77" t="s">
        <v>74</v>
      </c>
      <c r="D483" s="77" t="s">
        <v>90</v>
      </c>
      <c r="E483" s="26" t="s">
        <v>289</v>
      </c>
      <c r="F483" s="26"/>
      <c r="G483" s="82">
        <f t="shared" si="74"/>
        <v>8424</v>
      </c>
      <c r="H483" s="82">
        <f t="shared" si="74"/>
        <v>0</v>
      </c>
      <c r="I483" s="82">
        <f t="shared" si="71"/>
        <v>8424</v>
      </c>
      <c r="J483" s="98"/>
      <c r="K483" s="36"/>
      <c r="L483" s="36"/>
    </row>
    <row r="484" spans="1:12" x14ac:dyDescent="0.2">
      <c r="A484" s="81" t="str">
        <f ca="1">IF(ISERROR(MATCH(F484,Код_КВР,0)),"",INDIRECT(ADDRESS(MATCH(F484,Код_КВР,0)+1,2,,,"КВР")))</f>
        <v>Социальное обеспечение и иные выплаты населению</v>
      </c>
      <c r="B484" s="26">
        <v>805</v>
      </c>
      <c r="C484" s="77" t="s">
        <v>74</v>
      </c>
      <c r="D484" s="77" t="s">
        <v>90</v>
      </c>
      <c r="E484" s="26" t="s">
        <v>289</v>
      </c>
      <c r="F484" s="26">
        <v>300</v>
      </c>
      <c r="G484" s="82">
        <f t="shared" si="74"/>
        <v>8424</v>
      </c>
      <c r="H484" s="82">
        <f t="shared" si="74"/>
        <v>0</v>
      </c>
      <c r="I484" s="82">
        <f t="shared" si="71"/>
        <v>8424</v>
      </c>
      <c r="J484" s="98"/>
      <c r="K484" s="36"/>
      <c r="L484" s="36"/>
    </row>
    <row r="485" spans="1:12" x14ac:dyDescent="0.2">
      <c r="A485" s="81" t="str">
        <f ca="1">IF(ISERROR(MATCH(F485,Код_КВР,0)),"",INDIRECT(ADDRESS(MATCH(F485,Код_КВР,0)+1,2,,,"КВР")))</f>
        <v>Публичные нормативные социальные выплаты гражданам</v>
      </c>
      <c r="B485" s="26">
        <v>805</v>
      </c>
      <c r="C485" s="77" t="s">
        <v>74</v>
      </c>
      <c r="D485" s="77" t="s">
        <v>90</v>
      </c>
      <c r="E485" s="26" t="s">
        <v>289</v>
      </c>
      <c r="F485" s="26">
        <v>310</v>
      </c>
      <c r="G485" s="82">
        <v>8424</v>
      </c>
      <c r="H485" s="82"/>
      <c r="I485" s="82">
        <f t="shared" si="71"/>
        <v>8424</v>
      </c>
      <c r="J485" s="98"/>
      <c r="K485" s="36"/>
      <c r="L485" s="36"/>
    </row>
    <row r="486" spans="1:12" x14ac:dyDescent="0.2">
      <c r="A486" s="85" t="s">
        <v>122</v>
      </c>
      <c r="B486" s="26">
        <v>805</v>
      </c>
      <c r="C486" s="77" t="s">
        <v>74</v>
      </c>
      <c r="D486" s="77" t="s">
        <v>91</v>
      </c>
      <c r="E486" s="26"/>
      <c r="F486" s="26"/>
      <c r="G486" s="82">
        <f>G487</f>
        <v>1400614.2</v>
      </c>
      <c r="H486" s="82">
        <f>H487</f>
        <v>0</v>
      </c>
      <c r="I486" s="82">
        <f t="shared" si="71"/>
        <v>1400614.2</v>
      </c>
      <c r="J486" s="98"/>
      <c r="K486" s="36"/>
      <c r="L486" s="36"/>
    </row>
    <row r="487" spans="1:12" x14ac:dyDescent="0.2">
      <c r="A487" s="81" t="str">
        <f ca="1">IF(ISERROR(MATCH(E487,Код_КЦСР,0)),"",INDIRECT(ADDRESS(MATCH(E487,Код_КЦСР,0)+1,2,,,"КЦСР")))</f>
        <v>Муниципальная программа «Развитие образования» на 2013 – 2022 годы</v>
      </c>
      <c r="B487" s="26">
        <v>805</v>
      </c>
      <c r="C487" s="77" t="s">
        <v>74</v>
      </c>
      <c r="D487" s="77" t="s">
        <v>91</v>
      </c>
      <c r="E487" s="26" t="s">
        <v>253</v>
      </c>
      <c r="F487" s="26"/>
      <c r="G487" s="82">
        <f>G488+G497+G515+G519</f>
        <v>1400614.2</v>
      </c>
      <c r="H487" s="82">
        <f>H488+H497+H515+H519</f>
        <v>0</v>
      </c>
      <c r="I487" s="82">
        <f t="shared" si="71"/>
        <v>1400614.2</v>
      </c>
      <c r="J487" s="98"/>
      <c r="K487" s="36"/>
      <c r="L487" s="36"/>
    </row>
    <row r="488" spans="1:12" x14ac:dyDescent="0.2">
      <c r="A488" s="81" t="str">
        <f ca="1">IF(ISERROR(MATCH(E488,Код_КЦСР,0)),"",INDIRECT(ADDRESS(MATCH(E488,Код_КЦСР,0)+1,2,,,"КЦСР")))</f>
        <v>Обеспечение питанием обучающихся в МОУ</v>
      </c>
      <c r="B488" s="26">
        <v>805</v>
      </c>
      <c r="C488" s="77" t="s">
        <v>74</v>
      </c>
      <c r="D488" s="77" t="s">
        <v>91</v>
      </c>
      <c r="E488" s="26" t="s">
        <v>247</v>
      </c>
      <c r="F488" s="26"/>
      <c r="G488" s="82">
        <f>G489+G493</f>
        <v>24744.400000000001</v>
      </c>
      <c r="H488" s="82">
        <f>H489+H493</f>
        <v>0</v>
      </c>
      <c r="I488" s="82">
        <f t="shared" si="71"/>
        <v>24744.400000000001</v>
      </c>
      <c r="J488" s="98"/>
      <c r="K488" s="36"/>
      <c r="L488" s="36"/>
    </row>
    <row r="489" spans="1:12" ht="33" x14ac:dyDescent="0.2">
      <c r="A489" s="81" t="str">
        <f ca="1">IF(ISERROR(MATCH(E489,Код_КЦСР,0)),"",INDIRECT(ADDRESS(MATCH(E489,Код_КЦСР,0)+1,2,,,"КЦСР")))</f>
        <v>Обеспечение питанием обучающихся в МОУ за счет средств городского бюджета</v>
      </c>
      <c r="B489" s="26">
        <v>805</v>
      </c>
      <c r="C489" s="77" t="s">
        <v>74</v>
      </c>
      <c r="D489" s="77" t="s">
        <v>91</v>
      </c>
      <c r="E489" s="26" t="s">
        <v>245</v>
      </c>
      <c r="F489" s="26"/>
      <c r="G489" s="82">
        <f>G490</f>
        <v>3897.7</v>
      </c>
      <c r="H489" s="82">
        <f>H490</f>
        <v>0</v>
      </c>
      <c r="I489" s="82">
        <f t="shared" si="71"/>
        <v>3897.7</v>
      </c>
      <c r="J489" s="98"/>
      <c r="K489" s="36"/>
      <c r="L489" s="36"/>
    </row>
    <row r="490" spans="1:12" ht="33" x14ac:dyDescent="0.2">
      <c r="A490" s="81" t="str">
        <f ca="1">IF(ISERROR(MATCH(F490,Код_КВР,0)),"",INDIRECT(ADDRESS(MATCH(F490,Код_КВР,0)+1,2,,,"КВР")))</f>
        <v>Предоставление субсидий бюджетным, автономным учреждениям и иным некоммерческим организациям</v>
      </c>
      <c r="B490" s="26">
        <v>805</v>
      </c>
      <c r="C490" s="77" t="s">
        <v>74</v>
      </c>
      <c r="D490" s="77" t="s">
        <v>91</v>
      </c>
      <c r="E490" s="26" t="s">
        <v>245</v>
      </c>
      <c r="F490" s="26">
        <v>600</v>
      </c>
      <c r="G490" s="82">
        <f>G491+G492</f>
        <v>3897.7</v>
      </c>
      <c r="H490" s="82">
        <f>H491+H492</f>
        <v>0</v>
      </c>
      <c r="I490" s="82">
        <f t="shared" si="71"/>
        <v>3897.7</v>
      </c>
      <c r="J490" s="98"/>
      <c r="K490" s="36"/>
      <c r="L490" s="36"/>
    </row>
    <row r="491" spans="1:12" x14ac:dyDescent="0.2">
      <c r="A491" s="81" t="str">
        <f ca="1">IF(ISERROR(MATCH(F491,Код_КВР,0)),"",INDIRECT(ADDRESS(MATCH(F491,Код_КВР,0)+1,2,,,"КВР")))</f>
        <v>Субсидии бюджетным учреждениям</v>
      </c>
      <c r="B491" s="26">
        <v>805</v>
      </c>
      <c r="C491" s="77" t="s">
        <v>74</v>
      </c>
      <c r="D491" s="77" t="s">
        <v>91</v>
      </c>
      <c r="E491" s="26" t="s">
        <v>245</v>
      </c>
      <c r="F491" s="26">
        <v>610</v>
      </c>
      <c r="G491" s="82">
        <v>3797.5</v>
      </c>
      <c r="H491" s="82"/>
      <c r="I491" s="82">
        <f t="shared" si="71"/>
        <v>3797.5</v>
      </c>
      <c r="J491" s="98"/>
      <c r="K491" s="36"/>
      <c r="L491" s="36"/>
    </row>
    <row r="492" spans="1:12" x14ac:dyDescent="0.2">
      <c r="A492" s="81" t="str">
        <f ca="1">IF(ISERROR(MATCH(F492,Код_КВР,0)),"",INDIRECT(ADDRESS(MATCH(F492,Код_КВР,0)+1,2,,,"КВР")))</f>
        <v>Субсидии автономным учреждениям</v>
      </c>
      <c r="B492" s="26">
        <v>805</v>
      </c>
      <c r="C492" s="77" t="s">
        <v>74</v>
      </c>
      <c r="D492" s="77" t="s">
        <v>91</v>
      </c>
      <c r="E492" s="26" t="s">
        <v>245</v>
      </c>
      <c r="F492" s="26">
        <v>620</v>
      </c>
      <c r="G492" s="82">
        <v>100.2</v>
      </c>
      <c r="H492" s="82"/>
      <c r="I492" s="82">
        <f t="shared" si="71"/>
        <v>100.2</v>
      </c>
      <c r="J492" s="98"/>
      <c r="K492" s="36"/>
      <c r="L492" s="36"/>
    </row>
    <row r="493" spans="1:12" ht="33" x14ac:dyDescent="0.2">
      <c r="A493" s="81" t="str">
        <f ca="1">IF(ISERROR(MATCH(E493,Код_КЦСР,0)),"",INDIRECT(ADDRESS(MATCH(E493,Код_КЦСР,0)+1,2,,,"КЦСР")))</f>
        <v>Обеспечение питанием обучающихся в МОУ за счет средств областного бюджета</v>
      </c>
      <c r="B493" s="26">
        <v>805</v>
      </c>
      <c r="C493" s="77" t="s">
        <v>74</v>
      </c>
      <c r="D493" s="77" t="s">
        <v>91</v>
      </c>
      <c r="E493" s="26" t="s">
        <v>246</v>
      </c>
      <c r="F493" s="26"/>
      <c r="G493" s="82">
        <f>G494</f>
        <v>20846.7</v>
      </c>
      <c r="H493" s="82">
        <f>H494</f>
        <v>0</v>
      </c>
      <c r="I493" s="82">
        <f t="shared" si="71"/>
        <v>20846.7</v>
      </c>
      <c r="J493" s="98"/>
      <c r="K493" s="36"/>
      <c r="L493" s="36"/>
    </row>
    <row r="494" spans="1:12" ht="33" x14ac:dyDescent="0.2">
      <c r="A494" s="81" t="str">
        <f ca="1">IF(ISERROR(MATCH(F494,Код_КВР,0)),"",INDIRECT(ADDRESS(MATCH(F494,Код_КВР,0)+1,2,,,"КВР")))</f>
        <v>Предоставление субсидий бюджетным, автономным учреждениям и иным некоммерческим организациям</v>
      </c>
      <c r="B494" s="26">
        <v>805</v>
      </c>
      <c r="C494" s="77" t="s">
        <v>74</v>
      </c>
      <c r="D494" s="77" t="s">
        <v>91</v>
      </c>
      <c r="E494" s="26" t="s">
        <v>246</v>
      </c>
      <c r="F494" s="26">
        <v>600</v>
      </c>
      <c r="G494" s="82">
        <f>G495+G496</f>
        <v>20846.7</v>
      </c>
      <c r="H494" s="82">
        <f>H495+H496</f>
        <v>0</v>
      </c>
      <c r="I494" s="82">
        <f t="shared" si="71"/>
        <v>20846.7</v>
      </c>
      <c r="J494" s="98"/>
      <c r="K494" s="36"/>
      <c r="L494" s="36"/>
    </row>
    <row r="495" spans="1:12" x14ac:dyDescent="0.2">
      <c r="A495" s="81" t="str">
        <f ca="1">IF(ISERROR(MATCH(F495,Код_КВР,0)),"",INDIRECT(ADDRESS(MATCH(F495,Код_КВР,0)+1,2,,,"КВР")))</f>
        <v>Субсидии бюджетным учреждениям</v>
      </c>
      <c r="B495" s="26">
        <v>805</v>
      </c>
      <c r="C495" s="77" t="s">
        <v>74</v>
      </c>
      <c r="D495" s="77" t="s">
        <v>91</v>
      </c>
      <c r="E495" s="26" t="s">
        <v>246</v>
      </c>
      <c r="F495" s="26">
        <v>610</v>
      </c>
      <c r="G495" s="82">
        <f>21166.3-570.1</f>
        <v>20596.2</v>
      </c>
      <c r="H495" s="82"/>
      <c r="I495" s="82">
        <f t="shared" si="71"/>
        <v>20596.2</v>
      </c>
      <c r="J495" s="98"/>
      <c r="K495" s="36"/>
      <c r="L495" s="36"/>
    </row>
    <row r="496" spans="1:12" x14ac:dyDescent="0.2">
      <c r="A496" s="81" t="str">
        <f ca="1">IF(ISERROR(MATCH(F496,Код_КВР,0)),"",INDIRECT(ADDRESS(MATCH(F496,Код_КВР,0)+1,2,,,"КВР")))</f>
        <v>Субсидии автономным учреждениям</v>
      </c>
      <c r="B496" s="26">
        <v>805</v>
      </c>
      <c r="C496" s="77" t="s">
        <v>74</v>
      </c>
      <c r="D496" s="77" t="s">
        <v>91</v>
      </c>
      <c r="E496" s="26" t="s">
        <v>246</v>
      </c>
      <c r="F496" s="26">
        <v>620</v>
      </c>
      <c r="G496" s="82">
        <v>250.5</v>
      </c>
      <c r="H496" s="82"/>
      <c r="I496" s="82">
        <f t="shared" si="71"/>
        <v>250.5</v>
      </c>
      <c r="J496" s="98"/>
      <c r="K496" s="36"/>
      <c r="L496" s="36"/>
    </row>
    <row r="497" spans="1:12" x14ac:dyDescent="0.2">
      <c r="A497" s="81" t="str">
        <f ca="1">IF(ISERROR(MATCH(E497,Код_КЦСР,0)),"",INDIRECT(ADDRESS(MATCH(E497,Код_КЦСР,0)+1,2,,,"КЦСР")))</f>
        <v>Общее образование</v>
      </c>
      <c r="B497" s="26">
        <v>805</v>
      </c>
      <c r="C497" s="77" t="s">
        <v>74</v>
      </c>
      <c r="D497" s="77" t="s">
        <v>91</v>
      </c>
      <c r="E497" s="26" t="s">
        <v>263</v>
      </c>
      <c r="F497" s="26"/>
      <c r="G497" s="82">
        <f>G498+G507+G511</f>
        <v>1282088.8</v>
      </c>
      <c r="H497" s="82">
        <f>H498+H507+H511</f>
        <v>0</v>
      </c>
      <c r="I497" s="82">
        <f t="shared" si="71"/>
        <v>1282088.8</v>
      </c>
      <c r="J497" s="98"/>
      <c r="K497" s="36"/>
      <c r="L497" s="36"/>
    </row>
    <row r="498" spans="1:12" ht="52.5" customHeight="1" x14ac:dyDescent="0.2">
      <c r="A498" s="81" t="str">
        <f ca="1">IF(ISERROR(MATCH(E498,Код_КЦСР,0)),"",INDIRECT(ADDRESS(MATCH(E498,Код_КЦСР,0)+1,2,,,"КЦСР")))</f>
        <v>Организация предоставления общедоступного и бесплатного дошкольного образования, начального общего, основного общего, среднего общего образования в муниципальных общеобразовательных учреждениях</v>
      </c>
      <c r="B498" s="26">
        <v>805</v>
      </c>
      <c r="C498" s="77" t="s">
        <v>74</v>
      </c>
      <c r="D498" s="77" t="s">
        <v>91</v>
      </c>
      <c r="E498" s="26" t="s">
        <v>264</v>
      </c>
      <c r="F498" s="26"/>
      <c r="G498" s="82">
        <f>G499+G503</f>
        <v>1268392.8</v>
      </c>
      <c r="H498" s="82">
        <f>H499+H503</f>
        <v>0</v>
      </c>
      <c r="I498" s="82">
        <f t="shared" si="71"/>
        <v>1268392.8</v>
      </c>
      <c r="J498" s="98"/>
      <c r="K498" s="36"/>
      <c r="L498" s="36"/>
    </row>
    <row r="499" spans="1:12" ht="66" x14ac:dyDescent="0.2">
      <c r="A499" s="81" t="str">
        <f ca="1">IF(ISERROR(MATCH(E499,Код_КЦСР,0)),"",INDIRECT(ADDRESS(MATCH(E499,Код_КЦСР,0)+1,2,,,"КЦСР")))</f>
        <v>Организация предоставления общедоступного и бесплатного дошкольного образования, начального общего, основного общего, среднего общего образования в муниципальных общеобразовательных учреждениях за счет средств городского бюджета</v>
      </c>
      <c r="B499" s="26">
        <v>805</v>
      </c>
      <c r="C499" s="77" t="s">
        <v>74</v>
      </c>
      <c r="D499" s="77" t="s">
        <v>91</v>
      </c>
      <c r="E499" s="26" t="s">
        <v>266</v>
      </c>
      <c r="F499" s="26"/>
      <c r="G499" s="82">
        <f>G500</f>
        <v>219037.2</v>
      </c>
      <c r="H499" s="82">
        <f>H500</f>
        <v>0</v>
      </c>
      <c r="I499" s="82">
        <f t="shared" si="71"/>
        <v>219037.2</v>
      </c>
      <c r="J499" s="98"/>
      <c r="K499" s="36"/>
      <c r="L499" s="36"/>
    </row>
    <row r="500" spans="1:12" ht="33" x14ac:dyDescent="0.2">
      <c r="A500" s="81" t="str">
        <f ca="1">IF(ISERROR(MATCH(F500,Код_КВР,0)),"",INDIRECT(ADDRESS(MATCH(F500,Код_КВР,0)+1,2,,,"КВР")))</f>
        <v>Предоставление субсидий бюджетным, автономным учреждениям и иным некоммерческим организациям</v>
      </c>
      <c r="B500" s="26">
        <v>805</v>
      </c>
      <c r="C500" s="77" t="s">
        <v>74</v>
      </c>
      <c r="D500" s="77" t="s">
        <v>91</v>
      </c>
      <c r="E500" s="26" t="s">
        <v>266</v>
      </c>
      <c r="F500" s="26">
        <v>600</v>
      </c>
      <c r="G500" s="82">
        <f>G501+G502</f>
        <v>219037.2</v>
      </c>
      <c r="H500" s="82">
        <f>H501+H502</f>
        <v>0</v>
      </c>
      <c r="I500" s="82">
        <f t="shared" si="71"/>
        <v>219037.2</v>
      </c>
      <c r="J500" s="98"/>
      <c r="K500" s="36"/>
      <c r="L500" s="36"/>
    </row>
    <row r="501" spans="1:12" x14ac:dyDescent="0.2">
      <c r="A501" s="81" t="str">
        <f ca="1">IF(ISERROR(MATCH(F501,Код_КВР,0)),"",INDIRECT(ADDRESS(MATCH(F501,Код_КВР,0)+1,2,,,"КВР")))</f>
        <v>Субсидии бюджетным учреждениям</v>
      </c>
      <c r="B501" s="26">
        <v>805</v>
      </c>
      <c r="C501" s="77" t="s">
        <v>74</v>
      </c>
      <c r="D501" s="77" t="s">
        <v>91</v>
      </c>
      <c r="E501" s="26" t="s">
        <v>266</v>
      </c>
      <c r="F501" s="26">
        <v>610</v>
      </c>
      <c r="G501" s="82">
        <v>214877</v>
      </c>
      <c r="H501" s="82"/>
      <c r="I501" s="82">
        <f t="shared" si="71"/>
        <v>214877</v>
      </c>
      <c r="J501" s="98"/>
      <c r="K501" s="36"/>
      <c r="L501" s="36"/>
    </row>
    <row r="502" spans="1:12" x14ac:dyDescent="0.2">
      <c r="A502" s="81" t="str">
        <f ca="1">IF(ISERROR(MATCH(F502,Код_КВР,0)),"",INDIRECT(ADDRESS(MATCH(F502,Код_КВР,0)+1,2,,,"КВР")))</f>
        <v>Субсидии автономным учреждениям</v>
      </c>
      <c r="B502" s="26">
        <v>805</v>
      </c>
      <c r="C502" s="77" t="s">
        <v>74</v>
      </c>
      <c r="D502" s="77" t="s">
        <v>91</v>
      </c>
      <c r="E502" s="26" t="s">
        <v>266</v>
      </c>
      <c r="F502" s="26">
        <v>620</v>
      </c>
      <c r="G502" s="82">
        <v>4160.2</v>
      </c>
      <c r="H502" s="82"/>
      <c r="I502" s="82">
        <f t="shared" si="71"/>
        <v>4160.2</v>
      </c>
      <c r="J502" s="98"/>
      <c r="K502" s="36"/>
      <c r="L502" s="36"/>
    </row>
    <row r="503" spans="1:12" ht="66" x14ac:dyDescent="0.2">
      <c r="A503" s="81" t="str">
        <f ca="1">IF(ISERROR(MATCH(E503,Код_КЦСР,0)),"",INDIRECT(ADDRESS(MATCH(E503,Код_КЦСР,0)+1,2,,,"КЦСР")))</f>
        <v>Организация предоставления общедоступного и бесплатного дошкольного образования, начального общего, основного общего, среднего общего образования в муниципальных общеобразовательных учреждениях за счет средств областного бюджета</v>
      </c>
      <c r="B503" s="26">
        <v>805</v>
      </c>
      <c r="C503" s="77" t="s">
        <v>74</v>
      </c>
      <c r="D503" s="77" t="s">
        <v>91</v>
      </c>
      <c r="E503" s="26" t="s">
        <v>267</v>
      </c>
      <c r="F503" s="26"/>
      <c r="G503" s="82">
        <f>G504</f>
        <v>1049355.6000000001</v>
      </c>
      <c r="H503" s="82">
        <f>H504</f>
        <v>0</v>
      </c>
      <c r="I503" s="82">
        <f t="shared" si="71"/>
        <v>1049355.6000000001</v>
      </c>
      <c r="J503" s="98"/>
      <c r="K503" s="36"/>
      <c r="L503" s="36"/>
    </row>
    <row r="504" spans="1:12" ht="33" x14ac:dyDescent="0.2">
      <c r="A504" s="81" t="str">
        <f ca="1">IF(ISERROR(MATCH(F504,Код_КВР,0)),"",INDIRECT(ADDRESS(MATCH(F504,Код_КВР,0)+1,2,,,"КВР")))</f>
        <v>Предоставление субсидий бюджетным, автономным учреждениям и иным некоммерческим организациям</v>
      </c>
      <c r="B504" s="26">
        <v>805</v>
      </c>
      <c r="C504" s="77" t="s">
        <v>74</v>
      </c>
      <c r="D504" s="77" t="s">
        <v>91</v>
      </c>
      <c r="E504" s="26" t="s">
        <v>267</v>
      </c>
      <c r="F504" s="26">
        <v>600</v>
      </c>
      <c r="G504" s="82">
        <f>G505+G506</f>
        <v>1049355.6000000001</v>
      </c>
      <c r="H504" s="82">
        <f>H505+H506</f>
        <v>0</v>
      </c>
      <c r="I504" s="82">
        <f t="shared" si="71"/>
        <v>1049355.6000000001</v>
      </c>
      <c r="J504" s="98"/>
      <c r="K504" s="36"/>
      <c r="L504" s="36"/>
    </row>
    <row r="505" spans="1:12" x14ac:dyDescent="0.2">
      <c r="A505" s="81" t="str">
        <f ca="1">IF(ISERROR(MATCH(F505,Код_КВР,0)),"",INDIRECT(ADDRESS(MATCH(F505,Код_КВР,0)+1,2,,,"КВР")))</f>
        <v>Субсидии бюджетным учреждениям</v>
      </c>
      <c r="B505" s="26">
        <v>805</v>
      </c>
      <c r="C505" s="77" t="s">
        <v>74</v>
      </c>
      <c r="D505" s="77" t="s">
        <v>91</v>
      </c>
      <c r="E505" s="26" t="s">
        <v>267</v>
      </c>
      <c r="F505" s="26">
        <v>610</v>
      </c>
      <c r="G505" s="82">
        <f>1057119.1-23720.4</f>
        <v>1033398.7000000001</v>
      </c>
      <c r="H505" s="82"/>
      <c r="I505" s="82">
        <f t="shared" si="71"/>
        <v>1033398.7000000001</v>
      </c>
      <c r="J505" s="98"/>
      <c r="K505" s="36"/>
      <c r="L505" s="36"/>
    </row>
    <row r="506" spans="1:12" x14ac:dyDescent="0.2">
      <c r="A506" s="81" t="str">
        <f ca="1">IF(ISERROR(MATCH(F506,Код_КВР,0)),"",INDIRECT(ADDRESS(MATCH(F506,Код_КВР,0)+1,2,,,"КВР")))</f>
        <v>Субсидии автономным учреждениям</v>
      </c>
      <c r="B506" s="26">
        <v>805</v>
      </c>
      <c r="C506" s="77" t="s">
        <v>74</v>
      </c>
      <c r="D506" s="77" t="s">
        <v>91</v>
      </c>
      <c r="E506" s="26" t="s">
        <v>267</v>
      </c>
      <c r="F506" s="26">
        <v>620</v>
      </c>
      <c r="G506" s="82">
        <f>15955.1+1.8</f>
        <v>15956.9</v>
      </c>
      <c r="H506" s="82"/>
      <c r="I506" s="82">
        <f t="shared" si="71"/>
        <v>15956.9</v>
      </c>
      <c r="J506" s="98"/>
      <c r="K506" s="36"/>
      <c r="L506" s="36"/>
    </row>
    <row r="507" spans="1:12" ht="33" x14ac:dyDescent="0.2">
      <c r="A507" s="81" t="str">
        <f ca="1">IF(ISERROR(MATCH(E507,Код_КЦСР,0)),"",INDIRECT(ADDRESS(MATCH(E507,Код_КЦСР,0)+1,2,,,"КЦСР")))</f>
        <v>Формирование комплексной системы выявления, развития и поддержки одаренных детей и молодых талантов</v>
      </c>
      <c r="B507" s="26">
        <v>805</v>
      </c>
      <c r="C507" s="77" t="s">
        <v>74</v>
      </c>
      <c r="D507" s="77" t="s">
        <v>91</v>
      </c>
      <c r="E507" s="26" t="s">
        <v>269</v>
      </c>
      <c r="F507" s="26"/>
      <c r="G507" s="82">
        <f>G508</f>
        <v>458</v>
      </c>
      <c r="H507" s="82">
        <f>H508</f>
        <v>0</v>
      </c>
      <c r="I507" s="82">
        <f t="shared" si="71"/>
        <v>458</v>
      </c>
      <c r="J507" s="98"/>
      <c r="K507" s="36"/>
      <c r="L507" s="36"/>
    </row>
    <row r="508" spans="1:12" x14ac:dyDescent="0.2">
      <c r="A508" s="81" t="str">
        <f ca="1">IF(ISERROR(MATCH(F508,Код_КВР,0)),"",INDIRECT(ADDRESS(MATCH(F508,Код_КВР,0)+1,2,,,"КВР")))</f>
        <v>Социальное обеспечение и иные выплаты населению</v>
      </c>
      <c r="B508" s="26">
        <v>805</v>
      </c>
      <c r="C508" s="77" t="s">
        <v>74</v>
      </c>
      <c r="D508" s="77" t="s">
        <v>91</v>
      </c>
      <c r="E508" s="26" t="s">
        <v>269</v>
      </c>
      <c r="F508" s="26">
        <v>300</v>
      </c>
      <c r="G508" s="82">
        <f>G509+G510</f>
        <v>458</v>
      </c>
      <c r="H508" s="82">
        <f>H509+H510</f>
        <v>0</v>
      </c>
      <c r="I508" s="82">
        <f t="shared" si="71"/>
        <v>458</v>
      </c>
      <c r="J508" s="98"/>
      <c r="K508" s="36"/>
      <c r="L508" s="36"/>
    </row>
    <row r="509" spans="1:12" x14ac:dyDescent="0.2">
      <c r="A509" s="81" t="str">
        <f ca="1">IF(ISERROR(MATCH(F509,Код_КВР,0)),"",INDIRECT(ADDRESS(MATCH(F509,Код_КВР,0)+1,2,,,"КВР")))</f>
        <v>Стипендии</v>
      </c>
      <c r="B509" s="26">
        <v>805</v>
      </c>
      <c r="C509" s="77" t="s">
        <v>74</v>
      </c>
      <c r="D509" s="77" t="s">
        <v>91</v>
      </c>
      <c r="E509" s="26" t="s">
        <v>269</v>
      </c>
      <c r="F509" s="26">
        <v>340</v>
      </c>
      <c r="G509" s="82">
        <v>200</v>
      </c>
      <c r="H509" s="82"/>
      <c r="I509" s="82">
        <f t="shared" si="71"/>
        <v>200</v>
      </c>
      <c r="J509" s="98"/>
      <c r="K509" s="36"/>
      <c r="L509" s="36"/>
    </row>
    <row r="510" spans="1:12" x14ac:dyDescent="0.2">
      <c r="A510" s="81" t="str">
        <f ca="1">IF(ISERROR(MATCH(F510,Код_КВР,0)),"",INDIRECT(ADDRESS(MATCH(F510,Код_КВР,0)+1,2,,,"КВР")))</f>
        <v>Премии и гранты</v>
      </c>
      <c r="B510" s="26">
        <v>805</v>
      </c>
      <c r="C510" s="77" t="s">
        <v>74</v>
      </c>
      <c r="D510" s="77" t="s">
        <v>91</v>
      </c>
      <c r="E510" s="26" t="s">
        <v>269</v>
      </c>
      <c r="F510" s="26">
        <v>350</v>
      </c>
      <c r="G510" s="82">
        <v>258</v>
      </c>
      <c r="H510" s="82"/>
      <c r="I510" s="82">
        <f t="shared" si="71"/>
        <v>258</v>
      </c>
      <c r="J510" s="98"/>
      <c r="K510" s="36"/>
      <c r="L510" s="36"/>
    </row>
    <row r="511" spans="1:12" ht="66" x14ac:dyDescent="0.2">
      <c r="A511" s="81" t="str">
        <f ca="1">IF(ISERROR(MATCH(E511,Код_КЦСР,0)),"",INDIRECT(ADDRESS(MATCH(E511,Код_КЦСР,0)+1,2,,,"КЦСР")))</f>
        <v>Осуществление отдельных государственных полномочий в соответствии с законом области от 17 декабря 2007 года № 1719-ОЗ «О наделении органов местного самоуправления отдельными государственными полномочиями в сфере образования»</v>
      </c>
      <c r="B511" s="26">
        <v>805</v>
      </c>
      <c r="C511" s="77" t="s">
        <v>74</v>
      </c>
      <c r="D511" s="77" t="s">
        <v>91</v>
      </c>
      <c r="E511" s="26" t="s">
        <v>270</v>
      </c>
      <c r="F511" s="26"/>
      <c r="G511" s="82">
        <f t="shared" ref="G511:H513" si="75">G512</f>
        <v>13238</v>
      </c>
      <c r="H511" s="82">
        <f t="shared" si="75"/>
        <v>0</v>
      </c>
      <c r="I511" s="82">
        <f t="shared" si="71"/>
        <v>13238</v>
      </c>
      <c r="J511" s="98"/>
      <c r="K511" s="36"/>
      <c r="L511" s="36"/>
    </row>
    <row r="512" spans="1:12" ht="69.75" customHeight="1" x14ac:dyDescent="0.2">
      <c r="A512" s="81" t="str">
        <f ca="1">IF(ISERROR(MATCH(E512,Код_КЦСР,0)),"",INDIRECT(ADDRESS(MATCH(E512,Код_КЦСР,0)+1,2,,,"КЦСР")))</f>
        <v>Осуществление отдельных государственных полномочий в соответствии с законом области от 17 декабря 2007 года № 1719-ОЗ «О наделении органов местного самоуправления отдельными государственными полномочиями в сфере образования» за счет средств областного бюджета</v>
      </c>
      <c r="B512" s="26">
        <v>805</v>
      </c>
      <c r="C512" s="77" t="s">
        <v>74</v>
      </c>
      <c r="D512" s="77" t="s">
        <v>91</v>
      </c>
      <c r="E512" s="26" t="s">
        <v>272</v>
      </c>
      <c r="F512" s="26"/>
      <c r="G512" s="82">
        <f t="shared" si="75"/>
        <v>13238</v>
      </c>
      <c r="H512" s="82">
        <f t="shared" si="75"/>
        <v>0</v>
      </c>
      <c r="I512" s="82">
        <f t="shared" si="71"/>
        <v>13238</v>
      </c>
      <c r="J512" s="98"/>
      <c r="K512" s="36"/>
      <c r="L512" s="36"/>
    </row>
    <row r="513" spans="1:12" ht="33" x14ac:dyDescent="0.2">
      <c r="A513" s="81" t="str">
        <f ca="1">IF(ISERROR(MATCH(F513,Код_КВР,0)),"",INDIRECT(ADDRESS(MATCH(F513,Код_КВР,0)+1,2,,,"КВР")))</f>
        <v>Предоставление субсидий бюджетным, автономным учреждениям и иным некоммерческим организациям</v>
      </c>
      <c r="B513" s="26">
        <v>805</v>
      </c>
      <c r="C513" s="77" t="s">
        <v>74</v>
      </c>
      <c r="D513" s="77" t="s">
        <v>91</v>
      </c>
      <c r="E513" s="26" t="s">
        <v>272</v>
      </c>
      <c r="F513" s="26">
        <v>600</v>
      </c>
      <c r="G513" s="82">
        <f t="shared" si="75"/>
        <v>13238</v>
      </c>
      <c r="H513" s="82">
        <f t="shared" si="75"/>
        <v>0</v>
      </c>
      <c r="I513" s="82">
        <f t="shared" si="71"/>
        <v>13238</v>
      </c>
      <c r="J513" s="98"/>
      <c r="K513" s="36"/>
      <c r="L513" s="36"/>
    </row>
    <row r="514" spans="1:12" x14ac:dyDescent="0.2">
      <c r="A514" s="81" t="str">
        <f ca="1">IF(ISERROR(MATCH(F514,Код_КВР,0)),"",INDIRECT(ADDRESS(MATCH(F514,Код_КВР,0)+1,2,,,"КВР")))</f>
        <v>Субсидии бюджетным учреждениям</v>
      </c>
      <c r="B514" s="26">
        <v>805</v>
      </c>
      <c r="C514" s="77" t="s">
        <v>74</v>
      </c>
      <c r="D514" s="77" t="s">
        <v>91</v>
      </c>
      <c r="E514" s="26" t="s">
        <v>272</v>
      </c>
      <c r="F514" s="26">
        <v>610</v>
      </c>
      <c r="G514" s="82">
        <f>19175.7-5937.7</f>
        <v>13238</v>
      </c>
      <c r="H514" s="82"/>
      <c r="I514" s="82">
        <f t="shared" si="71"/>
        <v>13238</v>
      </c>
      <c r="J514" s="98"/>
      <c r="K514" s="36"/>
      <c r="L514" s="36"/>
    </row>
    <row r="515" spans="1:12" x14ac:dyDescent="0.2">
      <c r="A515" s="81" t="str">
        <f ca="1">IF(ISERROR(MATCH(E515,Код_КЦСР,0)),"",INDIRECT(ADDRESS(MATCH(E515,Код_КЦСР,0)+1,2,,,"КЦСР")))</f>
        <v>Дополнительное образование</v>
      </c>
      <c r="B515" s="26">
        <v>805</v>
      </c>
      <c r="C515" s="77" t="s">
        <v>74</v>
      </c>
      <c r="D515" s="77" t="s">
        <v>91</v>
      </c>
      <c r="E515" s="26" t="s">
        <v>274</v>
      </c>
      <c r="F515" s="26"/>
      <c r="G515" s="82">
        <f t="shared" ref="G515:H517" si="76">G516</f>
        <v>93553.1</v>
      </c>
      <c r="H515" s="82">
        <f t="shared" si="76"/>
        <v>0</v>
      </c>
      <c r="I515" s="82">
        <f t="shared" si="71"/>
        <v>93553.1</v>
      </c>
      <c r="J515" s="98"/>
      <c r="K515" s="36"/>
      <c r="L515" s="36"/>
    </row>
    <row r="516" spans="1:12" x14ac:dyDescent="0.2">
      <c r="A516" s="81" t="str">
        <f ca="1">IF(ISERROR(MATCH(E516,Код_КЦСР,0)),"",INDIRECT(ADDRESS(MATCH(E516,Код_КЦСР,0)+1,2,,,"КЦСР")))</f>
        <v>Организация предоставления дополнительного образования детям</v>
      </c>
      <c r="B516" s="26">
        <v>805</v>
      </c>
      <c r="C516" s="77" t="s">
        <v>74</v>
      </c>
      <c r="D516" s="77" t="s">
        <v>91</v>
      </c>
      <c r="E516" s="26" t="s">
        <v>275</v>
      </c>
      <c r="F516" s="26"/>
      <c r="G516" s="82">
        <f t="shared" si="76"/>
        <v>93553.1</v>
      </c>
      <c r="H516" s="82">
        <f t="shared" si="76"/>
        <v>0</v>
      </c>
      <c r="I516" s="82">
        <f t="shared" si="71"/>
        <v>93553.1</v>
      </c>
      <c r="J516" s="98"/>
      <c r="K516" s="36"/>
      <c r="L516" s="36"/>
    </row>
    <row r="517" spans="1:12" ht="33" x14ac:dyDescent="0.2">
      <c r="A517" s="81" t="str">
        <f ca="1">IF(ISERROR(MATCH(F517,Код_КВР,0)),"",INDIRECT(ADDRESS(MATCH(F517,Код_КВР,0)+1,2,,,"КВР")))</f>
        <v>Предоставление субсидий бюджетным, автономным учреждениям и иным некоммерческим организациям</v>
      </c>
      <c r="B517" s="26">
        <v>805</v>
      </c>
      <c r="C517" s="77" t="s">
        <v>74</v>
      </c>
      <c r="D517" s="77" t="s">
        <v>91</v>
      </c>
      <c r="E517" s="26" t="s">
        <v>275</v>
      </c>
      <c r="F517" s="26">
        <v>600</v>
      </c>
      <c r="G517" s="82">
        <f t="shared" si="76"/>
        <v>93553.1</v>
      </c>
      <c r="H517" s="82">
        <f t="shared" si="76"/>
        <v>0</v>
      </c>
      <c r="I517" s="82">
        <f t="shared" si="71"/>
        <v>93553.1</v>
      </c>
      <c r="J517" s="98"/>
      <c r="K517" s="36"/>
      <c r="L517" s="36"/>
    </row>
    <row r="518" spans="1:12" x14ac:dyDescent="0.2">
      <c r="A518" s="81" t="str">
        <f ca="1">IF(ISERROR(MATCH(F518,Код_КВР,0)),"",INDIRECT(ADDRESS(MATCH(F518,Код_КВР,0)+1,2,,,"КВР")))</f>
        <v>Субсидии бюджетным учреждениям</v>
      </c>
      <c r="B518" s="26">
        <v>805</v>
      </c>
      <c r="C518" s="77" t="s">
        <v>74</v>
      </c>
      <c r="D518" s="77" t="s">
        <v>91</v>
      </c>
      <c r="E518" s="26" t="s">
        <v>275</v>
      </c>
      <c r="F518" s="26">
        <v>610</v>
      </c>
      <c r="G518" s="84">
        <v>93553.1</v>
      </c>
      <c r="H518" s="84"/>
      <c r="I518" s="82">
        <f t="shared" si="71"/>
        <v>93553.1</v>
      </c>
      <c r="J518" s="98"/>
      <c r="K518" s="36"/>
      <c r="L518" s="36"/>
    </row>
    <row r="519" spans="1:12" x14ac:dyDescent="0.2">
      <c r="A519" s="81" t="str">
        <f ca="1">IF(ISERROR(MATCH(E519,Код_КЦСР,0)),"",INDIRECT(ADDRESS(MATCH(E519,Код_КЦСР,0)+1,2,,,"КЦСР")))</f>
        <v>Кадровое обеспечение муниципальной системы образования</v>
      </c>
      <c r="B519" s="26">
        <v>805</v>
      </c>
      <c r="C519" s="77" t="s">
        <v>74</v>
      </c>
      <c r="D519" s="77" t="s">
        <v>91</v>
      </c>
      <c r="E519" s="26" t="s">
        <v>279</v>
      </c>
      <c r="F519" s="26"/>
      <c r="G519" s="84">
        <f>G520+G525</f>
        <v>227.9</v>
      </c>
      <c r="H519" s="84">
        <f>H520+H525</f>
        <v>0</v>
      </c>
      <c r="I519" s="82">
        <f t="shared" si="71"/>
        <v>227.9</v>
      </c>
      <c r="J519" s="98"/>
      <c r="K519" s="36"/>
      <c r="L519" s="36"/>
    </row>
    <row r="520" spans="1:12" ht="33" x14ac:dyDescent="0.2">
      <c r="A520" s="81" t="str">
        <f ca="1">IF(ISERROR(MATCH(E520,Код_КЦСР,0)),"",INDIRECT(ADDRESS(MATCH(E520,Код_КЦСР,0)+1,2,,,"КЦСР")))</f>
        <v>Осуществление выплат городских премий работникам муниципальных образовательных учреждений</v>
      </c>
      <c r="B520" s="26">
        <v>805</v>
      </c>
      <c r="C520" s="77" t="s">
        <v>74</v>
      </c>
      <c r="D520" s="77" t="s">
        <v>91</v>
      </c>
      <c r="E520" s="26" t="s">
        <v>280</v>
      </c>
      <c r="F520" s="26"/>
      <c r="G520" s="84">
        <f t="shared" ref="G520:H523" si="77">G521</f>
        <v>195.3</v>
      </c>
      <c r="H520" s="84">
        <f t="shared" si="77"/>
        <v>0</v>
      </c>
      <c r="I520" s="82">
        <f t="shared" si="71"/>
        <v>195.3</v>
      </c>
      <c r="J520" s="98"/>
      <c r="K520" s="36"/>
      <c r="L520" s="36"/>
    </row>
    <row r="521" spans="1:12" ht="33" x14ac:dyDescent="0.2">
      <c r="A521" s="81" t="str">
        <f ca="1">IF(ISERROR(MATCH(E521,Код_КЦСР,0)),"",INDIRECT(ADDRESS(MATCH(E521,Код_КЦСР,0)+1,2,,,"КЦСР")))</f>
        <v>Осуществление выплат городских премий работникам муниципальных образовательных учреждений за счет средств городского бюджета</v>
      </c>
      <c r="B521" s="26">
        <v>805</v>
      </c>
      <c r="C521" s="77" t="s">
        <v>74</v>
      </c>
      <c r="D521" s="77" t="s">
        <v>91</v>
      </c>
      <c r="E521" s="26" t="s">
        <v>282</v>
      </c>
      <c r="F521" s="26"/>
      <c r="G521" s="84">
        <f t="shared" si="77"/>
        <v>195.3</v>
      </c>
      <c r="H521" s="84">
        <f t="shared" si="77"/>
        <v>0</v>
      </c>
      <c r="I521" s="82">
        <f t="shared" si="71"/>
        <v>195.3</v>
      </c>
      <c r="J521" s="98"/>
      <c r="K521" s="36"/>
      <c r="L521" s="36"/>
    </row>
    <row r="522" spans="1:12" ht="49.5" x14ac:dyDescent="0.2">
      <c r="A522" s="81" t="str">
        <f ca="1">IF(ISERROR(MATCH(E522,Код_КЦСР,0)),"",INDIRECT(ADDRESS(MATCH(E522,Код_КЦСР,0)+1,2,,,"КЦСР")))</f>
        <v>Городские премии имени И.А. Милютина в области образования в соответствии с постановлением Череповецкой городской Думы от 23.09.2003 № 120</v>
      </c>
      <c r="B522" s="26">
        <v>805</v>
      </c>
      <c r="C522" s="77" t="s">
        <v>74</v>
      </c>
      <c r="D522" s="77" t="s">
        <v>91</v>
      </c>
      <c r="E522" s="26" t="s">
        <v>284</v>
      </c>
      <c r="F522" s="26"/>
      <c r="G522" s="84">
        <f t="shared" si="77"/>
        <v>195.3</v>
      </c>
      <c r="H522" s="84">
        <f t="shared" si="77"/>
        <v>0</v>
      </c>
      <c r="I522" s="82">
        <f t="shared" si="71"/>
        <v>195.3</v>
      </c>
      <c r="J522" s="98"/>
      <c r="K522" s="36"/>
      <c r="L522" s="36"/>
    </row>
    <row r="523" spans="1:12" x14ac:dyDescent="0.2">
      <c r="A523" s="81" t="str">
        <f ca="1">IF(ISERROR(MATCH(F523,Код_КВР,0)),"",INDIRECT(ADDRESS(MATCH(F523,Код_КВР,0)+1,2,,,"КВР")))</f>
        <v>Социальное обеспечение и иные выплаты населению</v>
      </c>
      <c r="B523" s="26">
        <v>805</v>
      </c>
      <c r="C523" s="77" t="s">
        <v>74</v>
      </c>
      <c r="D523" s="77" t="s">
        <v>91</v>
      </c>
      <c r="E523" s="26" t="s">
        <v>284</v>
      </c>
      <c r="F523" s="26">
        <v>300</v>
      </c>
      <c r="G523" s="84">
        <f t="shared" si="77"/>
        <v>195.3</v>
      </c>
      <c r="H523" s="84">
        <f t="shared" si="77"/>
        <v>0</v>
      </c>
      <c r="I523" s="82">
        <f t="shared" si="71"/>
        <v>195.3</v>
      </c>
      <c r="J523" s="98"/>
      <c r="K523" s="36"/>
      <c r="L523" s="36"/>
    </row>
    <row r="524" spans="1:12" x14ac:dyDescent="0.2">
      <c r="A524" s="81" t="str">
        <f ca="1">IF(ISERROR(MATCH(F524,Код_КВР,0)),"",INDIRECT(ADDRESS(MATCH(F524,Код_КВР,0)+1,2,,,"КВР")))</f>
        <v>Публичные нормативные выплаты гражданам несоциального характера</v>
      </c>
      <c r="B524" s="26">
        <v>805</v>
      </c>
      <c r="C524" s="77" t="s">
        <v>74</v>
      </c>
      <c r="D524" s="77" t="s">
        <v>91</v>
      </c>
      <c r="E524" s="26" t="s">
        <v>284</v>
      </c>
      <c r="F524" s="26">
        <v>330</v>
      </c>
      <c r="G524" s="84">
        <v>195.3</v>
      </c>
      <c r="H524" s="84"/>
      <c r="I524" s="82">
        <f t="shared" si="71"/>
        <v>195.3</v>
      </c>
      <c r="J524" s="98"/>
      <c r="K524" s="36"/>
      <c r="L524" s="36"/>
    </row>
    <row r="525" spans="1:12" ht="33" x14ac:dyDescent="0.2">
      <c r="A525" s="81" t="str">
        <f ca="1">IF(ISERROR(MATCH(E525,Код_КЦСР,0)),"",INDIRECT(ADDRESS(MATCH(E525,Код_КЦСР,0)+1,2,,,"КЦСР")))</f>
        <v>Представление лучших педагогов сферы образования к поощрению наградами всех уровней</v>
      </c>
      <c r="B525" s="26">
        <v>805</v>
      </c>
      <c r="C525" s="77" t="s">
        <v>74</v>
      </c>
      <c r="D525" s="77" t="s">
        <v>91</v>
      </c>
      <c r="E525" s="26" t="s">
        <v>293</v>
      </c>
      <c r="F525" s="26"/>
      <c r="G525" s="84">
        <f t="shared" ref="G525:H528" si="78">G526</f>
        <v>32.6</v>
      </c>
      <c r="H525" s="84">
        <f t="shared" si="78"/>
        <v>0</v>
      </c>
      <c r="I525" s="82">
        <f t="shared" si="71"/>
        <v>32.6</v>
      </c>
      <c r="J525" s="98"/>
      <c r="K525" s="36"/>
      <c r="L525" s="36"/>
    </row>
    <row r="526" spans="1:12" ht="33" x14ac:dyDescent="0.2">
      <c r="A526" s="81" t="str">
        <f ca="1">IF(ISERROR(MATCH(E526,Код_КЦСР,0)),"",INDIRECT(ADDRESS(MATCH(E526,Код_КЦСР,0)+1,2,,,"КЦСР")))</f>
        <v>Представление лучших педагогов сферы образования к поощрению наградами всех уровней за счет средств городского бюджета</v>
      </c>
      <c r="B526" s="26">
        <v>805</v>
      </c>
      <c r="C526" s="77" t="s">
        <v>74</v>
      </c>
      <c r="D526" s="77" t="s">
        <v>91</v>
      </c>
      <c r="E526" s="26" t="s">
        <v>295</v>
      </c>
      <c r="F526" s="26"/>
      <c r="G526" s="84">
        <f t="shared" si="78"/>
        <v>32.6</v>
      </c>
      <c r="H526" s="84">
        <f t="shared" si="78"/>
        <v>0</v>
      </c>
      <c r="I526" s="82">
        <f t="shared" si="71"/>
        <v>32.6</v>
      </c>
      <c r="J526" s="98"/>
      <c r="K526" s="36"/>
      <c r="L526" s="36"/>
    </row>
    <row r="527" spans="1:12" ht="49.5" x14ac:dyDescent="0.2">
      <c r="A527" s="81" t="str">
        <f ca="1">IF(ISERROR(MATCH(E527,Код_КЦСР,0)),"",INDIRECT(ADDRESS(MATCH(E527,Код_КЦСР,0)+1,2,,,"КЦСР")))</f>
        <v>Премии победителям конкурса профессионального мастерства «Учитель года» в соответствии с решением Череповецкой городской Думы от 29.06.2010 № 128</v>
      </c>
      <c r="B527" s="26">
        <v>805</v>
      </c>
      <c r="C527" s="77" t="s">
        <v>74</v>
      </c>
      <c r="D527" s="77" t="s">
        <v>91</v>
      </c>
      <c r="E527" s="26" t="s">
        <v>297</v>
      </c>
      <c r="F527" s="26"/>
      <c r="G527" s="82">
        <f t="shared" si="78"/>
        <v>32.6</v>
      </c>
      <c r="H527" s="82">
        <f t="shared" si="78"/>
        <v>0</v>
      </c>
      <c r="I527" s="82">
        <f t="shared" si="71"/>
        <v>32.6</v>
      </c>
      <c r="J527" s="98"/>
      <c r="K527" s="36"/>
      <c r="L527" s="36"/>
    </row>
    <row r="528" spans="1:12" x14ac:dyDescent="0.2">
      <c r="A528" s="81" t="str">
        <f ca="1">IF(ISERROR(MATCH(F528,Код_КВР,0)),"",INDIRECT(ADDRESS(MATCH(F528,Код_КВР,0)+1,2,,,"КВР")))</f>
        <v>Социальное обеспечение и иные выплаты населению</v>
      </c>
      <c r="B528" s="26">
        <v>805</v>
      </c>
      <c r="C528" s="77" t="s">
        <v>74</v>
      </c>
      <c r="D528" s="77" t="s">
        <v>91</v>
      </c>
      <c r="E528" s="26" t="s">
        <v>297</v>
      </c>
      <c r="F528" s="26">
        <v>300</v>
      </c>
      <c r="G528" s="82">
        <f t="shared" si="78"/>
        <v>32.6</v>
      </c>
      <c r="H528" s="82">
        <f t="shared" si="78"/>
        <v>0</v>
      </c>
      <c r="I528" s="82">
        <f t="shared" si="71"/>
        <v>32.6</v>
      </c>
      <c r="J528" s="98"/>
      <c r="K528" s="36"/>
      <c r="L528" s="36"/>
    </row>
    <row r="529" spans="1:12" x14ac:dyDescent="0.2">
      <c r="A529" s="81" t="str">
        <f ca="1">IF(ISERROR(MATCH(F529,Код_КВР,0)),"",INDIRECT(ADDRESS(MATCH(F529,Код_КВР,0)+1,2,,,"КВР")))</f>
        <v>Публичные нормативные выплаты гражданам несоциального характера</v>
      </c>
      <c r="B529" s="26">
        <v>805</v>
      </c>
      <c r="C529" s="77" t="s">
        <v>74</v>
      </c>
      <c r="D529" s="77" t="s">
        <v>91</v>
      </c>
      <c r="E529" s="26" t="s">
        <v>297</v>
      </c>
      <c r="F529" s="26">
        <v>330</v>
      </c>
      <c r="G529" s="82">
        <v>32.6</v>
      </c>
      <c r="H529" s="82"/>
      <c r="I529" s="82">
        <f t="shared" si="71"/>
        <v>32.6</v>
      </c>
      <c r="J529" s="98"/>
      <c r="K529" s="36"/>
      <c r="L529" s="36"/>
    </row>
    <row r="530" spans="1:12" x14ac:dyDescent="0.2">
      <c r="A530" s="85" t="s">
        <v>123</v>
      </c>
      <c r="B530" s="26">
        <v>805</v>
      </c>
      <c r="C530" s="77" t="s">
        <v>74</v>
      </c>
      <c r="D530" s="77" t="s">
        <v>96</v>
      </c>
      <c r="E530" s="26"/>
      <c r="F530" s="26"/>
      <c r="G530" s="82">
        <f>G531+G566+G570</f>
        <v>107086.9</v>
      </c>
      <c r="H530" s="82">
        <f>H531+H566+H570</f>
        <v>0</v>
      </c>
      <c r="I530" s="82">
        <f t="shared" ref="I530:I593" si="79">G530+H530</f>
        <v>107086.9</v>
      </c>
      <c r="J530" s="98"/>
      <c r="K530" s="36"/>
      <c r="L530" s="36"/>
    </row>
    <row r="531" spans="1:12" x14ac:dyDescent="0.2">
      <c r="A531" s="81" t="str">
        <f ca="1">IF(ISERROR(MATCH(E531,Код_КЦСР,0)),"",INDIRECT(ADDRESS(MATCH(E531,Код_КЦСР,0)+1,2,,,"КЦСР")))</f>
        <v>Муниципальная программа «Развитие образования» на 2013 – 2022 годы</v>
      </c>
      <c r="B531" s="26">
        <v>805</v>
      </c>
      <c r="C531" s="77" t="s">
        <v>74</v>
      </c>
      <c r="D531" s="77" t="s">
        <v>96</v>
      </c>
      <c r="E531" s="26" t="s">
        <v>253</v>
      </c>
      <c r="F531" s="26"/>
      <c r="G531" s="82">
        <f>G532+G535+G539+G546+G552+G556+G560</f>
        <v>103713</v>
      </c>
      <c r="H531" s="82">
        <f>H532+H535+H539+H546+H552+H556+H560</f>
        <v>0</v>
      </c>
      <c r="I531" s="82">
        <f t="shared" si="79"/>
        <v>103713</v>
      </c>
      <c r="J531" s="98"/>
      <c r="K531" s="36"/>
      <c r="L531" s="36"/>
    </row>
    <row r="532" spans="1:12" ht="66" x14ac:dyDescent="0.2">
      <c r="A532" s="81" t="str">
        <f ca="1">IF(ISERROR(MATCH(E532,Код_КЦСР,0)),"",INDIRECT(ADDRESS(MATCH(E532,Код_КЦСР,0)+1,2,,,"КЦСР")))</f>
        <v>Проведение мероприятий управлением образования мэрии (августовское совещание, прием мэром города выпускников, награжденных премией «За особые успехи в обучении» (медалистов), Учитель года, День Учителя, прием молодых специалистов)</v>
      </c>
      <c r="B532" s="26">
        <v>805</v>
      </c>
      <c r="C532" s="77" t="s">
        <v>74</v>
      </c>
      <c r="D532" s="77" t="s">
        <v>96</v>
      </c>
      <c r="E532" s="26" t="s">
        <v>242</v>
      </c>
      <c r="F532" s="26"/>
      <c r="G532" s="82">
        <f>G533</f>
        <v>92.7</v>
      </c>
      <c r="H532" s="82">
        <f>H533</f>
        <v>0</v>
      </c>
      <c r="I532" s="82">
        <f t="shared" si="79"/>
        <v>92.7</v>
      </c>
      <c r="J532" s="98"/>
      <c r="K532" s="36"/>
      <c r="L532" s="36"/>
    </row>
    <row r="533" spans="1:12" ht="17.25" customHeight="1" x14ac:dyDescent="0.2">
      <c r="A533" s="81" t="str">
        <f ca="1">IF(ISERROR(MATCH(F533,Код_КВР,0)),"",INDIRECT(ADDRESS(MATCH(F533,Код_КВР,0)+1,2,,,"КВР")))</f>
        <v>Закупка товаров, работ и услуг для государственных (муниципальных) нужд</v>
      </c>
      <c r="B533" s="26">
        <v>805</v>
      </c>
      <c r="C533" s="77" t="s">
        <v>74</v>
      </c>
      <c r="D533" s="77" t="s">
        <v>96</v>
      </c>
      <c r="E533" s="26" t="s">
        <v>242</v>
      </c>
      <c r="F533" s="26">
        <v>200</v>
      </c>
      <c r="G533" s="82">
        <f>G534</f>
        <v>92.7</v>
      </c>
      <c r="H533" s="82">
        <f>H534</f>
        <v>0</v>
      </c>
      <c r="I533" s="82">
        <f t="shared" si="79"/>
        <v>92.7</v>
      </c>
      <c r="J533" s="98"/>
      <c r="K533" s="36"/>
      <c r="L533" s="36"/>
    </row>
    <row r="534" spans="1:12" ht="33" x14ac:dyDescent="0.2">
      <c r="A534" s="81" t="str">
        <f ca="1">IF(ISERROR(MATCH(F534,Код_КВР,0)),"",INDIRECT(ADDRESS(MATCH(F534,Код_КВР,0)+1,2,,,"КВР")))</f>
        <v>Иные закупки товаров, работ и услуг для обеспечения государственных (муниципальных) нужд</v>
      </c>
      <c r="B534" s="26">
        <v>805</v>
      </c>
      <c r="C534" s="77" t="s">
        <v>74</v>
      </c>
      <c r="D534" s="77" t="s">
        <v>96</v>
      </c>
      <c r="E534" s="26" t="s">
        <v>242</v>
      </c>
      <c r="F534" s="26">
        <v>240</v>
      </c>
      <c r="G534" s="82">
        <v>92.7</v>
      </c>
      <c r="H534" s="82"/>
      <c r="I534" s="82">
        <f t="shared" si="79"/>
        <v>92.7</v>
      </c>
      <c r="J534" s="98"/>
      <c r="K534" s="36"/>
      <c r="L534" s="36"/>
    </row>
    <row r="535" spans="1:12" x14ac:dyDescent="0.2">
      <c r="A535" s="81" t="str">
        <f ca="1">IF(ISERROR(MATCH(E535,Код_КЦСР,0)),"",INDIRECT(ADDRESS(MATCH(E535,Код_КЦСР,0)+1,2,,,"КЦСР")))</f>
        <v>Обеспечение питанием обучающихся в МОУ</v>
      </c>
      <c r="B535" s="26">
        <v>805</v>
      </c>
      <c r="C535" s="77" t="s">
        <v>74</v>
      </c>
      <c r="D535" s="77" t="s">
        <v>96</v>
      </c>
      <c r="E535" s="26" t="s">
        <v>247</v>
      </c>
      <c r="F535" s="26"/>
      <c r="G535" s="82">
        <f t="shared" ref="G535:H537" si="80">G536</f>
        <v>30.6</v>
      </c>
      <c r="H535" s="82">
        <f t="shared" si="80"/>
        <v>0</v>
      </c>
      <c r="I535" s="82">
        <f t="shared" si="79"/>
        <v>30.6</v>
      </c>
      <c r="J535" s="98"/>
      <c r="K535" s="36"/>
      <c r="L535" s="36"/>
    </row>
    <row r="536" spans="1:12" ht="33" x14ac:dyDescent="0.2">
      <c r="A536" s="81" t="str">
        <f ca="1">IF(ISERROR(MATCH(E536,Код_КЦСР,0)),"",INDIRECT(ADDRESS(MATCH(E536,Код_КЦСР,0)+1,2,,,"КЦСР")))</f>
        <v>Обеспечение питанием обучающихся в МОУ за счет средств городского бюджета</v>
      </c>
      <c r="B536" s="26">
        <v>805</v>
      </c>
      <c r="C536" s="77" t="s">
        <v>74</v>
      </c>
      <c r="D536" s="77" t="s">
        <v>96</v>
      </c>
      <c r="E536" s="26" t="s">
        <v>245</v>
      </c>
      <c r="F536" s="26"/>
      <c r="G536" s="82">
        <f t="shared" si="80"/>
        <v>30.6</v>
      </c>
      <c r="H536" s="82">
        <f t="shared" si="80"/>
        <v>0</v>
      </c>
      <c r="I536" s="82">
        <f t="shared" si="79"/>
        <v>30.6</v>
      </c>
      <c r="J536" s="98"/>
      <c r="K536" s="36"/>
      <c r="L536" s="36"/>
    </row>
    <row r="537" spans="1:12" ht="33" x14ac:dyDescent="0.2">
      <c r="A537" s="81" t="str">
        <f ca="1">IF(ISERROR(MATCH(F537,Код_КВР,0)),"",INDIRECT(ADDRESS(MATCH(F537,Код_КВР,0)+1,2,,,"КВР")))</f>
        <v>Предоставление субсидий бюджетным, автономным учреждениям и иным некоммерческим организациям</v>
      </c>
      <c r="B537" s="26">
        <v>805</v>
      </c>
      <c r="C537" s="77" t="s">
        <v>74</v>
      </c>
      <c r="D537" s="77" t="s">
        <v>96</v>
      </c>
      <c r="E537" s="26" t="s">
        <v>245</v>
      </c>
      <c r="F537" s="26">
        <v>600</v>
      </c>
      <c r="G537" s="82">
        <f t="shared" si="80"/>
        <v>30.6</v>
      </c>
      <c r="H537" s="82">
        <f t="shared" si="80"/>
        <v>0</v>
      </c>
      <c r="I537" s="82">
        <f t="shared" si="79"/>
        <v>30.6</v>
      </c>
      <c r="J537" s="98"/>
      <c r="K537" s="36"/>
      <c r="L537" s="36"/>
    </row>
    <row r="538" spans="1:12" x14ac:dyDescent="0.2">
      <c r="A538" s="81" t="str">
        <f ca="1">IF(ISERROR(MATCH(F538,Код_КВР,0)),"",INDIRECT(ADDRESS(MATCH(F538,Код_КВР,0)+1,2,,,"КВР")))</f>
        <v>Субсидии автономным учреждениям</v>
      </c>
      <c r="B538" s="26">
        <v>805</v>
      </c>
      <c r="C538" s="77" t="s">
        <v>74</v>
      </c>
      <c r="D538" s="77" t="s">
        <v>96</v>
      </c>
      <c r="E538" s="26" t="s">
        <v>245</v>
      </c>
      <c r="F538" s="26">
        <v>620</v>
      </c>
      <c r="G538" s="84">
        <v>30.6</v>
      </c>
      <c r="H538" s="84"/>
      <c r="I538" s="82">
        <f t="shared" si="79"/>
        <v>30.6</v>
      </c>
      <c r="J538" s="98"/>
      <c r="K538" s="36"/>
      <c r="L538" s="36"/>
    </row>
    <row r="539" spans="1:12" ht="33" x14ac:dyDescent="0.2">
      <c r="A539" s="81" t="str">
        <f ca="1">IF(ISERROR(MATCH(E539,Код_КЦСР,0)),"",INDIRECT(ADDRESS(MATCH(E539,Код_КЦСР,0)+1,2,,,"КЦСР")))</f>
        <v>Обеспечение работы по организации и ведению бухгалтерского (бюджетного) учета и отчетности</v>
      </c>
      <c r="B539" s="26">
        <v>805</v>
      </c>
      <c r="C539" s="77" t="s">
        <v>74</v>
      </c>
      <c r="D539" s="77" t="s">
        <v>96</v>
      </c>
      <c r="E539" s="26" t="s">
        <v>248</v>
      </c>
      <c r="F539" s="26"/>
      <c r="G539" s="82">
        <f>G540+G542+G544</f>
        <v>59730.5</v>
      </c>
      <c r="H539" s="82">
        <f>H540+H542+H544</f>
        <v>0</v>
      </c>
      <c r="I539" s="82">
        <f t="shared" si="79"/>
        <v>59730.5</v>
      </c>
      <c r="J539" s="98"/>
      <c r="K539" s="36"/>
      <c r="L539" s="36"/>
    </row>
    <row r="540" spans="1:12" ht="51" customHeight="1" x14ac:dyDescent="0.2">
      <c r="A540" s="81" t="str">
        <f t="shared" ref="A540:A545" ca="1" si="81">IF(ISERROR(MATCH(F540,Код_КВР,0)),"",INDIRECT(ADDRESS(MATCH(F540,Код_КВР,0)+1,2,,,"КВР")))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540" s="26">
        <v>805</v>
      </c>
      <c r="C540" s="77" t="s">
        <v>74</v>
      </c>
      <c r="D540" s="77" t="s">
        <v>96</v>
      </c>
      <c r="E540" s="26" t="s">
        <v>248</v>
      </c>
      <c r="F540" s="26">
        <v>100</v>
      </c>
      <c r="G540" s="82">
        <f>G541</f>
        <v>52314.700000000004</v>
      </c>
      <c r="H540" s="82">
        <f>H541</f>
        <v>0</v>
      </c>
      <c r="I540" s="82">
        <f t="shared" si="79"/>
        <v>52314.700000000004</v>
      </c>
      <c r="J540" s="98"/>
      <c r="K540" s="36"/>
      <c r="L540" s="36"/>
    </row>
    <row r="541" spans="1:12" x14ac:dyDescent="0.2">
      <c r="A541" s="81" t="str">
        <f t="shared" ca="1" si="81"/>
        <v>Расходы на выплаты персоналу казенных учреждений</v>
      </c>
      <c r="B541" s="26">
        <v>805</v>
      </c>
      <c r="C541" s="77" t="s">
        <v>74</v>
      </c>
      <c r="D541" s="77" t="s">
        <v>96</v>
      </c>
      <c r="E541" s="26" t="s">
        <v>248</v>
      </c>
      <c r="F541" s="26">
        <v>110</v>
      </c>
      <c r="G541" s="82">
        <f>40180.3+12134.4</f>
        <v>52314.700000000004</v>
      </c>
      <c r="H541" s="82"/>
      <c r="I541" s="82">
        <f t="shared" si="79"/>
        <v>52314.700000000004</v>
      </c>
      <c r="J541" s="98"/>
      <c r="K541" s="36"/>
      <c r="L541" s="36"/>
    </row>
    <row r="542" spans="1:12" ht="17.25" customHeight="1" x14ac:dyDescent="0.2">
      <c r="A542" s="81" t="str">
        <f t="shared" ca="1" si="81"/>
        <v>Закупка товаров, работ и услуг для государственных (муниципальных) нужд</v>
      </c>
      <c r="B542" s="26">
        <v>805</v>
      </c>
      <c r="C542" s="77" t="s">
        <v>74</v>
      </c>
      <c r="D542" s="77" t="s">
        <v>96</v>
      </c>
      <c r="E542" s="26" t="s">
        <v>248</v>
      </c>
      <c r="F542" s="26">
        <v>200</v>
      </c>
      <c r="G542" s="82">
        <f>G543</f>
        <v>7115.6</v>
      </c>
      <c r="H542" s="82">
        <f>H543</f>
        <v>0</v>
      </c>
      <c r="I542" s="82">
        <f t="shared" si="79"/>
        <v>7115.6</v>
      </c>
      <c r="J542" s="98"/>
      <c r="K542" s="36"/>
      <c r="L542" s="36"/>
    </row>
    <row r="543" spans="1:12" ht="33" x14ac:dyDescent="0.2">
      <c r="A543" s="81" t="str">
        <f t="shared" ca="1" si="81"/>
        <v>Иные закупки товаров, работ и услуг для обеспечения государственных (муниципальных) нужд</v>
      </c>
      <c r="B543" s="26">
        <v>805</v>
      </c>
      <c r="C543" s="77" t="s">
        <v>74</v>
      </c>
      <c r="D543" s="77" t="s">
        <v>96</v>
      </c>
      <c r="E543" s="26" t="s">
        <v>248</v>
      </c>
      <c r="F543" s="26">
        <v>240</v>
      </c>
      <c r="G543" s="82">
        <v>7115.6</v>
      </c>
      <c r="H543" s="82"/>
      <c r="I543" s="82">
        <f t="shared" si="79"/>
        <v>7115.6</v>
      </c>
      <c r="J543" s="98"/>
      <c r="K543" s="36"/>
      <c r="L543" s="36"/>
    </row>
    <row r="544" spans="1:12" x14ac:dyDescent="0.2">
      <c r="A544" s="81" t="str">
        <f t="shared" ca="1" si="81"/>
        <v>Иные бюджетные ассигнования</v>
      </c>
      <c r="B544" s="26">
        <v>805</v>
      </c>
      <c r="C544" s="77" t="s">
        <v>74</v>
      </c>
      <c r="D544" s="77" t="s">
        <v>96</v>
      </c>
      <c r="E544" s="26" t="s">
        <v>248</v>
      </c>
      <c r="F544" s="26">
        <v>800</v>
      </c>
      <c r="G544" s="82">
        <f>G545</f>
        <v>300.2</v>
      </c>
      <c r="H544" s="82">
        <f>H545</f>
        <v>0</v>
      </c>
      <c r="I544" s="82">
        <f t="shared" si="79"/>
        <v>300.2</v>
      </c>
      <c r="J544" s="98"/>
      <c r="K544" s="36"/>
      <c r="L544" s="36"/>
    </row>
    <row r="545" spans="1:12" x14ac:dyDescent="0.2">
      <c r="A545" s="81" t="str">
        <f t="shared" ca="1" si="81"/>
        <v>Уплата налогов, сборов и иных платежей</v>
      </c>
      <c r="B545" s="26">
        <v>805</v>
      </c>
      <c r="C545" s="77" t="s">
        <v>74</v>
      </c>
      <c r="D545" s="77" t="s">
        <v>96</v>
      </c>
      <c r="E545" s="26" t="s">
        <v>248</v>
      </c>
      <c r="F545" s="26">
        <v>850</v>
      </c>
      <c r="G545" s="82">
        <f>289.5+10.7</f>
        <v>300.2</v>
      </c>
      <c r="H545" s="82"/>
      <c r="I545" s="82">
        <f t="shared" si="79"/>
        <v>300.2</v>
      </c>
      <c r="J545" s="98"/>
      <c r="K545" s="36"/>
      <c r="L545" s="36"/>
    </row>
    <row r="546" spans="1:12" ht="49.5" x14ac:dyDescent="0.2">
      <c r="A546" s="81" t="str">
        <f ca="1">IF(ISERROR(MATCH(E546,Код_КЦСР,0)),"",INDIRECT(ADDRESS(MATCH(E546,Код_КЦСР,0)+1,2,,,"КЦСР")))</f>
        <v>Организация работы по реализации целей, задач управления, выполнения его функциональных обязанностей и реализация мероприятий муниципальной программы</v>
      </c>
      <c r="B546" s="26">
        <v>805</v>
      </c>
      <c r="C546" s="77" t="s">
        <v>74</v>
      </c>
      <c r="D546" s="77" t="s">
        <v>96</v>
      </c>
      <c r="E546" s="26" t="s">
        <v>249</v>
      </c>
      <c r="F546" s="26"/>
      <c r="G546" s="82">
        <f>G547</f>
        <v>21674.399999999998</v>
      </c>
      <c r="H546" s="82">
        <f>H547</f>
        <v>0</v>
      </c>
      <c r="I546" s="82">
        <f t="shared" si="79"/>
        <v>21674.399999999998</v>
      </c>
      <c r="J546" s="98"/>
      <c r="K546" s="36"/>
      <c r="L546" s="36"/>
    </row>
    <row r="547" spans="1:12" x14ac:dyDescent="0.2">
      <c r="A547" s="81" t="str">
        <f ca="1">IF(ISERROR(MATCH(E547,Код_КЦСР,0)),"",INDIRECT(ADDRESS(MATCH(E547,Код_КЦСР,0)+1,2,,,"КЦСР")))</f>
        <v>Расходы на обеспечение функций органов местного самоуправления</v>
      </c>
      <c r="B547" s="26">
        <v>805</v>
      </c>
      <c r="C547" s="77" t="s">
        <v>74</v>
      </c>
      <c r="D547" s="77" t="s">
        <v>96</v>
      </c>
      <c r="E547" s="26" t="s">
        <v>250</v>
      </c>
      <c r="F547" s="26"/>
      <c r="G547" s="82">
        <f>G548+G550</f>
        <v>21674.399999999998</v>
      </c>
      <c r="H547" s="82">
        <f>H548+H550</f>
        <v>0</v>
      </c>
      <c r="I547" s="82">
        <f t="shared" si="79"/>
        <v>21674.399999999998</v>
      </c>
      <c r="J547" s="98"/>
      <c r="K547" s="36"/>
      <c r="L547" s="36"/>
    </row>
    <row r="548" spans="1:12" ht="51" customHeight="1" x14ac:dyDescent="0.2">
      <c r="A548" s="81" t="str">
        <f ca="1">IF(ISERROR(MATCH(F548,Код_КВР,0)),"",INDIRECT(ADDRESS(MATCH(F548,Код_КВР,0)+1,2,,,"КВР")))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548" s="26">
        <v>805</v>
      </c>
      <c r="C548" s="77" t="s">
        <v>74</v>
      </c>
      <c r="D548" s="77" t="s">
        <v>96</v>
      </c>
      <c r="E548" s="26" t="s">
        <v>250</v>
      </c>
      <c r="F548" s="26">
        <v>100</v>
      </c>
      <c r="G548" s="82">
        <f>G549</f>
        <v>21649.8</v>
      </c>
      <c r="H548" s="82">
        <f>H549</f>
        <v>0</v>
      </c>
      <c r="I548" s="82">
        <f t="shared" si="79"/>
        <v>21649.8</v>
      </c>
      <c r="J548" s="98"/>
      <c r="K548" s="36"/>
      <c r="L548" s="36"/>
    </row>
    <row r="549" spans="1:12" ht="18.75" customHeight="1" x14ac:dyDescent="0.2">
      <c r="A549" s="81" t="str">
        <f ca="1">IF(ISERROR(MATCH(F549,Код_КВР,0)),"",INDIRECT(ADDRESS(MATCH(F549,Код_КВР,0)+1,2,,,"КВР")))</f>
        <v>Расходы на выплаты персоналу государственных (муниципальных) органов</v>
      </c>
      <c r="B549" s="26">
        <v>805</v>
      </c>
      <c r="C549" s="77" t="s">
        <v>74</v>
      </c>
      <c r="D549" s="77" t="s">
        <v>96</v>
      </c>
      <c r="E549" s="26" t="s">
        <v>250</v>
      </c>
      <c r="F549" s="26">
        <v>120</v>
      </c>
      <c r="G549" s="82">
        <v>21649.8</v>
      </c>
      <c r="H549" s="82"/>
      <c r="I549" s="82">
        <f t="shared" si="79"/>
        <v>21649.8</v>
      </c>
      <c r="J549" s="98"/>
      <c r="K549" s="36"/>
      <c r="L549" s="36"/>
    </row>
    <row r="550" spans="1:12" ht="18.75" customHeight="1" x14ac:dyDescent="0.2">
      <c r="A550" s="81" t="str">
        <f ca="1">IF(ISERROR(MATCH(F550,Код_КВР,0)),"",INDIRECT(ADDRESS(MATCH(F550,Код_КВР,0)+1,2,,,"КВР")))</f>
        <v>Закупка товаров, работ и услуг для государственных (муниципальных) нужд</v>
      </c>
      <c r="B550" s="26">
        <v>805</v>
      </c>
      <c r="C550" s="77" t="s">
        <v>74</v>
      </c>
      <c r="D550" s="77" t="s">
        <v>96</v>
      </c>
      <c r="E550" s="26" t="s">
        <v>250</v>
      </c>
      <c r="F550" s="26">
        <v>200</v>
      </c>
      <c r="G550" s="82">
        <f>G551</f>
        <v>24.6</v>
      </c>
      <c r="H550" s="82">
        <f>H551</f>
        <v>0</v>
      </c>
      <c r="I550" s="82">
        <f t="shared" si="79"/>
        <v>24.6</v>
      </c>
      <c r="J550" s="98"/>
      <c r="K550" s="36"/>
      <c r="L550" s="36"/>
    </row>
    <row r="551" spans="1:12" ht="33" x14ac:dyDescent="0.2">
      <c r="A551" s="81" t="str">
        <f ca="1">IF(ISERROR(MATCH(F551,Код_КВР,0)),"",INDIRECT(ADDRESS(MATCH(F551,Код_КВР,0)+1,2,,,"КВР")))</f>
        <v>Иные закупки товаров, работ и услуг для обеспечения государственных (муниципальных) нужд</v>
      </c>
      <c r="B551" s="26">
        <v>805</v>
      </c>
      <c r="C551" s="77" t="s">
        <v>74</v>
      </c>
      <c r="D551" s="77" t="s">
        <v>96</v>
      </c>
      <c r="E551" s="26" t="s">
        <v>250</v>
      </c>
      <c r="F551" s="26">
        <v>240</v>
      </c>
      <c r="G551" s="82">
        <v>24.6</v>
      </c>
      <c r="H551" s="82"/>
      <c r="I551" s="82">
        <f t="shared" si="79"/>
        <v>24.6</v>
      </c>
      <c r="J551" s="98"/>
      <c r="K551" s="36"/>
      <c r="L551" s="36"/>
    </row>
    <row r="552" spans="1:12" x14ac:dyDescent="0.2">
      <c r="A552" s="81" t="str">
        <f ca="1">IF(ISERROR(MATCH(E552,Код_КЦСР,0)),"",INDIRECT(ADDRESS(MATCH(E552,Код_КЦСР,0)+1,2,,,"КЦСР")))</f>
        <v>Дополнительное образование</v>
      </c>
      <c r="B552" s="26">
        <v>805</v>
      </c>
      <c r="C552" s="77" t="s">
        <v>74</v>
      </c>
      <c r="D552" s="77" t="s">
        <v>96</v>
      </c>
      <c r="E552" s="26" t="s">
        <v>274</v>
      </c>
      <c r="F552" s="26"/>
      <c r="G552" s="82">
        <f t="shared" ref="G552:H554" si="82">G553</f>
        <v>258</v>
      </c>
      <c r="H552" s="82">
        <f t="shared" si="82"/>
        <v>0</v>
      </c>
      <c r="I552" s="82">
        <f t="shared" si="79"/>
        <v>258</v>
      </c>
      <c r="J552" s="98"/>
      <c r="K552" s="36"/>
      <c r="L552" s="36"/>
    </row>
    <row r="553" spans="1:12" ht="49.5" x14ac:dyDescent="0.2">
      <c r="A553" s="81" t="str">
        <f ca="1">IF(ISERROR(MATCH(E553,Код_КЦСР,0)),"",INDIRECT(ADDRESS(MATCH(E553,Код_КЦСР,0)+1,2,,,"КЦСР")))</f>
        <v>Организация и проведение массовых мероприятий муниципального уровня различной направленности с обучающимися, обеспечение участия в мероприятиях различного уровня</v>
      </c>
      <c r="B553" s="26">
        <v>805</v>
      </c>
      <c r="C553" s="77" t="s">
        <v>74</v>
      </c>
      <c r="D553" s="77" t="s">
        <v>96</v>
      </c>
      <c r="E553" s="26" t="s">
        <v>277</v>
      </c>
      <c r="F553" s="26"/>
      <c r="G553" s="82">
        <f t="shared" si="82"/>
        <v>258</v>
      </c>
      <c r="H553" s="82">
        <f t="shared" si="82"/>
        <v>0</v>
      </c>
      <c r="I553" s="82">
        <f t="shared" si="79"/>
        <v>258</v>
      </c>
      <c r="J553" s="98"/>
      <c r="K553" s="36"/>
      <c r="L553" s="36"/>
    </row>
    <row r="554" spans="1:12" ht="33" x14ac:dyDescent="0.2">
      <c r="A554" s="81" t="str">
        <f ca="1">IF(ISERROR(MATCH(F554,Код_КВР,0)),"",INDIRECT(ADDRESS(MATCH(F554,Код_КВР,0)+1,2,,,"КВР")))</f>
        <v>Предоставление субсидий бюджетным, автономным учреждениям и иным некоммерческим организациям</v>
      </c>
      <c r="B554" s="26">
        <v>805</v>
      </c>
      <c r="C554" s="77" t="s">
        <v>74</v>
      </c>
      <c r="D554" s="77" t="s">
        <v>96</v>
      </c>
      <c r="E554" s="26" t="s">
        <v>277</v>
      </c>
      <c r="F554" s="26">
        <v>600</v>
      </c>
      <c r="G554" s="82">
        <f t="shared" si="82"/>
        <v>258</v>
      </c>
      <c r="H554" s="82">
        <f t="shared" si="82"/>
        <v>0</v>
      </c>
      <c r="I554" s="82">
        <f t="shared" si="79"/>
        <v>258</v>
      </c>
      <c r="J554" s="98"/>
      <c r="K554" s="36"/>
      <c r="L554" s="36"/>
    </row>
    <row r="555" spans="1:12" x14ac:dyDescent="0.2">
      <c r="A555" s="81" t="str">
        <f ca="1">IF(ISERROR(MATCH(F555,Код_КВР,0)),"",INDIRECT(ADDRESS(MATCH(F555,Код_КВР,0)+1,2,,,"КВР")))</f>
        <v>Субсидии бюджетным учреждениям</v>
      </c>
      <c r="B555" s="26">
        <v>805</v>
      </c>
      <c r="C555" s="77" t="s">
        <v>74</v>
      </c>
      <c r="D555" s="77" t="s">
        <v>96</v>
      </c>
      <c r="E555" s="26" t="s">
        <v>277</v>
      </c>
      <c r="F555" s="26">
        <v>610</v>
      </c>
      <c r="G555" s="82">
        <v>258</v>
      </c>
      <c r="H555" s="82"/>
      <c r="I555" s="82">
        <f t="shared" si="79"/>
        <v>258</v>
      </c>
      <c r="J555" s="98"/>
      <c r="K555" s="36"/>
      <c r="L555" s="36"/>
    </row>
    <row r="556" spans="1:12" x14ac:dyDescent="0.2">
      <c r="A556" s="81" t="str">
        <f ca="1">IF(ISERROR(MATCH(E556,Код_КЦСР,0)),"",INDIRECT(ADDRESS(MATCH(E556,Код_КЦСР,0)+1,2,,,"КЦСР")))</f>
        <v>Одаренные дети</v>
      </c>
      <c r="B556" s="26">
        <v>805</v>
      </c>
      <c r="C556" s="77" t="s">
        <v>74</v>
      </c>
      <c r="D556" s="77" t="s">
        <v>96</v>
      </c>
      <c r="E556" s="26" t="s">
        <v>298</v>
      </c>
      <c r="F556" s="26"/>
      <c r="G556" s="82">
        <f>G557</f>
        <v>1500</v>
      </c>
      <c r="H556" s="82">
        <f>H557</f>
        <v>0</v>
      </c>
      <c r="I556" s="82">
        <f t="shared" si="79"/>
        <v>1500</v>
      </c>
      <c r="J556" s="98"/>
      <c r="K556" s="36"/>
      <c r="L556" s="36"/>
    </row>
    <row r="557" spans="1:12" ht="33" x14ac:dyDescent="0.2">
      <c r="A557" s="81" t="str">
        <f ca="1">IF(ISERROR(MATCH(F557,Код_КВР,0)),"",INDIRECT(ADDRESS(MATCH(F557,Код_КВР,0)+1,2,,,"КВР")))</f>
        <v>Предоставление субсидий бюджетным, автономным учреждениям и иным некоммерческим организациям</v>
      </c>
      <c r="B557" s="26">
        <v>805</v>
      </c>
      <c r="C557" s="77" t="s">
        <v>74</v>
      </c>
      <c r="D557" s="77" t="s">
        <v>96</v>
      </c>
      <c r="E557" s="26" t="s">
        <v>298</v>
      </c>
      <c r="F557" s="26">
        <v>600</v>
      </c>
      <c r="G557" s="82">
        <f>G558+G559</f>
        <v>1500</v>
      </c>
      <c r="H557" s="82">
        <f>H558+H559</f>
        <v>0</v>
      </c>
      <c r="I557" s="82">
        <f t="shared" si="79"/>
        <v>1500</v>
      </c>
      <c r="J557" s="98"/>
      <c r="K557" s="36"/>
      <c r="L557" s="36"/>
    </row>
    <row r="558" spans="1:12" x14ac:dyDescent="0.2">
      <c r="A558" s="81" t="str">
        <f ca="1">IF(ISERROR(MATCH(F558,Код_КВР,0)),"",INDIRECT(ADDRESS(MATCH(F558,Код_КВР,0)+1,2,,,"КВР")))</f>
        <v>Субсидии бюджетным учреждениям</v>
      </c>
      <c r="B558" s="26">
        <v>805</v>
      </c>
      <c r="C558" s="77" t="s">
        <v>74</v>
      </c>
      <c r="D558" s="77" t="s">
        <v>96</v>
      </c>
      <c r="E558" s="26" t="s">
        <v>298</v>
      </c>
      <c r="F558" s="26">
        <v>610</v>
      </c>
      <c r="G558" s="82">
        <v>1464.8</v>
      </c>
      <c r="H558" s="82"/>
      <c r="I558" s="82">
        <f t="shared" si="79"/>
        <v>1464.8</v>
      </c>
      <c r="J558" s="98"/>
      <c r="K558" s="36"/>
      <c r="L558" s="36"/>
    </row>
    <row r="559" spans="1:12" x14ac:dyDescent="0.2">
      <c r="A559" s="81" t="str">
        <f ca="1">IF(ISERROR(MATCH(F559,Код_КВР,0)),"",INDIRECT(ADDRESS(MATCH(F559,Код_КВР,0)+1,2,,,"КВР")))</f>
        <v>Субсидии автономным учреждениям</v>
      </c>
      <c r="B559" s="26">
        <v>805</v>
      </c>
      <c r="C559" s="77" t="s">
        <v>74</v>
      </c>
      <c r="D559" s="77" t="s">
        <v>96</v>
      </c>
      <c r="E559" s="26" t="s">
        <v>298</v>
      </c>
      <c r="F559" s="26">
        <v>620</v>
      </c>
      <c r="G559" s="82">
        <v>35.200000000000003</v>
      </c>
      <c r="H559" s="82"/>
      <c r="I559" s="82">
        <f t="shared" si="79"/>
        <v>35.200000000000003</v>
      </c>
      <c r="J559" s="98"/>
      <c r="K559" s="36"/>
      <c r="L559" s="36"/>
    </row>
    <row r="560" spans="1:12" ht="33" x14ac:dyDescent="0.2">
      <c r="A560" s="81" t="str">
        <f ca="1">IF(ISERROR(MATCH(E560,Код_КЦСР,0)),"",INDIRECT(ADDRESS(MATCH(E560,Код_КЦСР,0)+1,2,,,"КЦСР")))</f>
        <v>Укрепление материально-технической базы образовательных учреждений города и обеспечение их безопасности</v>
      </c>
      <c r="B560" s="26">
        <v>805</v>
      </c>
      <c r="C560" s="77" t="s">
        <v>74</v>
      </c>
      <c r="D560" s="77" t="s">
        <v>96</v>
      </c>
      <c r="E560" s="26" t="s">
        <v>299</v>
      </c>
      <c r="F560" s="26"/>
      <c r="G560" s="82">
        <f>G561+G563</f>
        <v>20426.8</v>
      </c>
      <c r="H560" s="82">
        <f>H561+H563</f>
        <v>0</v>
      </c>
      <c r="I560" s="82">
        <f t="shared" si="79"/>
        <v>20426.8</v>
      </c>
      <c r="J560" s="98"/>
      <c r="K560" s="36"/>
      <c r="L560" s="36"/>
    </row>
    <row r="561" spans="1:12" ht="18.75" customHeight="1" x14ac:dyDescent="0.2">
      <c r="A561" s="81" t="str">
        <f ca="1">IF(ISERROR(MATCH(F561,Код_КВР,0)),"",INDIRECT(ADDRESS(MATCH(F561,Код_КВР,0)+1,2,,,"КВР")))</f>
        <v>Закупка товаров, работ и услуг для государственных (муниципальных) нужд</v>
      </c>
      <c r="B561" s="26">
        <v>805</v>
      </c>
      <c r="C561" s="77" t="s">
        <v>74</v>
      </c>
      <c r="D561" s="77" t="s">
        <v>96</v>
      </c>
      <c r="E561" s="26" t="s">
        <v>299</v>
      </c>
      <c r="F561" s="26">
        <v>200</v>
      </c>
      <c r="G561" s="82">
        <f>G562</f>
        <v>726.8</v>
      </c>
      <c r="H561" s="82">
        <f>H562</f>
        <v>0</v>
      </c>
      <c r="I561" s="82">
        <f t="shared" si="79"/>
        <v>726.8</v>
      </c>
      <c r="J561" s="98"/>
      <c r="K561" s="36"/>
      <c r="L561" s="36"/>
    </row>
    <row r="562" spans="1:12" ht="33" x14ac:dyDescent="0.2">
      <c r="A562" s="81" t="str">
        <f ca="1">IF(ISERROR(MATCH(F562,Код_КВР,0)),"",INDIRECT(ADDRESS(MATCH(F562,Код_КВР,0)+1,2,,,"КВР")))</f>
        <v>Иные закупки товаров, работ и услуг для обеспечения государственных (муниципальных) нужд</v>
      </c>
      <c r="B562" s="26">
        <v>805</v>
      </c>
      <c r="C562" s="77" t="s">
        <v>74</v>
      </c>
      <c r="D562" s="77" t="s">
        <v>96</v>
      </c>
      <c r="E562" s="26" t="s">
        <v>299</v>
      </c>
      <c r="F562" s="26">
        <v>240</v>
      </c>
      <c r="G562" s="82">
        <v>726.8</v>
      </c>
      <c r="H562" s="82"/>
      <c r="I562" s="82">
        <f t="shared" si="79"/>
        <v>726.8</v>
      </c>
      <c r="J562" s="98"/>
      <c r="K562" s="36"/>
      <c r="L562" s="36"/>
    </row>
    <row r="563" spans="1:12" ht="33" x14ac:dyDescent="0.2">
      <c r="A563" s="81" t="str">
        <f ca="1">IF(ISERROR(MATCH(F563,Код_КВР,0)),"",INDIRECT(ADDRESS(MATCH(F563,Код_КВР,0)+1,2,,,"КВР")))</f>
        <v>Предоставление субсидий бюджетным, автономным учреждениям и иным некоммерческим организациям</v>
      </c>
      <c r="B563" s="26">
        <v>805</v>
      </c>
      <c r="C563" s="77" t="s">
        <v>74</v>
      </c>
      <c r="D563" s="77" t="s">
        <v>96</v>
      </c>
      <c r="E563" s="26" t="s">
        <v>299</v>
      </c>
      <c r="F563" s="26">
        <v>600</v>
      </c>
      <c r="G563" s="82">
        <f>G564+G565</f>
        <v>19700</v>
      </c>
      <c r="H563" s="82">
        <f>H564+H565</f>
        <v>0</v>
      </c>
      <c r="I563" s="82">
        <f t="shared" si="79"/>
        <v>19700</v>
      </c>
      <c r="J563" s="98"/>
      <c r="K563" s="36"/>
      <c r="L563" s="36"/>
    </row>
    <row r="564" spans="1:12" x14ac:dyDescent="0.2">
      <c r="A564" s="81" t="str">
        <f ca="1">IF(ISERROR(MATCH(F564,Код_КВР,0)),"",INDIRECT(ADDRESS(MATCH(F564,Код_КВР,0)+1,2,,,"КВР")))</f>
        <v>Субсидии бюджетным учреждениям</v>
      </c>
      <c r="B564" s="26">
        <v>805</v>
      </c>
      <c r="C564" s="77" t="s">
        <v>74</v>
      </c>
      <c r="D564" s="77" t="s">
        <v>96</v>
      </c>
      <c r="E564" s="26" t="s">
        <v>299</v>
      </c>
      <c r="F564" s="26">
        <v>610</v>
      </c>
      <c r="G564" s="82">
        <v>19500</v>
      </c>
      <c r="H564" s="82"/>
      <c r="I564" s="82">
        <f t="shared" si="79"/>
        <v>19500</v>
      </c>
      <c r="J564" s="98"/>
      <c r="K564" s="36"/>
      <c r="L564" s="36"/>
    </row>
    <row r="565" spans="1:12" x14ac:dyDescent="0.2">
      <c r="A565" s="81" t="str">
        <f ca="1">IF(ISERROR(MATCH(F565,Код_КВР,0)),"",INDIRECT(ADDRESS(MATCH(F565,Код_КВР,0)+1,2,,,"КВР")))</f>
        <v>Субсидии автономным учреждениям</v>
      </c>
      <c r="B565" s="26">
        <v>805</v>
      </c>
      <c r="C565" s="77" t="s">
        <v>74</v>
      </c>
      <c r="D565" s="77" t="s">
        <v>96</v>
      </c>
      <c r="E565" s="26" t="s">
        <v>299</v>
      </c>
      <c r="F565" s="26">
        <v>620</v>
      </c>
      <c r="G565" s="82">
        <v>200</v>
      </c>
      <c r="H565" s="82"/>
      <c r="I565" s="82">
        <f t="shared" si="79"/>
        <v>200</v>
      </c>
      <c r="J565" s="98"/>
      <c r="K565" s="36"/>
      <c r="L565" s="36"/>
    </row>
    <row r="566" spans="1:12" ht="18.75" customHeight="1" x14ac:dyDescent="0.2">
      <c r="A566" s="81" t="str">
        <f ca="1">IF(ISERROR(MATCH(E566,Код_КЦСР,0)),"",INDIRECT(ADDRESS(MATCH(E566,Код_КЦСР,0)+1,2,,,"КЦСР")))</f>
        <v>Муниципальная программа «Охрана окружающей среды» на 2013 – 2022 годы</v>
      </c>
      <c r="B566" s="26">
        <v>805</v>
      </c>
      <c r="C566" s="77" t="s">
        <v>74</v>
      </c>
      <c r="D566" s="77" t="s">
        <v>96</v>
      </c>
      <c r="E566" s="26" t="s">
        <v>374</v>
      </c>
      <c r="F566" s="26"/>
      <c r="G566" s="82">
        <f>G567</f>
        <v>435</v>
      </c>
      <c r="H566" s="82">
        <f>H567</f>
        <v>0</v>
      </c>
      <c r="I566" s="82">
        <f t="shared" si="79"/>
        <v>435</v>
      </c>
      <c r="J566" s="98"/>
      <c r="K566" s="36"/>
      <c r="L566" s="36"/>
    </row>
    <row r="567" spans="1:12" ht="33" x14ac:dyDescent="0.2">
      <c r="A567" s="81" t="str">
        <f ca="1">IF(ISERROR(MATCH(E567,Код_КЦСР,0)),"",INDIRECT(ADDRESS(MATCH(E567,Код_КЦСР,0)+1,2,,,"КЦСР")))</f>
        <v>Организация мероприятий по экологическому образованию и воспитанию населения</v>
      </c>
      <c r="B567" s="26">
        <v>805</v>
      </c>
      <c r="C567" s="77" t="s">
        <v>74</v>
      </c>
      <c r="D567" s="77" t="s">
        <v>96</v>
      </c>
      <c r="E567" s="26" t="s">
        <v>376</v>
      </c>
      <c r="F567" s="26"/>
      <c r="G567" s="82">
        <f t="shared" ref="G567:H568" si="83">G568</f>
        <v>435</v>
      </c>
      <c r="H567" s="82">
        <f t="shared" si="83"/>
        <v>0</v>
      </c>
      <c r="I567" s="82">
        <f t="shared" si="79"/>
        <v>435</v>
      </c>
      <c r="J567" s="98"/>
      <c r="K567" s="36"/>
      <c r="L567" s="36"/>
    </row>
    <row r="568" spans="1:12" ht="33" x14ac:dyDescent="0.2">
      <c r="A568" s="81" t="str">
        <f ca="1">IF(ISERROR(MATCH(F568,Код_КВР,0)),"",INDIRECT(ADDRESS(MATCH(F568,Код_КВР,0)+1,2,,,"КВР")))</f>
        <v>Предоставление субсидий бюджетным, автономным учреждениям и иным некоммерческим организациям</v>
      </c>
      <c r="B568" s="26">
        <v>805</v>
      </c>
      <c r="C568" s="77" t="s">
        <v>74</v>
      </c>
      <c r="D568" s="77" t="s">
        <v>96</v>
      </c>
      <c r="E568" s="26" t="s">
        <v>376</v>
      </c>
      <c r="F568" s="26">
        <v>600</v>
      </c>
      <c r="G568" s="82">
        <f t="shared" si="83"/>
        <v>435</v>
      </c>
      <c r="H568" s="82">
        <f t="shared" si="83"/>
        <v>0</v>
      </c>
      <c r="I568" s="82">
        <f t="shared" si="79"/>
        <v>435</v>
      </c>
      <c r="J568" s="98"/>
      <c r="K568" s="36"/>
      <c r="L568" s="36"/>
    </row>
    <row r="569" spans="1:12" x14ac:dyDescent="0.2">
      <c r="A569" s="81" t="str">
        <f ca="1">IF(ISERROR(MATCH(F569,Код_КВР,0)),"",INDIRECT(ADDRESS(MATCH(F569,Код_КВР,0)+1,2,,,"КВР")))</f>
        <v>Субсидии бюджетным учреждениям</v>
      </c>
      <c r="B569" s="26">
        <v>805</v>
      </c>
      <c r="C569" s="77" t="s">
        <v>74</v>
      </c>
      <c r="D569" s="77" t="s">
        <v>96</v>
      </c>
      <c r="E569" s="26" t="s">
        <v>376</v>
      </c>
      <c r="F569" s="26">
        <v>610</v>
      </c>
      <c r="G569" s="82">
        <v>435</v>
      </c>
      <c r="H569" s="82"/>
      <c r="I569" s="82">
        <f t="shared" si="79"/>
        <v>435</v>
      </c>
      <c r="J569" s="98"/>
      <c r="K569" s="36"/>
      <c r="L569" s="36"/>
    </row>
    <row r="570" spans="1:12" ht="33" x14ac:dyDescent="0.2">
      <c r="A570" s="81" t="str">
        <f ca="1">IF(ISERROR(MATCH(E570,Код_КЦСР,0)),"",INDIRECT(ADDRESS(MATCH(E570,Код_КЦСР,0)+1,2,,,"КЦСР")))</f>
        <v>Муниципальная программа «Развитие системы комплексной безопасности жизнедеятельности населения города» на 2014 – 2018 годы</v>
      </c>
      <c r="B570" s="26">
        <v>805</v>
      </c>
      <c r="C570" s="77" t="s">
        <v>74</v>
      </c>
      <c r="D570" s="77" t="s">
        <v>96</v>
      </c>
      <c r="E570" s="26" t="s">
        <v>532</v>
      </c>
      <c r="F570" s="26"/>
      <c r="G570" s="82">
        <f>G571</f>
        <v>2938.9</v>
      </c>
      <c r="H570" s="82">
        <f>H571</f>
        <v>0</v>
      </c>
      <c r="I570" s="82">
        <f t="shared" si="79"/>
        <v>2938.9</v>
      </c>
      <c r="J570" s="98"/>
      <c r="K570" s="36"/>
      <c r="L570" s="36"/>
    </row>
    <row r="571" spans="1:12" x14ac:dyDescent="0.2">
      <c r="A571" s="81" t="str">
        <f ca="1">IF(ISERROR(MATCH(E571,Код_КЦСР,0)),"",INDIRECT(ADDRESS(MATCH(E571,Код_КЦСР,0)+1,2,,,"КЦСР")))</f>
        <v>Обеспечение пожарной безопасности муниципальных учреждений города</v>
      </c>
      <c r="B571" s="26">
        <v>805</v>
      </c>
      <c r="C571" s="77" t="s">
        <v>74</v>
      </c>
      <c r="D571" s="77" t="s">
        <v>96</v>
      </c>
      <c r="E571" s="26" t="s">
        <v>534</v>
      </c>
      <c r="F571" s="26"/>
      <c r="G571" s="82">
        <f>G572+G575+G579+G582+G585+G588</f>
        <v>2938.9</v>
      </c>
      <c r="H571" s="82">
        <f>H572+H575+H579+H582+H585+H588</f>
        <v>0</v>
      </c>
      <c r="I571" s="82">
        <f t="shared" si="79"/>
        <v>2938.9</v>
      </c>
      <c r="J571" s="98"/>
      <c r="K571" s="36"/>
      <c r="L571" s="36"/>
    </row>
    <row r="572" spans="1:12" ht="35.25" customHeight="1" x14ac:dyDescent="0.2">
      <c r="A572" s="81" t="str">
        <f ca="1">IF(ISERROR(MATCH(E572,Код_КЦСР,0)),"",INDIRECT(ADDRESS(MATCH(E572,Код_КЦСР,0)+1,2,,,"КЦСР")))</f>
        <v>Установка, ремонт и обслуживание установок автоматической пожарной сигнализации и систем оповещения управления эвакуации людей при пожаре</v>
      </c>
      <c r="B572" s="26">
        <v>805</v>
      </c>
      <c r="C572" s="77" t="s">
        <v>74</v>
      </c>
      <c r="D572" s="77" t="s">
        <v>96</v>
      </c>
      <c r="E572" s="26" t="s">
        <v>535</v>
      </c>
      <c r="F572" s="26"/>
      <c r="G572" s="82">
        <f>G573</f>
        <v>472</v>
      </c>
      <c r="H572" s="82">
        <f>H573</f>
        <v>0</v>
      </c>
      <c r="I572" s="82">
        <f t="shared" si="79"/>
        <v>472</v>
      </c>
      <c r="J572" s="98"/>
      <c r="K572" s="36"/>
      <c r="L572" s="36"/>
    </row>
    <row r="573" spans="1:12" ht="33" x14ac:dyDescent="0.2">
      <c r="A573" s="81" t="str">
        <f ca="1">IF(ISERROR(MATCH(F573,Код_КВР,0)),"",INDIRECT(ADDRESS(MATCH(F573,Код_КВР,0)+1,2,,,"КВР")))</f>
        <v>Предоставление субсидий бюджетным, автономным учреждениям и иным некоммерческим организациям</v>
      </c>
      <c r="B573" s="26">
        <v>805</v>
      </c>
      <c r="C573" s="77" t="s">
        <v>74</v>
      </c>
      <c r="D573" s="77" t="s">
        <v>96</v>
      </c>
      <c r="E573" s="26" t="s">
        <v>535</v>
      </c>
      <c r="F573" s="26">
        <v>600</v>
      </c>
      <c r="G573" s="82">
        <f>G574</f>
        <v>472</v>
      </c>
      <c r="H573" s="82">
        <f>H574</f>
        <v>0</v>
      </c>
      <c r="I573" s="82">
        <f t="shared" si="79"/>
        <v>472</v>
      </c>
      <c r="J573" s="98"/>
      <c r="K573" s="36"/>
      <c r="L573" s="36"/>
    </row>
    <row r="574" spans="1:12" x14ac:dyDescent="0.2">
      <c r="A574" s="81" t="str">
        <f ca="1">IF(ISERROR(MATCH(F574,Код_КВР,0)),"",INDIRECT(ADDRESS(MATCH(F574,Код_КВР,0)+1,2,,,"КВР")))</f>
        <v>Субсидии бюджетным учреждениям</v>
      </c>
      <c r="B574" s="26">
        <v>805</v>
      </c>
      <c r="C574" s="77" t="s">
        <v>74</v>
      </c>
      <c r="D574" s="77" t="s">
        <v>96</v>
      </c>
      <c r="E574" s="26" t="s">
        <v>535</v>
      </c>
      <c r="F574" s="26">
        <v>610</v>
      </c>
      <c r="G574" s="82">
        <v>472</v>
      </c>
      <c r="H574" s="82"/>
      <c r="I574" s="82">
        <f t="shared" si="79"/>
        <v>472</v>
      </c>
      <c r="J574" s="98"/>
      <c r="K574" s="36"/>
      <c r="L574" s="36"/>
    </row>
    <row r="575" spans="1:12" ht="33" x14ac:dyDescent="0.2">
      <c r="A575" s="81" t="str">
        <f ca="1">IF(ISERROR(MATCH(E575,Код_КЦСР,0)),"",INDIRECT(ADDRESS(MATCH(E575,Код_КЦСР,0)+1,2,,,"КЦСР")))</f>
        <v>Приобретение первичных средств пожаротушения, перезарядка огнетушителей</v>
      </c>
      <c r="B575" s="26">
        <v>805</v>
      </c>
      <c r="C575" s="77" t="s">
        <v>74</v>
      </c>
      <c r="D575" s="77" t="s">
        <v>96</v>
      </c>
      <c r="E575" s="26" t="s">
        <v>536</v>
      </c>
      <c r="F575" s="26"/>
      <c r="G575" s="82">
        <f>G576</f>
        <v>360.9</v>
      </c>
      <c r="H575" s="82">
        <f>H576</f>
        <v>0</v>
      </c>
      <c r="I575" s="82">
        <f t="shared" si="79"/>
        <v>360.9</v>
      </c>
      <c r="J575" s="98"/>
      <c r="K575" s="36"/>
      <c r="L575" s="36"/>
    </row>
    <row r="576" spans="1:12" ht="33" x14ac:dyDescent="0.2">
      <c r="A576" s="81" t="str">
        <f ca="1">IF(ISERROR(MATCH(F576,Код_КВР,0)),"",INDIRECT(ADDRESS(MATCH(F576,Код_КВР,0)+1,2,,,"КВР")))</f>
        <v>Предоставление субсидий бюджетным, автономным учреждениям и иным некоммерческим организациям</v>
      </c>
      <c r="B576" s="26">
        <v>805</v>
      </c>
      <c r="C576" s="77" t="s">
        <v>74</v>
      </c>
      <c r="D576" s="77" t="s">
        <v>96</v>
      </c>
      <c r="E576" s="26" t="s">
        <v>536</v>
      </c>
      <c r="F576" s="26">
        <v>600</v>
      </c>
      <c r="G576" s="82">
        <f>G577+G578</f>
        <v>360.9</v>
      </c>
      <c r="H576" s="82">
        <f>H577+H578</f>
        <v>0</v>
      </c>
      <c r="I576" s="82">
        <f t="shared" si="79"/>
        <v>360.9</v>
      </c>
      <c r="J576" s="98"/>
      <c r="K576" s="36"/>
      <c r="L576" s="36"/>
    </row>
    <row r="577" spans="1:12" x14ac:dyDescent="0.2">
      <c r="A577" s="81" t="str">
        <f ca="1">IF(ISERROR(MATCH(F577,Код_КВР,0)),"",INDIRECT(ADDRESS(MATCH(F577,Код_КВР,0)+1,2,,,"КВР")))</f>
        <v>Субсидии бюджетным учреждениям</v>
      </c>
      <c r="B577" s="26">
        <v>805</v>
      </c>
      <c r="C577" s="77" t="s">
        <v>74</v>
      </c>
      <c r="D577" s="77" t="s">
        <v>96</v>
      </c>
      <c r="E577" s="26" t="s">
        <v>536</v>
      </c>
      <c r="F577" s="26">
        <v>610</v>
      </c>
      <c r="G577" s="82">
        <v>354.9</v>
      </c>
      <c r="H577" s="82"/>
      <c r="I577" s="82">
        <f t="shared" si="79"/>
        <v>354.9</v>
      </c>
      <c r="J577" s="98"/>
      <c r="K577" s="36"/>
      <c r="L577" s="36"/>
    </row>
    <row r="578" spans="1:12" x14ac:dyDescent="0.2">
      <c r="A578" s="81" t="str">
        <f ca="1">IF(ISERROR(MATCH(F578,Код_КВР,0)),"",INDIRECT(ADDRESS(MATCH(F578,Код_КВР,0)+1,2,,,"КВР")))</f>
        <v>Субсидии автономным учреждениям</v>
      </c>
      <c r="B578" s="26">
        <v>805</v>
      </c>
      <c r="C578" s="77" t="s">
        <v>74</v>
      </c>
      <c r="D578" s="77" t="s">
        <v>96</v>
      </c>
      <c r="E578" s="26" t="s">
        <v>536</v>
      </c>
      <c r="F578" s="26">
        <v>620</v>
      </c>
      <c r="G578" s="82">
        <v>6</v>
      </c>
      <c r="H578" s="82"/>
      <c r="I578" s="82">
        <f t="shared" si="79"/>
        <v>6</v>
      </c>
      <c r="J578" s="98"/>
      <c r="K578" s="36"/>
      <c r="L578" s="36"/>
    </row>
    <row r="579" spans="1:12" x14ac:dyDescent="0.2">
      <c r="A579" s="81" t="str">
        <f ca="1">IF(ISERROR(MATCH(E579,Код_КЦСР,0)),"",INDIRECT(ADDRESS(MATCH(E579,Код_КЦСР,0)+1,2,,,"КЦСР")))</f>
        <v>Ремонт и оборудование эвакуационных путей зданий</v>
      </c>
      <c r="B579" s="26">
        <v>805</v>
      </c>
      <c r="C579" s="77" t="s">
        <v>74</v>
      </c>
      <c r="D579" s="77" t="s">
        <v>96</v>
      </c>
      <c r="E579" s="26" t="s">
        <v>537</v>
      </c>
      <c r="F579" s="26"/>
      <c r="G579" s="84">
        <f>G580</f>
        <v>984</v>
      </c>
      <c r="H579" s="84">
        <f>H580</f>
        <v>0</v>
      </c>
      <c r="I579" s="82">
        <f t="shared" si="79"/>
        <v>984</v>
      </c>
      <c r="J579" s="98"/>
      <c r="K579" s="36"/>
      <c r="L579" s="36"/>
    </row>
    <row r="580" spans="1:12" ht="33" x14ac:dyDescent="0.2">
      <c r="A580" s="81" t="str">
        <f ca="1">IF(ISERROR(MATCH(F580,Код_КВР,0)),"",INDIRECT(ADDRESS(MATCH(F580,Код_КВР,0)+1,2,,,"КВР")))</f>
        <v>Предоставление субсидий бюджетным, автономным учреждениям и иным некоммерческим организациям</v>
      </c>
      <c r="B580" s="26">
        <v>805</v>
      </c>
      <c r="C580" s="77" t="s">
        <v>74</v>
      </c>
      <c r="D580" s="77" t="s">
        <v>96</v>
      </c>
      <c r="E580" s="26" t="s">
        <v>537</v>
      </c>
      <c r="F580" s="26">
        <v>600</v>
      </c>
      <c r="G580" s="82">
        <f>G581</f>
        <v>984</v>
      </c>
      <c r="H580" s="82">
        <f>H581</f>
        <v>0</v>
      </c>
      <c r="I580" s="82">
        <f t="shared" si="79"/>
        <v>984</v>
      </c>
      <c r="J580" s="98"/>
      <c r="K580" s="36"/>
      <c r="L580" s="36"/>
    </row>
    <row r="581" spans="1:12" x14ac:dyDescent="0.2">
      <c r="A581" s="81" t="str">
        <f ca="1">IF(ISERROR(MATCH(F581,Код_КВР,0)),"",INDIRECT(ADDRESS(MATCH(F581,Код_КВР,0)+1,2,,,"КВР")))</f>
        <v>Субсидии бюджетным учреждениям</v>
      </c>
      <c r="B581" s="26">
        <v>805</v>
      </c>
      <c r="C581" s="77" t="s">
        <v>74</v>
      </c>
      <c r="D581" s="77" t="s">
        <v>96</v>
      </c>
      <c r="E581" s="26" t="s">
        <v>537</v>
      </c>
      <c r="F581" s="26">
        <v>610</v>
      </c>
      <c r="G581" s="82">
        <v>984</v>
      </c>
      <c r="H581" s="82"/>
      <c r="I581" s="82">
        <f t="shared" si="79"/>
        <v>984</v>
      </c>
      <c r="J581" s="98"/>
      <c r="K581" s="36"/>
      <c r="L581" s="36"/>
    </row>
    <row r="582" spans="1:12" x14ac:dyDescent="0.2">
      <c r="A582" s="81" t="str">
        <f ca="1">IF(ISERROR(MATCH(E582,Код_КЦСР,0)),"",INDIRECT(ADDRESS(MATCH(E582,Код_КЦСР,0)+1,2,,,"КЦСР")))</f>
        <v>Ремонт и испытание наружных пожарных лестниц</v>
      </c>
      <c r="B582" s="26">
        <v>805</v>
      </c>
      <c r="C582" s="77" t="s">
        <v>74</v>
      </c>
      <c r="D582" s="77" t="s">
        <v>96</v>
      </c>
      <c r="E582" s="26" t="s">
        <v>540</v>
      </c>
      <c r="F582" s="26"/>
      <c r="G582" s="82">
        <f>G583</f>
        <v>216.5</v>
      </c>
      <c r="H582" s="82">
        <f>H583</f>
        <v>0</v>
      </c>
      <c r="I582" s="82">
        <f t="shared" si="79"/>
        <v>216.5</v>
      </c>
      <c r="J582" s="98"/>
      <c r="K582" s="36"/>
      <c r="L582" s="36"/>
    </row>
    <row r="583" spans="1:12" ht="33" x14ac:dyDescent="0.2">
      <c r="A583" s="81" t="str">
        <f ca="1">IF(ISERROR(MATCH(F583,Код_КВР,0)),"",INDIRECT(ADDRESS(MATCH(F583,Код_КВР,0)+1,2,,,"КВР")))</f>
        <v>Предоставление субсидий бюджетным, автономным учреждениям и иным некоммерческим организациям</v>
      </c>
      <c r="B583" s="26">
        <v>805</v>
      </c>
      <c r="C583" s="77" t="s">
        <v>74</v>
      </c>
      <c r="D583" s="77" t="s">
        <v>96</v>
      </c>
      <c r="E583" s="26" t="s">
        <v>540</v>
      </c>
      <c r="F583" s="26">
        <v>600</v>
      </c>
      <c r="G583" s="82">
        <f>G584</f>
        <v>216.5</v>
      </c>
      <c r="H583" s="82">
        <f>H584</f>
        <v>0</v>
      </c>
      <c r="I583" s="82">
        <f t="shared" si="79"/>
        <v>216.5</v>
      </c>
      <c r="J583" s="98"/>
      <c r="K583" s="36"/>
      <c r="L583" s="36"/>
    </row>
    <row r="584" spans="1:12" x14ac:dyDescent="0.2">
      <c r="A584" s="81" t="str">
        <f ca="1">IF(ISERROR(MATCH(F584,Код_КВР,0)),"",INDIRECT(ADDRESS(MATCH(F584,Код_КВР,0)+1,2,,,"КВР")))</f>
        <v>Субсидии бюджетным учреждениям</v>
      </c>
      <c r="B584" s="26">
        <v>805</v>
      </c>
      <c r="C584" s="77" t="s">
        <v>74</v>
      </c>
      <c r="D584" s="77" t="s">
        <v>96</v>
      </c>
      <c r="E584" s="26" t="s">
        <v>540</v>
      </c>
      <c r="F584" s="26">
        <v>610</v>
      </c>
      <c r="G584" s="82">
        <v>216.5</v>
      </c>
      <c r="H584" s="82"/>
      <c r="I584" s="82">
        <f t="shared" si="79"/>
        <v>216.5</v>
      </c>
      <c r="J584" s="98"/>
      <c r="K584" s="36"/>
      <c r="L584" s="36"/>
    </row>
    <row r="585" spans="1:12" ht="33" x14ac:dyDescent="0.2">
      <c r="A585" s="81" t="str">
        <f ca="1">IF(ISERROR(MATCH(E585,Код_КЦСР,0)),"",INDIRECT(ADDRESS(MATCH(E585,Код_КЦСР,0)+1,2,,,"КЦСР")))</f>
        <v>Комплектование, ремонт и испытание внутреннего противопожарного водоснабжения зданий (ПК)</v>
      </c>
      <c r="B585" s="26">
        <v>805</v>
      </c>
      <c r="C585" s="77" t="s">
        <v>74</v>
      </c>
      <c r="D585" s="77" t="s">
        <v>96</v>
      </c>
      <c r="E585" s="26" t="s">
        <v>541</v>
      </c>
      <c r="F585" s="26"/>
      <c r="G585" s="82">
        <f>G586</f>
        <v>10</v>
      </c>
      <c r="H585" s="82">
        <f>H586</f>
        <v>0</v>
      </c>
      <c r="I585" s="82">
        <f t="shared" si="79"/>
        <v>10</v>
      </c>
      <c r="J585" s="98"/>
      <c r="K585" s="36"/>
      <c r="L585" s="36"/>
    </row>
    <row r="586" spans="1:12" ht="33" x14ac:dyDescent="0.2">
      <c r="A586" s="81" t="str">
        <f ca="1">IF(ISERROR(MATCH(F586,Код_КВР,0)),"",INDIRECT(ADDRESS(MATCH(F586,Код_КВР,0)+1,2,,,"КВР")))</f>
        <v>Предоставление субсидий бюджетным, автономным учреждениям и иным некоммерческим организациям</v>
      </c>
      <c r="B586" s="26">
        <v>805</v>
      </c>
      <c r="C586" s="77" t="s">
        <v>74</v>
      </c>
      <c r="D586" s="77" t="s">
        <v>96</v>
      </c>
      <c r="E586" s="26" t="s">
        <v>541</v>
      </c>
      <c r="F586" s="26">
        <v>600</v>
      </c>
      <c r="G586" s="82">
        <f>G587</f>
        <v>10</v>
      </c>
      <c r="H586" s="82">
        <f>H587</f>
        <v>0</v>
      </c>
      <c r="I586" s="82">
        <f t="shared" si="79"/>
        <v>10</v>
      </c>
      <c r="J586" s="98"/>
      <c r="K586" s="36"/>
      <c r="L586" s="36"/>
    </row>
    <row r="587" spans="1:12" x14ac:dyDescent="0.2">
      <c r="A587" s="81" t="str">
        <f ca="1">IF(ISERROR(MATCH(F587,Код_КВР,0)),"",INDIRECT(ADDRESS(MATCH(F587,Код_КВР,0)+1,2,,,"КВР")))</f>
        <v>Субсидии бюджетным учреждениям</v>
      </c>
      <c r="B587" s="26">
        <v>805</v>
      </c>
      <c r="C587" s="77" t="s">
        <v>74</v>
      </c>
      <c r="D587" s="77" t="s">
        <v>96</v>
      </c>
      <c r="E587" s="26" t="s">
        <v>541</v>
      </c>
      <c r="F587" s="26">
        <v>610</v>
      </c>
      <c r="G587" s="82">
        <v>10</v>
      </c>
      <c r="H587" s="82"/>
      <c r="I587" s="82">
        <f t="shared" si="79"/>
        <v>10</v>
      </c>
      <c r="J587" s="98"/>
      <c r="K587" s="36"/>
      <c r="L587" s="36"/>
    </row>
    <row r="588" spans="1:12" ht="33" x14ac:dyDescent="0.2">
      <c r="A588" s="81" t="str">
        <f ca="1">IF(ISERROR(MATCH(E588,Код_КЦСР,0)),"",INDIRECT(ADDRESS(MATCH(E588,Код_КЦСР,0)+1,2,,,"КЦСР")))</f>
        <v>Огнезащитная обработка деревянных и металлических конструкций зданий, декорации и одежды сцены. Проведение экспертизы</v>
      </c>
      <c r="B588" s="26">
        <v>805</v>
      </c>
      <c r="C588" s="77" t="s">
        <v>74</v>
      </c>
      <c r="D588" s="77" t="s">
        <v>96</v>
      </c>
      <c r="E588" s="26" t="s">
        <v>542</v>
      </c>
      <c r="F588" s="26"/>
      <c r="G588" s="82">
        <f>G589</f>
        <v>895.5</v>
      </c>
      <c r="H588" s="82">
        <f>H589</f>
        <v>0</v>
      </c>
      <c r="I588" s="82">
        <f t="shared" si="79"/>
        <v>895.5</v>
      </c>
      <c r="J588" s="98"/>
      <c r="K588" s="36"/>
      <c r="L588" s="36"/>
    </row>
    <row r="589" spans="1:12" ht="33" x14ac:dyDescent="0.2">
      <c r="A589" s="81" t="str">
        <f ca="1">IF(ISERROR(MATCH(F589,Код_КВР,0)),"",INDIRECT(ADDRESS(MATCH(F589,Код_КВР,0)+1,2,,,"КВР")))</f>
        <v>Предоставление субсидий бюджетным, автономным учреждениям и иным некоммерческим организациям</v>
      </c>
      <c r="B589" s="26">
        <v>805</v>
      </c>
      <c r="C589" s="77" t="s">
        <v>74</v>
      </c>
      <c r="D589" s="77" t="s">
        <v>96</v>
      </c>
      <c r="E589" s="26" t="s">
        <v>542</v>
      </c>
      <c r="F589" s="26">
        <v>600</v>
      </c>
      <c r="G589" s="82">
        <f>G590+G591</f>
        <v>895.5</v>
      </c>
      <c r="H589" s="82">
        <f>H590+H591</f>
        <v>0</v>
      </c>
      <c r="I589" s="82">
        <f t="shared" si="79"/>
        <v>895.5</v>
      </c>
      <c r="J589" s="98"/>
      <c r="K589" s="36"/>
      <c r="L589" s="36"/>
    </row>
    <row r="590" spans="1:12" x14ac:dyDescent="0.2">
      <c r="A590" s="81" t="str">
        <f ca="1">IF(ISERROR(MATCH(F590,Код_КВР,0)),"",INDIRECT(ADDRESS(MATCH(F590,Код_КВР,0)+1,2,,,"КВР")))</f>
        <v>Субсидии бюджетным учреждениям</v>
      </c>
      <c r="B590" s="26">
        <v>805</v>
      </c>
      <c r="C590" s="77" t="s">
        <v>74</v>
      </c>
      <c r="D590" s="77" t="s">
        <v>96</v>
      </c>
      <c r="E590" s="26" t="s">
        <v>542</v>
      </c>
      <c r="F590" s="26">
        <v>610</v>
      </c>
      <c r="G590" s="82">
        <v>883.5</v>
      </c>
      <c r="H590" s="82"/>
      <c r="I590" s="82">
        <f t="shared" si="79"/>
        <v>883.5</v>
      </c>
      <c r="J590" s="98"/>
      <c r="K590" s="36"/>
      <c r="L590" s="36"/>
    </row>
    <row r="591" spans="1:12" x14ac:dyDescent="0.2">
      <c r="A591" s="81" t="str">
        <f ca="1">IF(ISERROR(MATCH(F591,Код_КВР,0)),"",INDIRECT(ADDRESS(MATCH(F591,Код_КВР,0)+1,2,,,"КВР")))</f>
        <v>Субсидии автономным учреждениям</v>
      </c>
      <c r="B591" s="26">
        <v>805</v>
      </c>
      <c r="C591" s="77" t="s">
        <v>74</v>
      </c>
      <c r="D591" s="77" t="s">
        <v>96</v>
      </c>
      <c r="E591" s="26" t="s">
        <v>542</v>
      </c>
      <c r="F591" s="26">
        <v>620</v>
      </c>
      <c r="G591" s="82">
        <v>12</v>
      </c>
      <c r="H591" s="82"/>
      <c r="I591" s="82">
        <f t="shared" si="79"/>
        <v>12</v>
      </c>
      <c r="J591" s="98"/>
      <c r="K591" s="36"/>
      <c r="L591" s="36"/>
    </row>
    <row r="592" spans="1:12" x14ac:dyDescent="0.2">
      <c r="A592" s="81" t="str">
        <f ca="1">IF(ISERROR(MATCH(C592,Код_Раздел,0)),"",INDIRECT(ADDRESS(MATCH(C592,Код_Раздел,0)+1,2,,,"Раздел")))</f>
        <v>Социальная политика</v>
      </c>
      <c r="B592" s="26">
        <v>805</v>
      </c>
      <c r="C592" s="77" t="s">
        <v>67</v>
      </c>
      <c r="D592" s="77"/>
      <c r="E592" s="26"/>
      <c r="F592" s="26"/>
      <c r="G592" s="82">
        <f>G593+G601</f>
        <v>108297.70000000001</v>
      </c>
      <c r="H592" s="82">
        <f>H593+H601</f>
        <v>0</v>
      </c>
      <c r="I592" s="82">
        <f t="shared" si="79"/>
        <v>108297.70000000001</v>
      </c>
      <c r="J592" s="98"/>
      <c r="K592" s="36"/>
      <c r="L592" s="36"/>
    </row>
    <row r="593" spans="1:12" x14ac:dyDescent="0.2">
      <c r="A593" s="85" t="s">
        <v>58</v>
      </c>
      <c r="B593" s="26">
        <v>805</v>
      </c>
      <c r="C593" s="77" t="s">
        <v>67</v>
      </c>
      <c r="D593" s="77" t="s">
        <v>92</v>
      </c>
      <c r="E593" s="26"/>
      <c r="F593" s="26"/>
      <c r="G593" s="82">
        <f t="shared" ref="G593:H596" si="84">G594</f>
        <v>14164.8</v>
      </c>
      <c r="H593" s="82">
        <f t="shared" si="84"/>
        <v>0</v>
      </c>
      <c r="I593" s="82">
        <f t="shared" si="79"/>
        <v>14164.8</v>
      </c>
      <c r="J593" s="98"/>
      <c r="K593" s="36"/>
      <c r="L593" s="36"/>
    </row>
    <row r="594" spans="1:12" x14ac:dyDescent="0.2">
      <c r="A594" s="81" t="str">
        <f ca="1">IF(ISERROR(MATCH(E594,Код_КЦСР,0)),"",INDIRECT(ADDRESS(MATCH(E594,Код_КЦСР,0)+1,2,,,"КЦСР")))</f>
        <v>Муниципальная программа «Развитие образования» на 2013 – 2022 годы</v>
      </c>
      <c r="B594" s="26">
        <v>805</v>
      </c>
      <c r="C594" s="77" t="s">
        <v>67</v>
      </c>
      <c r="D594" s="77" t="s">
        <v>92</v>
      </c>
      <c r="E594" s="26" t="s">
        <v>253</v>
      </c>
      <c r="F594" s="26"/>
      <c r="G594" s="82">
        <f t="shared" si="84"/>
        <v>14164.8</v>
      </c>
      <c r="H594" s="82">
        <f t="shared" si="84"/>
        <v>0</v>
      </c>
      <c r="I594" s="82">
        <f t="shared" ref="I594:I657" si="85">G594+H594</f>
        <v>14164.8</v>
      </c>
      <c r="J594" s="98"/>
      <c r="K594" s="36"/>
      <c r="L594" s="36"/>
    </row>
    <row r="595" spans="1:12" x14ac:dyDescent="0.2">
      <c r="A595" s="81" t="str">
        <f ca="1">IF(ISERROR(MATCH(E595,Код_КЦСР,0)),"",INDIRECT(ADDRESS(MATCH(E595,Код_КЦСР,0)+1,2,,,"КЦСР")))</f>
        <v>Кадровое обеспечение муниципальной системы образования</v>
      </c>
      <c r="B595" s="26">
        <v>805</v>
      </c>
      <c r="C595" s="77" t="s">
        <v>67</v>
      </c>
      <c r="D595" s="77" t="s">
        <v>92</v>
      </c>
      <c r="E595" s="26" t="s">
        <v>279</v>
      </c>
      <c r="F595" s="26"/>
      <c r="G595" s="82">
        <f t="shared" si="84"/>
        <v>14164.8</v>
      </c>
      <c r="H595" s="82">
        <f t="shared" si="84"/>
        <v>0</v>
      </c>
      <c r="I595" s="82">
        <f t="shared" si="85"/>
        <v>14164.8</v>
      </c>
      <c r="J595" s="98"/>
      <c r="K595" s="36"/>
      <c r="L595" s="36"/>
    </row>
    <row r="596" spans="1:12" ht="33" x14ac:dyDescent="0.2">
      <c r="A596" s="81" t="str">
        <f ca="1">IF(ISERROR(MATCH(E596,Код_КЦСР,0)),"",INDIRECT(ADDRESS(MATCH(E596,Код_КЦСР,0)+1,2,,,"КЦСР")))</f>
        <v>Осуществление денежных выплат работникам муниципальных образовательных учреждений</v>
      </c>
      <c r="B596" s="26">
        <v>805</v>
      </c>
      <c r="C596" s="77" t="s">
        <v>67</v>
      </c>
      <c r="D596" s="77" t="s">
        <v>92</v>
      </c>
      <c r="E596" s="26" t="s">
        <v>285</v>
      </c>
      <c r="F596" s="26"/>
      <c r="G596" s="82">
        <f t="shared" si="84"/>
        <v>14164.8</v>
      </c>
      <c r="H596" s="82">
        <f t="shared" si="84"/>
        <v>0</v>
      </c>
      <c r="I596" s="82">
        <f t="shared" si="85"/>
        <v>14164.8</v>
      </c>
      <c r="J596" s="98"/>
      <c r="K596" s="36"/>
      <c r="L596" s="36"/>
    </row>
    <row r="597" spans="1:12" ht="33" x14ac:dyDescent="0.2">
      <c r="A597" s="81" t="str">
        <f ca="1">IF(ISERROR(MATCH(E597,Код_КЦСР,0)),"",INDIRECT(ADDRESS(MATCH(E597,Код_КЦСР,0)+1,2,,,"КЦСР")))</f>
        <v>Осуществление денежных выплат работникам муниципальных образовательных учреждений за счет средств городского бюджета</v>
      </c>
      <c r="B597" s="26">
        <v>805</v>
      </c>
      <c r="C597" s="77" t="s">
        <v>67</v>
      </c>
      <c r="D597" s="77" t="s">
        <v>92</v>
      </c>
      <c r="E597" s="26" t="s">
        <v>287</v>
      </c>
      <c r="F597" s="26"/>
      <c r="G597" s="82">
        <f t="shared" ref="G597:H599" si="86">G598</f>
        <v>14164.8</v>
      </c>
      <c r="H597" s="82">
        <f t="shared" si="86"/>
        <v>0</v>
      </c>
      <c r="I597" s="82">
        <f t="shared" si="85"/>
        <v>14164.8</v>
      </c>
      <c r="J597" s="98"/>
      <c r="K597" s="36"/>
      <c r="L597" s="36"/>
    </row>
    <row r="598" spans="1:12" ht="66" x14ac:dyDescent="0.2">
      <c r="A598" s="81" t="str">
        <f ca="1">IF(ISERROR(MATCH(E598,Код_КЦСР,0)),"",INDIRECT(ADDRESS(MATCH(E598,Код_КЦСР,0)+1,2,,,"КЦСР")))</f>
        <v>Ежемесячное социальное пособие на оздоровление отдельным категориям работников муниципальных дошкольных образовательных учреждений в соответствии с решением Череповецкой городской Думы от 29.05.2012 № 94</v>
      </c>
      <c r="B598" s="26">
        <v>805</v>
      </c>
      <c r="C598" s="77" t="s">
        <v>67</v>
      </c>
      <c r="D598" s="77" t="s">
        <v>92</v>
      </c>
      <c r="E598" s="26" t="s">
        <v>291</v>
      </c>
      <c r="F598" s="26"/>
      <c r="G598" s="82">
        <f t="shared" si="86"/>
        <v>14164.8</v>
      </c>
      <c r="H598" s="82">
        <f t="shared" si="86"/>
        <v>0</v>
      </c>
      <c r="I598" s="82">
        <f t="shared" si="85"/>
        <v>14164.8</v>
      </c>
      <c r="J598" s="98"/>
      <c r="K598" s="36"/>
      <c r="L598" s="36"/>
    </row>
    <row r="599" spans="1:12" x14ac:dyDescent="0.2">
      <c r="A599" s="81" t="str">
        <f ca="1">IF(ISERROR(MATCH(F599,Код_КВР,0)),"",INDIRECT(ADDRESS(MATCH(F599,Код_КВР,0)+1,2,,,"КВР")))</f>
        <v>Социальное обеспечение и иные выплаты населению</v>
      </c>
      <c r="B599" s="26">
        <v>805</v>
      </c>
      <c r="C599" s="77" t="s">
        <v>67</v>
      </c>
      <c r="D599" s="77" t="s">
        <v>92</v>
      </c>
      <c r="E599" s="26" t="s">
        <v>291</v>
      </c>
      <c r="F599" s="26">
        <v>300</v>
      </c>
      <c r="G599" s="82">
        <f t="shared" si="86"/>
        <v>14164.8</v>
      </c>
      <c r="H599" s="82">
        <f t="shared" si="86"/>
        <v>0</v>
      </c>
      <c r="I599" s="82">
        <f t="shared" si="85"/>
        <v>14164.8</v>
      </c>
      <c r="J599" s="98"/>
      <c r="K599" s="36"/>
      <c r="L599" s="36"/>
    </row>
    <row r="600" spans="1:12" x14ac:dyDescent="0.2">
      <c r="A600" s="81" t="str">
        <f ca="1">IF(ISERROR(MATCH(F600,Код_КВР,0)),"",INDIRECT(ADDRESS(MATCH(F600,Код_КВР,0)+1,2,,,"КВР")))</f>
        <v>Публичные нормативные социальные выплаты гражданам</v>
      </c>
      <c r="B600" s="26">
        <v>805</v>
      </c>
      <c r="C600" s="77" t="s">
        <v>67</v>
      </c>
      <c r="D600" s="77" t="s">
        <v>92</v>
      </c>
      <c r="E600" s="26" t="s">
        <v>291</v>
      </c>
      <c r="F600" s="26">
        <v>310</v>
      </c>
      <c r="G600" s="82">
        <v>14164.8</v>
      </c>
      <c r="H600" s="82"/>
      <c r="I600" s="82">
        <f t="shared" si="85"/>
        <v>14164.8</v>
      </c>
      <c r="J600" s="98"/>
      <c r="K600" s="36"/>
      <c r="L600" s="36"/>
    </row>
    <row r="601" spans="1:12" x14ac:dyDescent="0.2">
      <c r="A601" s="81" t="s">
        <v>82</v>
      </c>
      <c r="B601" s="26">
        <v>805</v>
      </c>
      <c r="C601" s="77" t="s">
        <v>67</v>
      </c>
      <c r="D601" s="77" t="s">
        <v>93</v>
      </c>
      <c r="E601" s="26"/>
      <c r="F601" s="26"/>
      <c r="G601" s="82">
        <f t="shared" ref="G601:H617" si="87">G602</f>
        <v>94132.900000000009</v>
      </c>
      <c r="H601" s="82">
        <f t="shared" si="87"/>
        <v>0</v>
      </c>
      <c r="I601" s="82">
        <f t="shared" si="85"/>
        <v>94132.900000000009</v>
      </c>
      <c r="J601" s="98"/>
      <c r="K601" s="36"/>
      <c r="L601" s="36"/>
    </row>
    <row r="602" spans="1:12" x14ac:dyDescent="0.2">
      <c r="A602" s="81" t="str">
        <f ca="1">IF(ISERROR(MATCH(E602,Код_КЦСР,0)),"",INDIRECT(ADDRESS(MATCH(E602,Код_КЦСР,0)+1,2,,,"КЦСР")))</f>
        <v>Муниципальная программа «Развитие образования» на 2013 – 2022 годы</v>
      </c>
      <c r="B602" s="26">
        <v>805</v>
      </c>
      <c r="C602" s="77" t="s">
        <v>67</v>
      </c>
      <c r="D602" s="77" t="s">
        <v>93</v>
      </c>
      <c r="E602" s="26" t="s">
        <v>253</v>
      </c>
      <c r="F602" s="26"/>
      <c r="G602" s="82">
        <f>G603+G608+G613</f>
        <v>94132.900000000009</v>
      </c>
      <c r="H602" s="82">
        <f>H603+H608+H613</f>
        <v>0</v>
      </c>
      <c r="I602" s="82">
        <f t="shared" si="85"/>
        <v>94132.900000000009</v>
      </c>
      <c r="J602" s="98"/>
      <c r="K602" s="36"/>
      <c r="L602" s="36"/>
    </row>
    <row r="603" spans="1:12" x14ac:dyDescent="0.2">
      <c r="A603" s="81" t="str">
        <f ca="1">IF(ISERROR(MATCH(E603,Код_КЦСР,0)),"",INDIRECT(ADDRESS(MATCH(E603,Код_КЦСР,0)+1,2,,,"КЦСР")))</f>
        <v>Дошкольное образование</v>
      </c>
      <c r="B603" s="26">
        <v>805</v>
      </c>
      <c r="C603" s="77" t="s">
        <v>67</v>
      </c>
      <c r="D603" s="77" t="s">
        <v>93</v>
      </c>
      <c r="E603" s="26" t="s">
        <v>252</v>
      </c>
      <c r="F603" s="26"/>
      <c r="G603" s="82">
        <f t="shared" ref="G603:H606" si="88">G604</f>
        <v>69765.600000000006</v>
      </c>
      <c r="H603" s="82">
        <f t="shared" si="88"/>
        <v>0</v>
      </c>
      <c r="I603" s="82">
        <f t="shared" si="85"/>
        <v>69765.600000000006</v>
      </c>
      <c r="J603" s="98"/>
      <c r="K603" s="36"/>
      <c r="L603" s="36"/>
    </row>
    <row r="604" spans="1:12" ht="66" x14ac:dyDescent="0.2">
      <c r="A604" s="81" t="str">
        <f ca="1">IF(ISERROR(MATCH(E604,Код_КЦСР,0)),"",INDIRECT(ADDRESS(MATCH(E604,Код_КЦСР,0)+1,2,,,"КЦСР")))</f>
        <v>Оказание содействия родителям (законным представителям) детей, посещающих дошкольные образовательные учреждения, реализующие основные общеобразовательные программы - образовательные программы дошкольного образования</v>
      </c>
      <c r="B604" s="26">
        <v>805</v>
      </c>
      <c r="C604" s="77" t="s">
        <v>67</v>
      </c>
      <c r="D604" s="77" t="s">
        <v>93</v>
      </c>
      <c r="E604" s="26" t="s">
        <v>259</v>
      </c>
      <c r="F604" s="26"/>
      <c r="G604" s="82">
        <f t="shared" si="88"/>
        <v>69765.600000000006</v>
      </c>
      <c r="H604" s="82">
        <f t="shared" si="88"/>
        <v>0</v>
      </c>
      <c r="I604" s="82">
        <f t="shared" si="85"/>
        <v>69765.600000000006</v>
      </c>
      <c r="J604" s="98"/>
      <c r="K604" s="36"/>
      <c r="L604" s="36"/>
    </row>
    <row r="605" spans="1:12" ht="66" customHeight="1" x14ac:dyDescent="0.2">
      <c r="A605" s="81" t="str">
        <f ca="1">IF(ISERROR(MATCH(E605,Код_КЦСР,0)),"",INDIRECT(ADDRESS(MATCH(E605,Код_КЦСР,0)+1,2,,,"КЦСР")))</f>
        <v>Оказание содействия родителям (законным представителям) детей, посещающих дошкольные образовательные учреждения, реализующие основные общеобразовательные программы - образовательные программы дошкольного образования за счет средств областного бюджета</v>
      </c>
      <c r="B605" s="26">
        <v>805</v>
      </c>
      <c r="C605" s="77" t="s">
        <v>67</v>
      </c>
      <c r="D605" s="77" t="s">
        <v>93</v>
      </c>
      <c r="E605" s="26" t="s">
        <v>262</v>
      </c>
      <c r="F605" s="26"/>
      <c r="G605" s="82">
        <f t="shared" si="88"/>
        <v>69765.600000000006</v>
      </c>
      <c r="H605" s="82">
        <f t="shared" si="88"/>
        <v>0</v>
      </c>
      <c r="I605" s="82">
        <f t="shared" si="85"/>
        <v>69765.600000000006</v>
      </c>
      <c r="J605" s="98"/>
      <c r="K605" s="36"/>
      <c r="L605" s="36"/>
    </row>
    <row r="606" spans="1:12" x14ac:dyDescent="0.2">
      <c r="A606" s="81" t="str">
        <f ca="1">IF(ISERROR(MATCH(F606,Код_КВР,0)),"",INDIRECT(ADDRESS(MATCH(F606,Код_КВР,0)+1,2,,,"КВР")))</f>
        <v>Социальное обеспечение и иные выплаты населению</v>
      </c>
      <c r="B606" s="26">
        <v>805</v>
      </c>
      <c r="C606" s="77" t="s">
        <v>67</v>
      </c>
      <c r="D606" s="77" t="s">
        <v>93</v>
      </c>
      <c r="E606" s="26" t="s">
        <v>262</v>
      </c>
      <c r="F606" s="26">
        <v>300</v>
      </c>
      <c r="G606" s="82">
        <f t="shared" si="88"/>
        <v>69765.600000000006</v>
      </c>
      <c r="H606" s="82">
        <f t="shared" si="88"/>
        <v>0</v>
      </c>
      <c r="I606" s="82">
        <f t="shared" si="85"/>
        <v>69765.600000000006</v>
      </c>
      <c r="J606" s="98"/>
      <c r="K606" s="36"/>
      <c r="L606" s="36"/>
    </row>
    <row r="607" spans="1:12" ht="33" x14ac:dyDescent="0.2">
      <c r="A607" s="81" t="str">
        <f ca="1">IF(ISERROR(MATCH(F607,Код_КВР,0)),"",INDIRECT(ADDRESS(MATCH(F607,Код_КВР,0)+1,2,,,"КВР")))</f>
        <v>Социальные выплаты гражданам, кроме публичных нормативных социальных выплат</v>
      </c>
      <c r="B607" s="26">
        <v>805</v>
      </c>
      <c r="C607" s="77" t="s">
        <v>67</v>
      </c>
      <c r="D607" s="77" t="s">
        <v>93</v>
      </c>
      <c r="E607" s="26" t="s">
        <v>262</v>
      </c>
      <c r="F607" s="26">
        <v>320</v>
      </c>
      <c r="G607" s="82">
        <f>76729.3-6963.7</f>
        <v>69765.600000000006</v>
      </c>
      <c r="H607" s="82"/>
      <c r="I607" s="82">
        <f t="shared" si="85"/>
        <v>69765.600000000006</v>
      </c>
      <c r="J607" s="98"/>
      <c r="K607" s="36"/>
      <c r="L607" s="36"/>
    </row>
    <row r="608" spans="1:12" x14ac:dyDescent="0.2">
      <c r="A608" s="81" t="str">
        <f ca="1">IF(ISERROR(MATCH(E608,Код_КЦСР,0)),"",INDIRECT(ADDRESS(MATCH(E608,Код_КЦСР,0)+1,2,,,"КЦСР")))</f>
        <v>Общее образование</v>
      </c>
      <c r="B608" s="26">
        <v>805</v>
      </c>
      <c r="C608" s="77" t="s">
        <v>67</v>
      </c>
      <c r="D608" s="77" t="s">
        <v>93</v>
      </c>
      <c r="E608" s="26" t="s">
        <v>263</v>
      </c>
      <c r="F608" s="26"/>
      <c r="G608" s="82">
        <f t="shared" ref="G608:H611" si="89">G609</f>
        <v>6863.6</v>
      </c>
      <c r="H608" s="82">
        <f t="shared" si="89"/>
        <v>0</v>
      </c>
      <c r="I608" s="82">
        <f t="shared" si="85"/>
        <v>6863.6</v>
      </c>
      <c r="J608" s="98"/>
      <c r="K608" s="36"/>
      <c r="L608" s="36"/>
    </row>
    <row r="609" spans="1:12" ht="66" x14ac:dyDescent="0.2">
      <c r="A609" s="81" t="str">
        <f ca="1">IF(ISERROR(MATCH(E609,Код_КЦСР,0)),"",INDIRECT(ADDRESS(MATCH(E609,Код_КЦСР,0)+1,2,,,"КЦСР")))</f>
        <v>Осуществление отдельных государственных полномочий в соответствии с законом области от 17 декабря 2007 года № 1719-ОЗ «О наделении органов местного самоуправления отдельными государственными полномочиями в сфере образования»</v>
      </c>
      <c r="B609" s="26">
        <v>805</v>
      </c>
      <c r="C609" s="77" t="s">
        <v>67</v>
      </c>
      <c r="D609" s="77" t="s">
        <v>93</v>
      </c>
      <c r="E609" s="26" t="s">
        <v>270</v>
      </c>
      <c r="F609" s="26"/>
      <c r="G609" s="82">
        <f t="shared" si="89"/>
        <v>6863.6</v>
      </c>
      <c r="H609" s="82">
        <f t="shared" si="89"/>
        <v>0</v>
      </c>
      <c r="I609" s="82">
        <f t="shared" si="85"/>
        <v>6863.6</v>
      </c>
      <c r="J609" s="98"/>
      <c r="K609" s="36"/>
      <c r="L609" s="36"/>
    </row>
    <row r="610" spans="1:12" ht="69.75" customHeight="1" x14ac:dyDescent="0.2">
      <c r="A610" s="81" t="str">
        <f ca="1">IF(ISERROR(MATCH(E610,Код_КЦСР,0)),"",INDIRECT(ADDRESS(MATCH(E610,Код_КЦСР,0)+1,2,,,"КЦСР")))</f>
        <v>Осуществление отдельных государственных полномочий в соответствии с законом области от 17 декабря 2007 года № 1719-ОЗ «О наделении органов местного самоуправления отдельными государственными полномочиями в сфере образования» за счет средств областного бюджета</v>
      </c>
      <c r="B610" s="26">
        <v>805</v>
      </c>
      <c r="C610" s="77" t="s">
        <v>67</v>
      </c>
      <c r="D610" s="77" t="s">
        <v>93</v>
      </c>
      <c r="E610" s="26" t="s">
        <v>272</v>
      </c>
      <c r="F610" s="26"/>
      <c r="G610" s="82">
        <f t="shared" si="89"/>
        <v>6863.6</v>
      </c>
      <c r="H610" s="82">
        <f t="shared" si="89"/>
        <v>0</v>
      </c>
      <c r="I610" s="82">
        <f t="shared" si="85"/>
        <v>6863.6</v>
      </c>
      <c r="J610" s="98"/>
      <c r="K610" s="36"/>
      <c r="L610" s="36"/>
    </row>
    <row r="611" spans="1:12" x14ac:dyDescent="0.2">
      <c r="A611" s="81" t="str">
        <f ca="1">IF(ISERROR(MATCH(F611,Код_КВР,0)),"",INDIRECT(ADDRESS(MATCH(F611,Код_КВР,0)+1,2,,,"КВР")))</f>
        <v>Социальное обеспечение и иные выплаты населению</v>
      </c>
      <c r="B611" s="26">
        <v>805</v>
      </c>
      <c r="C611" s="77" t="s">
        <v>67</v>
      </c>
      <c r="D611" s="77" t="s">
        <v>93</v>
      </c>
      <c r="E611" s="26" t="s">
        <v>272</v>
      </c>
      <c r="F611" s="26">
        <v>300</v>
      </c>
      <c r="G611" s="82">
        <f t="shared" si="89"/>
        <v>6863.6</v>
      </c>
      <c r="H611" s="82">
        <f t="shared" si="89"/>
        <v>0</v>
      </c>
      <c r="I611" s="82">
        <f t="shared" si="85"/>
        <v>6863.6</v>
      </c>
      <c r="J611" s="98"/>
      <c r="K611" s="36"/>
      <c r="L611" s="36"/>
    </row>
    <row r="612" spans="1:12" ht="33" x14ac:dyDescent="0.2">
      <c r="A612" s="81" t="str">
        <f ca="1">IF(ISERROR(MATCH(F612,Код_КВР,0)),"",INDIRECT(ADDRESS(MATCH(F612,Код_КВР,0)+1,2,,,"КВР")))</f>
        <v>Социальные выплаты гражданам, кроме публичных нормативных социальных выплат</v>
      </c>
      <c r="B612" s="26">
        <v>805</v>
      </c>
      <c r="C612" s="77" t="s">
        <v>67</v>
      </c>
      <c r="D612" s="77" t="s">
        <v>93</v>
      </c>
      <c r="E612" s="26" t="s">
        <v>272</v>
      </c>
      <c r="F612" s="26">
        <v>320</v>
      </c>
      <c r="G612" s="82">
        <v>6863.6</v>
      </c>
      <c r="H612" s="82"/>
      <c r="I612" s="82">
        <f t="shared" si="85"/>
        <v>6863.6</v>
      </c>
      <c r="J612" s="98"/>
      <c r="K612" s="36"/>
      <c r="L612" s="36"/>
    </row>
    <row r="613" spans="1:12" ht="17.25" customHeight="1" x14ac:dyDescent="0.2">
      <c r="A613" s="81" t="str">
        <f ca="1">IF(ISERROR(MATCH(E613,Код_КЦСР,0)),"",INDIRECT(ADDRESS(MATCH(E613,Код_КЦСР,0)+1,2,,,"КЦСР")))</f>
        <v>Кадровое обеспечение муниципальной системы образования</v>
      </c>
      <c r="B613" s="26">
        <v>805</v>
      </c>
      <c r="C613" s="77" t="s">
        <v>67</v>
      </c>
      <c r="D613" s="77" t="s">
        <v>93</v>
      </c>
      <c r="E613" s="26" t="s">
        <v>279</v>
      </c>
      <c r="F613" s="26"/>
      <c r="G613" s="82">
        <f t="shared" si="87"/>
        <v>17503.7</v>
      </c>
      <c r="H613" s="82">
        <f t="shared" si="87"/>
        <v>0</v>
      </c>
      <c r="I613" s="82">
        <f t="shared" si="85"/>
        <v>17503.7</v>
      </c>
      <c r="J613" s="98"/>
      <c r="K613" s="36"/>
      <c r="L613" s="36"/>
    </row>
    <row r="614" spans="1:12" ht="33" x14ac:dyDescent="0.2">
      <c r="A614" s="81" t="str">
        <f ca="1">IF(ISERROR(MATCH(E614,Код_КЦСР,0)),"",INDIRECT(ADDRESS(MATCH(E614,Код_КЦСР,0)+1,2,,,"КЦСР")))</f>
        <v>Осуществление денежных выплат работникам муниципальных образовательных учреждений</v>
      </c>
      <c r="B614" s="26">
        <v>805</v>
      </c>
      <c r="C614" s="77" t="s">
        <v>67</v>
      </c>
      <c r="D614" s="77" t="s">
        <v>93</v>
      </c>
      <c r="E614" s="26" t="s">
        <v>285</v>
      </c>
      <c r="F614" s="26"/>
      <c r="G614" s="82">
        <f t="shared" si="87"/>
        <v>17503.7</v>
      </c>
      <c r="H614" s="82">
        <f t="shared" si="87"/>
        <v>0</v>
      </c>
      <c r="I614" s="82">
        <f t="shared" si="85"/>
        <v>17503.7</v>
      </c>
      <c r="J614" s="98"/>
      <c r="K614" s="36"/>
      <c r="L614" s="36"/>
    </row>
    <row r="615" spans="1:12" ht="33" x14ac:dyDescent="0.2">
      <c r="A615" s="81" t="str">
        <f ca="1">IF(ISERROR(MATCH(E615,Код_КЦСР,0)),"",INDIRECT(ADDRESS(MATCH(E615,Код_КЦСР,0)+1,2,,,"КЦСР")))</f>
        <v>Осуществление денежных выплат работникам муниципальных образовательных учреждений за счет средств городского бюджета</v>
      </c>
      <c r="B615" s="26">
        <v>805</v>
      </c>
      <c r="C615" s="77" t="s">
        <v>67</v>
      </c>
      <c r="D615" s="77" t="s">
        <v>93</v>
      </c>
      <c r="E615" s="26" t="s">
        <v>287</v>
      </c>
      <c r="F615" s="26"/>
      <c r="G615" s="82">
        <f t="shared" si="87"/>
        <v>17503.7</v>
      </c>
      <c r="H615" s="82">
        <f t="shared" si="87"/>
        <v>0</v>
      </c>
      <c r="I615" s="82">
        <f t="shared" si="85"/>
        <v>17503.7</v>
      </c>
      <c r="J615" s="98"/>
      <c r="K615" s="36"/>
      <c r="L615" s="36"/>
    </row>
    <row r="616" spans="1:12" ht="66" x14ac:dyDescent="0.2">
      <c r="A616" s="81" t="str">
        <f ca="1">IF(ISERROR(MATCH(E616,Код_КЦСР,0)),"",INDIRECT(ADDRESS(MATCH(E616,Код_КЦСР,0)+1,2,,,"КЦСР")))</f>
        <v>Компенсация части родительской платы за содержание ребенка в детском саду (присмотр и уход за детьми) штатным работникам муниципальных дошкольных образовательных учреждений в соответствии с решением Череповецкой городской Думы от 30.10.2012 № 203</v>
      </c>
      <c r="B616" s="26">
        <v>805</v>
      </c>
      <c r="C616" s="77" t="s">
        <v>67</v>
      </c>
      <c r="D616" s="77" t="s">
        <v>93</v>
      </c>
      <c r="E616" s="26" t="s">
        <v>292</v>
      </c>
      <c r="F616" s="26"/>
      <c r="G616" s="82">
        <f t="shared" si="87"/>
        <v>17503.7</v>
      </c>
      <c r="H616" s="82">
        <f t="shared" si="87"/>
        <v>0</v>
      </c>
      <c r="I616" s="82">
        <f t="shared" si="85"/>
        <v>17503.7</v>
      </c>
      <c r="J616" s="98"/>
      <c r="K616" s="36"/>
      <c r="L616" s="36"/>
    </row>
    <row r="617" spans="1:12" x14ac:dyDescent="0.2">
      <c r="A617" s="81" t="str">
        <f ca="1">IF(ISERROR(MATCH(F617,Код_КВР,0)),"",INDIRECT(ADDRESS(MATCH(F617,Код_КВР,0)+1,2,,,"КВР")))</f>
        <v>Социальное обеспечение и иные выплаты населению</v>
      </c>
      <c r="B617" s="26">
        <v>805</v>
      </c>
      <c r="C617" s="77" t="s">
        <v>67</v>
      </c>
      <c r="D617" s="77" t="s">
        <v>93</v>
      </c>
      <c r="E617" s="26" t="s">
        <v>292</v>
      </c>
      <c r="F617" s="26">
        <v>300</v>
      </c>
      <c r="G617" s="82">
        <f t="shared" si="87"/>
        <v>17503.7</v>
      </c>
      <c r="H617" s="82">
        <f t="shared" si="87"/>
        <v>0</v>
      </c>
      <c r="I617" s="82">
        <f t="shared" si="85"/>
        <v>17503.7</v>
      </c>
      <c r="J617" s="98"/>
      <c r="K617" s="36"/>
      <c r="L617" s="36"/>
    </row>
    <row r="618" spans="1:12" x14ac:dyDescent="0.2">
      <c r="A618" s="81" t="str">
        <f ca="1">IF(ISERROR(MATCH(F618,Код_КВР,0)),"",INDIRECT(ADDRESS(MATCH(F618,Код_КВР,0)+1,2,,,"КВР")))</f>
        <v>Публичные нормативные социальные выплаты гражданам</v>
      </c>
      <c r="B618" s="26">
        <v>805</v>
      </c>
      <c r="C618" s="77" t="s">
        <v>67</v>
      </c>
      <c r="D618" s="77" t="s">
        <v>93</v>
      </c>
      <c r="E618" s="26" t="s">
        <v>292</v>
      </c>
      <c r="F618" s="26">
        <v>310</v>
      </c>
      <c r="G618" s="82">
        <v>17503.7</v>
      </c>
      <c r="H618" s="82"/>
      <c r="I618" s="82">
        <f t="shared" si="85"/>
        <v>17503.7</v>
      </c>
      <c r="J618" s="98"/>
      <c r="K618" s="36"/>
      <c r="L618" s="36"/>
    </row>
    <row r="619" spans="1:12" x14ac:dyDescent="0.2">
      <c r="A619" s="81" t="str">
        <f ca="1">IF(ISERROR(MATCH(B619,Код_ППП,0)),"",INDIRECT(ADDRESS(MATCH(B619,Код_ППП,0)+1,2,,,"ППП")))</f>
        <v>ФИНАНСОВОЕ УПРАВЛЕНИЕ МЭРИИ ГОРОДА</v>
      </c>
      <c r="B619" s="26">
        <v>807</v>
      </c>
      <c r="C619" s="77"/>
      <c r="D619" s="77"/>
      <c r="E619" s="26"/>
      <c r="F619" s="26"/>
      <c r="G619" s="82">
        <f>G620+G653</f>
        <v>238422.6</v>
      </c>
      <c r="H619" s="82">
        <f>H620+H653</f>
        <v>0</v>
      </c>
      <c r="I619" s="82">
        <f t="shared" si="85"/>
        <v>238422.6</v>
      </c>
      <c r="J619" s="98"/>
      <c r="K619" s="36"/>
      <c r="L619" s="36"/>
    </row>
    <row r="620" spans="1:12" x14ac:dyDescent="0.2">
      <c r="A620" s="81" t="str">
        <f ca="1">IF(ISERROR(MATCH(C620,Код_Раздел,0)),"",INDIRECT(ADDRESS(MATCH(C620,Код_Раздел,0)+1,2,,,"Раздел")))</f>
        <v>Общегосударственные  вопросы</v>
      </c>
      <c r="B620" s="26">
        <v>807</v>
      </c>
      <c r="C620" s="77" t="s">
        <v>90</v>
      </c>
      <c r="D620" s="77"/>
      <c r="E620" s="26"/>
      <c r="F620" s="26"/>
      <c r="G620" s="82">
        <f>G621+G647+G641</f>
        <v>107922.6</v>
      </c>
      <c r="H620" s="82">
        <f>H621+H647+H641</f>
        <v>0</v>
      </c>
      <c r="I620" s="82">
        <f t="shared" si="85"/>
        <v>107922.6</v>
      </c>
      <c r="J620" s="98"/>
      <c r="K620" s="36"/>
      <c r="L620" s="36"/>
    </row>
    <row r="621" spans="1:12" ht="33" x14ac:dyDescent="0.2">
      <c r="A621" s="85" t="s">
        <v>46</v>
      </c>
      <c r="B621" s="26">
        <v>807</v>
      </c>
      <c r="C621" s="77" t="s">
        <v>90</v>
      </c>
      <c r="D621" s="77" t="s">
        <v>94</v>
      </c>
      <c r="E621" s="26"/>
      <c r="F621" s="26"/>
      <c r="G621" s="82">
        <f>G622</f>
        <v>47899.4</v>
      </c>
      <c r="H621" s="82">
        <f>H622</f>
        <v>0</v>
      </c>
      <c r="I621" s="82">
        <f t="shared" si="85"/>
        <v>47899.4</v>
      </c>
      <c r="J621" s="98"/>
      <c r="K621" s="36"/>
      <c r="L621" s="36"/>
    </row>
    <row r="622" spans="1:12" x14ac:dyDescent="0.2">
      <c r="A622" s="81" t="str">
        <f ca="1">IF(ISERROR(MATCH(E622,Код_КЦСР,0)),"",INDIRECT(ADDRESS(MATCH(E622,Код_КЦСР,0)+1,2,,,"КЦСР")))</f>
        <v>Расходы, не включенные в муниципальные программы города Череповца</v>
      </c>
      <c r="B622" s="26">
        <v>807</v>
      </c>
      <c r="C622" s="77" t="s">
        <v>90</v>
      </c>
      <c r="D622" s="77" t="s">
        <v>94</v>
      </c>
      <c r="E622" s="26" t="s">
        <v>586</v>
      </c>
      <c r="F622" s="26"/>
      <c r="G622" s="82">
        <f>G623+G635</f>
        <v>47899.4</v>
      </c>
      <c r="H622" s="82">
        <f>H623+H635</f>
        <v>0</v>
      </c>
      <c r="I622" s="82">
        <f t="shared" si="85"/>
        <v>47899.4</v>
      </c>
      <c r="J622" s="98"/>
      <c r="K622" s="36"/>
      <c r="L622" s="36"/>
    </row>
    <row r="623" spans="1:12" ht="33" x14ac:dyDescent="0.2">
      <c r="A623" s="81" t="str">
        <f ca="1">IF(ISERROR(MATCH(E623,Код_КЦСР,0)),"",INDIRECT(ADDRESS(MATCH(E623,Код_КЦСР,0)+1,2,,,"КЦСР")))</f>
        <v>Руководство и управление в сфере установленных функций органов местного самоуправления</v>
      </c>
      <c r="B623" s="26">
        <v>807</v>
      </c>
      <c r="C623" s="77" t="s">
        <v>90</v>
      </c>
      <c r="D623" s="77" t="s">
        <v>94</v>
      </c>
      <c r="E623" s="26" t="s">
        <v>587</v>
      </c>
      <c r="F623" s="26"/>
      <c r="G623" s="82">
        <f>G624</f>
        <v>35971.700000000004</v>
      </c>
      <c r="H623" s="82">
        <f>H624</f>
        <v>0</v>
      </c>
      <c r="I623" s="82">
        <f t="shared" si="85"/>
        <v>35971.700000000004</v>
      </c>
      <c r="J623" s="98"/>
      <c r="K623" s="36"/>
      <c r="L623" s="36"/>
    </row>
    <row r="624" spans="1:12" ht="33" x14ac:dyDescent="0.2">
      <c r="A624" s="81" t="str">
        <f ca="1">IF(ISERROR(MATCH(E624,Код_КЦСР,0)),"",INDIRECT(ADDRESS(MATCH(E624,Код_КЦСР,0)+1,2,,,"КЦСР")))</f>
        <v>Обеспечение деятельности исполнительных органов местного самоуправления</v>
      </c>
      <c r="B624" s="26">
        <v>807</v>
      </c>
      <c r="C624" s="77" t="s">
        <v>90</v>
      </c>
      <c r="D624" s="77" t="s">
        <v>94</v>
      </c>
      <c r="E624" s="26" t="s">
        <v>590</v>
      </c>
      <c r="F624" s="26"/>
      <c r="G624" s="82">
        <f>G625+G632</f>
        <v>35971.700000000004</v>
      </c>
      <c r="H624" s="82">
        <f>H625+H632</f>
        <v>0</v>
      </c>
      <c r="I624" s="82">
        <f t="shared" si="85"/>
        <v>35971.700000000004</v>
      </c>
      <c r="J624" s="98"/>
      <c r="K624" s="36"/>
      <c r="L624" s="36"/>
    </row>
    <row r="625" spans="1:12" x14ac:dyDescent="0.2">
      <c r="A625" s="81" t="str">
        <f ca="1">IF(ISERROR(MATCH(E625,Код_КЦСР,0)),"",INDIRECT(ADDRESS(MATCH(E625,Код_КЦСР,0)+1,2,,,"КЦСР")))</f>
        <v>Расходы на обеспечение функций органов местного самоуправления</v>
      </c>
      <c r="B625" s="26">
        <v>807</v>
      </c>
      <c r="C625" s="77" t="s">
        <v>90</v>
      </c>
      <c r="D625" s="77" t="s">
        <v>94</v>
      </c>
      <c r="E625" s="26" t="s">
        <v>592</v>
      </c>
      <c r="F625" s="26"/>
      <c r="G625" s="82">
        <f>G626+G628+G630</f>
        <v>35739.800000000003</v>
      </c>
      <c r="H625" s="82">
        <f>H626+H628+H630</f>
        <v>0</v>
      </c>
      <c r="I625" s="82">
        <f t="shared" si="85"/>
        <v>35739.800000000003</v>
      </c>
      <c r="J625" s="98"/>
      <c r="K625" s="36"/>
      <c r="L625" s="36"/>
    </row>
    <row r="626" spans="1:12" ht="51" customHeight="1" x14ac:dyDescent="0.2">
      <c r="A626" s="81" t="str">
        <f t="shared" ref="A626:A634" ca="1" si="90">IF(ISERROR(MATCH(F626,Код_КВР,0)),"",INDIRECT(ADDRESS(MATCH(F626,Код_КВР,0)+1,2,,,"КВР")))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626" s="26">
        <v>807</v>
      </c>
      <c r="C626" s="77" t="s">
        <v>90</v>
      </c>
      <c r="D626" s="77" t="s">
        <v>94</v>
      </c>
      <c r="E626" s="26" t="s">
        <v>592</v>
      </c>
      <c r="F626" s="26">
        <v>100</v>
      </c>
      <c r="G626" s="82">
        <f>G627</f>
        <v>35606.5</v>
      </c>
      <c r="H626" s="82">
        <f>H627</f>
        <v>0</v>
      </c>
      <c r="I626" s="82">
        <f t="shared" si="85"/>
        <v>35606.5</v>
      </c>
      <c r="J626" s="98"/>
      <c r="K626" s="36"/>
      <c r="L626" s="36"/>
    </row>
    <row r="627" spans="1:12" ht="18.75" customHeight="1" x14ac:dyDescent="0.2">
      <c r="A627" s="81" t="str">
        <f t="shared" ca="1" si="90"/>
        <v>Расходы на выплаты персоналу государственных (муниципальных) органов</v>
      </c>
      <c r="B627" s="26">
        <v>807</v>
      </c>
      <c r="C627" s="77" t="s">
        <v>90</v>
      </c>
      <c r="D627" s="77" t="s">
        <v>94</v>
      </c>
      <c r="E627" s="26" t="s">
        <v>592</v>
      </c>
      <c r="F627" s="26">
        <v>120</v>
      </c>
      <c r="G627" s="82">
        <f>35603.1+3.4</f>
        <v>35606.5</v>
      </c>
      <c r="H627" s="82"/>
      <c r="I627" s="82">
        <f t="shared" si="85"/>
        <v>35606.5</v>
      </c>
      <c r="J627" s="98"/>
      <c r="K627" s="36"/>
      <c r="L627" s="36"/>
    </row>
    <row r="628" spans="1:12" ht="18.75" customHeight="1" x14ac:dyDescent="0.2">
      <c r="A628" s="81" t="str">
        <f t="shared" ca="1" si="90"/>
        <v>Закупка товаров, работ и услуг для государственных (муниципальных) нужд</v>
      </c>
      <c r="B628" s="26">
        <v>807</v>
      </c>
      <c r="C628" s="77" t="s">
        <v>90</v>
      </c>
      <c r="D628" s="77" t="s">
        <v>94</v>
      </c>
      <c r="E628" s="26" t="s">
        <v>592</v>
      </c>
      <c r="F628" s="26">
        <v>200</v>
      </c>
      <c r="G628" s="82">
        <f>G629</f>
        <v>131.79999999999998</v>
      </c>
      <c r="H628" s="82">
        <f>H629</f>
        <v>0</v>
      </c>
      <c r="I628" s="82">
        <f t="shared" si="85"/>
        <v>131.79999999999998</v>
      </c>
      <c r="J628" s="98"/>
      <c r="K628" s="36"/>
      <c r="L628" s="36"/>
    </row>
    <row r="629" spans="1:12" ht="33" x14ac:dyDescent="0.2">
      <c r="A629" s="81" t="str">
        <f t="shared" ca="1" si="90"/>
        <v>Иные закупки товаров, работ и услуг для обеспечения государственных (муниципальных) нужд</v>
      </c>
      <c r="B629" s="26">
        <v>807</v>
      </c>
      <c r="C629" s="77" t="s">
        <v>90</v>
      </c>
      <c r="D629" s="77" t="s">
        <v>94</v>
      </c>
      <c r="E629" s="26" t="s">
        <v>592</v>
      </c>
      <c r="F629" s="26">
        <v>240</v>
      </c>
      <c r="G629" s="82">
        <f>101.1+34.1-3.4</f>
        <v>131.79999999999998</v>
      </c>
      <c r="H629" s="82"/>
      <c r="I629" s="82">
        <f t="shared" si="85"/>
        <v>131.79999999999998</v>
      </c>
      <c r="J629" s="98"/>
      <c r="K629" s="36"/>
      <c r="L629" s="36"/>
    </row>
    <row r="630" spans="1:12" x14ac:dyDescent="0.2">
      <c r="A630" s="81" t="str">
        <f t="shared" ca="1" si="90"/>
        <v>Иные бюджетные ассигнования</v>
      </c>
      <c r="B630" s="26">
        <v>807</v>
      </c>
      <c r="C630" s="77" t="s">
        <v>90</v>
      </c>
      <c r="D630" s="77" t="s">
        <v>94</v>
      </c>
      <c r="E630" s="26" t="s">
        <v>592</v>
      </c>
      <c r="F630" s="26">
        <v>800</v>
      </c>
      <c r="G630" s="82">
        <f>G631</f>
        <v>1.5</v>
      </c>
      <c r="H630" s="82">
        <f>H631</f>
        <v>0</v>
      </c>
      <c r="I630" s="82">
        <f t="shared" si="85"/>
        <v>1.5</v>
      </c>
      <c r="J630" s="98"/>
      <c r="K630" s="36"/>
      <c r="L630" s="36"/>
    </row>
    <row r="631" spans="1:12" x14ac:dyDescent="0.2">
      <c r="A631" s="81" t="str">
        <f t="shared" ca="1" si="90"/>
        <v>Уплата налогов, сборов и иных платежей</v>
      </c>
      <c r="B631" s="26">
        <v>807</v>
      </c>
      <c r="C631" s="77" t="s">
        <v>90</v>
      </c>
      <c r="D631" s="77" t="s">
        <v>94</v>
      </c>
      <c r="E631" s="26" t="s">
        <v>592</v>
      </c>
      <c r="F631" s="26">
        <v>850</v>
      </c>
      <c r="G631" s="82">
        <v>1.5</v>
      </c>
      <c r="H631" s="82"/>
      <c r="I631" s="82">
        <f t="shared" si="85"/>
        <v>1.5</v>
      </c>
      <c r="J631" s="98"/>
      <c r="K631" s="36"/>
      <c r="L631" s="36"/>
    </row>
    <row r="632" spans="1:12" ht="82.5" x14ac:dyDescent="0.2">
      <c r="A632" s="81" t="str">
        <f ca="1">IF(ISERROR(MATCH(E632,Код_КЦСР,0)),"",INDIRECT(ADDRESS(MATCH(E632,Код_КЦСР,0)+1,2,,,"КЦСР")))</f>
        <v>Субвенция на осуществление отдельных государственных полномочий в соответствии с законом области от 05.10.2006 № 1501-ОЗ «О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регулирования цен (тарифов)»</v>
      </c>
      <c r="B632" s="26">
        <v>807</v>
      </c>
      <c r="C632" s="77" t="s">
        <v>90</v>
      </c>
      <c r="D632" s="77" t="s">
        <v>94</v>
      </c>
      <c r="E632" s="26" t="s">
        <v>621</v>
      </c>
      <c r="F632" s="26"/>
      <c r="G632" s="82">
        <f>G633</f>
        <v>231.9</v>
      </c>
      <c r="H632" s="82">
        <f>H633</f>
        <v>0</v>
      </c>
      <c r="I632" s="82">
        <f t="shared" si="85"/>
        <v>231.9</v>
      </c>
      <c r="J632" s="98"/>
      <c r="K632" s="36"/>
      <c r="L632" s="36"/>
    </row>
    <row r="633" spans="1:12" ht="51" customHeight="1" x14ac:dyDescent="0.2">
      <c r="A633" s="81" t="str">
        <f t="shared" ca="1" si="90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633" s="26">
        <v>807</v>
      </c>
      <c r="C633" s="77" t="s">
        <v>90</v>
      </c>
      <c r="D633" s="77" t="s">
        <v>94</v>
      </c>
      <c r="E633" s="26" t="s">
        <v>621</v>
      </c>
      <c r="F633" s="26">
        <v>100</v>
      </c>
      <c r="G633" s="82">
        <f>G634</f>
        <v>231.9</v>
      </c>
      <c r="H633" s="82">
        <f>H634</f>
        <v>0</v>
      </c>
      <c r="I633" s="82">
        <f t="shared" si="85"/>
        <v>231.9</v>
      </c>
      <c r="J633" s="98"/>
      <c r="K633" s="36"/>
      <c r="L633" s="36"/>
    </row>
    <row r="634" spans="1:12" ht="18.75" customHeight="1" x14ac:dyDescent="0.2">
      <c r="A634" s="81" t="str">
        <f t="shared" ca="1" si="90"/>
        <v>Расходы на выплаты персоналу государственных (муниципальных) органов</v>
      </c>
      <c r="B634" s="26">
        <v>807</v>
      </c>
      <c r="C634" s="77" t="s">
        <v>90</v>
      </c>
      <c r="D634" s="77" t="s">
        <v>94</v>
      </c>
      <c r="E634" s="26" t="s">
        <v>621</v>
      </c>
      <c r="F634" s="26">
        <v>120</v>
      </c>
      <c r="G634" s="82">
        <v>231.9</v>
      </c>
      <c r="H634" s="82"/>
      <c r="I634" s="82">
        <f t="shared" si="85"/>
        <v>231.9</v>
      </c>
      <c r="J634" s="98"/>
      <c r="K634" s="36"/>
      <c r="L634" s="36"/>
    </row>
    <row r="635" spans="1:12" x14ac:dyDescent="0.2">
      <c r="A635" s="81" t="str">
        <f ca="1">IF(ISERROR(MATCH(E635,Код_КЦСР,0)),"",INDIRECT(ADDRESS(MATCH(E635,Код_КЦСР,0)+1,2,,,"КЦСР")))</f>
        <v>Иные непрограммные расходы</v>
      </c>
      <c r="B635" s="26">
        <v>807</v>
      </c>
      <c r="C635" s="77" t="s">
        <v>90</v>
      </c>
      <c r="D635" s="77" t="s">
        <v>94</v>
      </c>
      <c r="E635" s="26" t="s">
        <v>610</v>
      </c>
      <c r="F635" s="26"/>
      <c r="G635" s="82">
        <f>G636</f>
        <v>11927.699999999999</v>
      </c>
      <c r="H635" s="82">
        <f>H636</f>
        <v>0</v>
      </c>
      <c r="I635" s="82">
        <f t="shared" si="85"/>
        <v>11927.699999999999</v>
      </c>
      <c r="J635" s="98"/>
      <c r="K635" s="36"/>
      <c r="L635" s="36"/>
    </row>
    <row r="636" spans="1:12" ht="33" x14ac:dyDescent="0.2">
      <c r="A636" s="81" t="str">
        <f ca="1">IF(ISERROR(MATCH(E636,Код_КЦСР,0)),"",INDIRECT(ADDRESS(MATCH(E636,Код_КЦСР,0)+1,2,,,"КЦСР")))</f>
        <v>Обеспечение деятельности муниципального казенного учреждения «Финансово-бухгалтерский центр»</v>
      </c>
      <c r="B636" s="26">
        <v>807</v>
      </c>
      <c r="C636" s="77" t="s">
        <v>90</v>
      </c>
      <c r="D636" s="77" t="s">
        <v>94</v>
      </c>
      <c r="E636" s="26" t="s">
        <v>613</v>
      </c>
      <c r="F636" s="26"/>
      <c r="G636" s="82">
        <f>G637+G639</f>
        <v>11927.699999999999</v>
      </c>
      <c r="H636" s="82">
        <f>H637+H639</f>
        <v>0</v>
      </c>
      <c r="I636" s="82">
        <f t="shared" si="85"/>
        <v>11927.699999999999</v>
      </c>
      <c r="J636" s="98"/>
      <c r="K636" s="36"/>
      <c r="L636" s="36"/>
    </row>
    <row r="637" spans="1:12" ht="51" customHeight="1" x14ac:dyDescent="0.2">
      <c r="A637" s="81" t="str">
        <f t="shared" ref="A637:A640" ca="1" si="91">IF(ISERROR(MATCH(F637,Код_КВР,0)),"",INDIRECT(ADDRESS(MATCH(F637,Код_КВР,0)+1,2,,,"КВР")))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637" s="26">
        <v>807</v>
      </c>
      <c r="C637" s="77" t="s">
        <v>90</v>
      </c>
      <c r="D637" s="77" t="s">
        <v>94</v>
      </c>
      <c r="E637" s="26" t="s">
        <v>613</v>
      </c>
      <c r="F637" s="26">
        <v>100</v>
      </c>
      <c r="G637" s="82">
        <f>G638</f>
        <v>11704.3</v>
      </c>
      <c r="H637" s="82">
        <f>H638</f>
        <v>0</v>
      </c>
      <c r="I637" s="82">
        <f t="shared" si="85"/>
        <v>11704.3</v>
      </c>
      <c r="J637" s="98"/>
      <c r="K637" s="36"/>
      <c r="L637" s="36"/>
    </row>
    <row r="638" spans="1:12" x14ac:dyDescent="0.2">
      <c r="A638" s="81" t="str">
        <f t="shared" ca="1" si="91"/>
        <v>Расходы на выплаты персоналу казенных учреждений</v>
      </c>
      <c r="B638" s="26">
        <v>807</v>
      </c>
      <c r="C638" s="77" t="s">
        <v>90</v>
      </c>
      <c r="D638" s="77" t="s">
        <v>94</v>
      </c>
      <c r="E638" s="26" t="s">
        <v>613</v>
      </c>
      <c r="F638" s="26">
        <v>110</v>
      </c>
      <c r="G638" s="82">
        <f>8989.5+2714.8</f>
        <v>11704.3</v>
      </c>
      <c r="H638" s="82"/>
      <c r="I638" s="82">
        <f t="shared" si="85"/>
        <v>11704.3</v>
      </c>
      <c r="J638" s="98"/>
      <c r="K638" s="36"/>
      <c r="L638" s="36"/>
    </row>
    <row r="639" spans="1:12" ht="18.75" customHeight="1" x14ac:dyDescent="0.2">
      <c r="A639" s="81" t="str">
        <f t="shared" ca="1" si="91"/>
        <v>Закупка товаров, работ и услуг для государственных (муниципальных) нужд</v>
      </c>
      <c r="B639" s="26">
        <v>807</v>
      </c>
      <c r="C639" s="77" t="s">
        <v>90</v>
      </c>
      <c r="D639" s="77" t="s">
        <v>94</v>
      </c>
      <c r="E639" s="26" t="s">
        <v>613</v>
      </c>
      <c r="F639" s="26">
        <v>200</v>
      </c>
      <c r="G639" s="82">
        <f>G640</f>
        <v>223.4</v>
      </c>
      <c r="H639" s="82">
        <f>H640</f>
        <v>0</v>
      </c>
      <c r="I639" s="82">
        <f t="shared" si="85"/>
        <v>223.4</v>
      </c>
      <c r="J639" s="98"/>
      <c r="K639" s="36"/>
      <c r="L639" s="36"/>
    </row>
    <row r="640" spans="1:12" ht="33" x14ac:dyDescent="0.2">
      <c r="A640" s="81" t="str">
        <f t="shared" ca="1" si="91"/>
        <v>Иные закупки товаров, работ и услуг для обеспечения государственных (муниципальных) нужд</v>
      </c>
      <c r="B640" s="26">
        <v>807</v>
      </c>
      <c r="C640" s="77" t="s">
        <v>90</v>
      </c>
      <c r="D640" s="77" t="s">
        <v>94</v>
      </c>
      <c r="E640" s="26" t="s">
        <v>613</v>
      </c>
      <c r="F640" s="26">
        <v>240</v>
      </c>
      <c r="G640" s="82">
        <f>213.8+9.6</f>
        <v>223.4</v>
      </c>
      <c r="H640" s="82"/>
      <c r="I640" s="82">
        <f t="shared" si="85"/>
        <v>223.4</v>
      </c>
      <c r="J640" s="98"/>
      <c r="K640" s="36"/>
      <c r="L640" s="36"/>
    </row>
    <row r="641" spans="1:12" x14ac:dyDescent="0.2">
      <c r="A641" s="85" t="s">
        <v>79</v>
      </c>
      <c r="B641" s="26">
        <v>807</v>
      </c>
      <c r="C641" s="77" t="s">
        <v>90</v>
      </c>
      <c r="D641" s="77" t="s">
        <v>101</v>
      </c>
      <c r="E641" s="26"/>
      <c r="F641" s="26"/>
      <c r="G641" s="82">
        <f>G643</f>
        <v>59923.199999999997</v>
      </c>
      <c r="H641" s="82">
        <f>H643</f>
        <v>0</v>
      </c>
      <c r="I641" s="82">
        <f t="shared" si="85"/>
        <v>59923.199999999997</v>
      </c>
      <c r="J641" s="98"/>
      <c r="K641" s="36"/>
      <c r="L641" s="36"/>
    </row>
    <row r="642" spans="1:12" x14ac:dyDescent="0.2">
      <c r="A642" s="81" t="str">
        <f ca="1">IF(ISERROR(MATCH(E642,Код_КЦСР,0)),"",INDIRECT(ADDRESS(MATCH(E642,Код_КЦСР,0)+1,2,,,"КЦСР")))</f>
        <v>Расходы, не включенные в муниципальные программы города Череповца</v>
      </c>
      <c r="B642" s="26">
        <v>807</v>
      </c>
      <c r="C642" s="77" t="s">
        <v>90</v>
      </c>
      <c r="D642" s="77" t="s">
        <v>101</v>
      </c>
      <c r="E642" s="26" t="s">
        <v>586</v>
      </c>
      <c r="F642" s="26"/>
      <c r="G642" s="82">
        <f t="shared" ref="G642:H645" si="92">G643</f>
        <v>59923.199999999997</v>
      </c>
      <c r="H642" s="82">
        <f t="shared" si="92"/>
        <v>0</v>
      </c>
      <c r="I642" s="82">
        <f t="shared" si="85"/>
        <v>59923.199999999997</v>
      </c>
      <c r="J642" s="98"/>
      <c r="K642" s="36"/>
      <c r="L642" s="36"/>
    </row>
    <row r="643" spans="1:12" x14ac:dyDescent="0.2">
      <c r="A643" s="81" t="str">
        <f ca="1">IF(ISERROR(MATCH(E643,Код_КЦСР,0)),"",INDIRECT(ADDRESS(MATCH(E643,Код_КЦСР,0)+1,2,,,"КЦСР")))</f>
        <v>Резервные фонды</v>
      </c>
      <c r="B643" s="26">
        <v>807</v>
      </c>
      <c r="C643" s="77" t="s">
        <v>90</v>
      </c>
      <c r="D643" s="77" t="s">
        <v>101</v>
      </c>
      <c r="E643" s="26" t="s">
        <v>607</v>
      </c>
      <c r="F643" s="26"/>
      <c r="G643" s="82">
        <f t="shared" si="92"/>
        <v>59923.199999999997</v>
      </c>
      <c r="H643" s="82">
        <f t="shared" si="92"/>
        <v>0</v>
      </c>
      <c r="I643" s="82">
        <f t="shared" si="85"/>
        <v>59923.199999999997</v>
      </c>
      <c r="J643" s="98"/>
      <c r="K643" s="36"/>
      <c r="L643" s="36"/>
    </row>
    <row r="644" spans="1:12" x14ac:dyDescent="0.2">
      <c r="A644" s="81" t="str">
        <f ca="1">IF(ISERROR(MATCH(E644,Код_КЦСР,0)),"",INDIRECT(ADDRESS(MATCH(E644,Код_КЦСР,0)+1,2,,,"КЦСР")))</f>
        <v>Резервный фонд мэрии города</v>
      </c>
      <c r="B644" s="26">
        <v>807</v>
      </c>
      <c r="C644" s="77" t="s">
        <v>90</v>
      </c>
      <c r="D644" s="77" t="s">
        <v>101</v>
      </c>
      <c r="E644" s="26" t="s">
        <v>608</v>
      </c>
      <c r="F644" s="26"/>
      <c r="G644" s="82">
        <f>G645</f>
        <v>59923.199999999997</v>
      </c>
      <c r="H644" s="82">
        <f>H645</f>
        <v>0</v>
      </c>
      <c r="I644" s="82">
        <f t="shared" si="85"/>
        <v>59923.199999999997</v>
      </c>
      <c r="J644" s="98"/>
      <c r="K644" s="36"/>
      <c r="L644" s="36"/>
    </row>
    <row r="645" spans="1:12" x14ac:dyDescent="0.2">
      <c r="A645" s="81" t="str">
        <f ca="1">IF(ISERROR(MATCH(F645,Код_КВР,0)),"",INDIRECT(ADDRESS(MATCH(F645,Код_КВР,0)+1,2,,,"КВР")))</f>
        <v>Иные бюджетные ассигнования</v>
      </c>
      <c r="B645" s="26">
        <v>807</v>
      </c>
      <c r="C645" s="77" t="s">
        <v>90</v>
      </c>
      <c r="D645" s="77" t="s">
        <v>101</v>
      </c>
      <c r="E645" s="26" t="s">
        <v>608</v>
      </c>
      <c r="F645" s="26">
        <v>800</v>
      </c>
      <c r="G645" s="82">
        <f t="shared" si="92"/>
        <v>59923.199999999997</v>
      </c>
      <c r="H645" s="82">
        <f t="shared" si="92"/>
        <v>0</v>
      </c>
      <c r="I645" s="82">
        <f t="shared" si="85"/>
        <v>59923.199999999997</v>
      </c>
      <c r="J645" s="98"/>
      <c r="K645" s="36"/>
      <c r="L645" s="36"/>
    </row>
    <row r="646" spans="1:12" x14ac:dyDescent="0.2">
      <c r="A646" s="81" t="str">
        <f ca="1">IF(ISERROR(MATCH(F646,Код_КВР,0)),"",INDIRECT(ADDRESS(MATCH(F646,Код_КВР,0)+1,2,,,"КВР")))</f>
        <v>Резервные средства</v>
      </c>
      <c r="B646" s="26">
        <v>807</v>
      </c>
      <c r="C646" s="77" t="s">
        <v>90</v>
      </c>
      <c r="D646" s="77" t="s">
        <v>101</v>
      </c>
      <c r="E646" s="26" t="s">
        <v>608</v>
      </c>
      <c r="F646" s="26">
        <v>870</v>
      </c>
      <c r="G646" s="82">
        <v>59923.199999999997</v>
      </c>
      <c r="H646" s="82"/>
      <c r="I646" s="82">
        <f t="shared" si="85"/>
        <v>59923.199999999997</v>
      </c>
      <c r="J646" s="98"/>
      <c r="K646" s="36"/>
      <c r="L646" s="36"/>
    </row>
    <row r="647" spans="1:12" x14ac:dyDescent="0.2">
      <c r="A647" s="85" t="s">
        <v>111</v>
      </c>
      <c r="B647" s="26">
        <v>807</v>
      </c>
      <c r="C647" s="77" t="s">
        <v>90</v>
      </c>
      <c r="D647" s="77" t="s">
        <v>69</v>
      </c>
      <c r="E647" s="26"/>
      <c r="F647" s="26"/>
      <c r="G647" s="82">
        <f t="shared" ref="G647:H651" si="93">G648</f>
        <v>100</v>
      </c>
      <c r="H647" s="82">
        <f t="shared" si="93"/>
        <v>0</v>
      </c>
      <c r="I647" s="82">
        <f t="shared" si="85"/>
        <v>100</v>
      </c>
      <c r="J647" s="98"/>
      <c r="K647" s="36"/>
      <c r="L647" s="36"/>
    </row>
    <row r="648" spans="1:12" x14ac:dyDescent="0.2">
      <c r="A648" s="81" t="str">
        <f ca="1">IF(ISERROR(MATCH(E648,Код_КЦСР,0)),"",INDIRECT(ADDRESS(MATCH(E648,Код_КЦСР,0)+1,2,,,"КЦСР")))</f>
        <v>Расходы, не включенные в муниципальные программы города Череповца</v>
      </c>
      <c r="B648" s="26">
        <v>807</v>
      </c>
      <c r="C648" s="77" t="s">
        <v>90</v>
      </c>
      <c r="D648" s="77" t="s">
        <v>69</v>
      </c>
      <c r="E648" s="26" t="s">
        <v>586</v>
      </c>
      <c r="F648" s="26"/>
      <c r="G648" s="82">
        <f t="shared" si="93"/>
        <v>100</v>
      </c>
      <c r="H648" s="82">
        <f t="shared" si="93"/>
        <v>0</v>
      </c>
      <c r="I648" s="82">
        <f t="shared" si="85"/>
        <v>100</v>
      </c>
      <c r="J648" s="98"/>
      <c r="K648" s="36"/>
      <c r="L648" s="36"/>
    </row>
    <row r="649" spans="1:12" ht="33" x14ac:dyDescent="0.2">
      <c r="A649" s="81" t="str">
        <f ca="1">IF(ISERROR(MATCH(E649,Код_КЦСР,0)),"",INDIRECT(ADDRESS(MATCH(E649,Код_КЦСР,0)+1,2,,,"КЦСР")))</f>
        <v>Реализация функций органов местного самоуправления города, связанных с общегородским управлением и проведением мероприятий</v>
      </c>
      <c r="B649" s="26">
        <v>807</v>
      </c>
      <c r="C649" s="77" t="s">
        <v>90</v>
      </c>
      <c r="D649" s="77" t="s">
        <v>69</v>
      </c>
      <c r="E649" s="26" t="s">
        <v>604</v>
      </c>
      <c r="F649" s="26"/>
      <c r="G649" s="82">
        <f t="shared" si="93"/>
        <v>100</v>
      </c>
      <c r="H649" s="82">
        <f t="shared" si="93"/>
        <v>0</v>
      </c>
      <c r="I649" s="82">
        <f t="shared" si="85"/>
        <v>100</v>
      </c>
      <c r="J649" s="98"/>
      <c r="K649" s="36"/>
      <c r="L649" s="36"/>
    </row>
    <row r="650" spans="1:12" x14ac:dyDescent="0.2">
      <c r="A650" s="81" t="str">
        <f ca="1">IF(ISERROR(MATCH(E650,Код_КЦСР,0)),"",INDIRECT(ADDRESS(MATCH(E650,Код_КЦСР,0)+1,2,,,"КЦСР")))</f>
        <v>Расходы на судебные издержки и исполнение судебных решений</v>
      </c>
      <c r="B650" s="26">
        <v>807</v>
      </c>
      <c r="C650" s="77" t="s">
        <v>90</v>
      </c>
      <c r="D650" s="77" t="s">
        <v>69</v>
      </c>
      <c r="E650" s="26" t="s">
        <v>605</v>
      </c>
      <c r="F650" s="26"/>
      <c r="G650" s="82">
        <f>G651</f>
        <v>100</v>
      </c>
      <c r="H650" s="82">
        <f>H651</f>
        <v>0</v>
      </c>
      <c r="I650" s="82">
        <f t="shared" si="85"/>
        <v>100</v>
      </c>
      <c r="J650" s="98"/>
      <c r="K650" s="36"/>
      <c r="L650" s="36"/>
    </row>
    <row r="651" spans="1:12" x14ac:dyDescent="0.2">
      <c r="A651" s="81" t="str">
        <f ca="1">IF(ISERROR(MATCH(F651,Код_КВР,0)),"",INDIRECT(ADDRESS(MATCH(F651,Код_КВР,0)+1,2,,,"КВР")))</f>
        <v>Иные бюджетные ассигнования</v>
      </c>
      <c r="B651" s="26">
        <v>807</v>
      </c>
      <c r="C651" s="77" t="s">
        <v>90</v>
      </c>
      <c r="D651" s="77" t="s">
        <v>69</v>
      </c>
      <c r="E651" s="26" t="s">
        <v>605</v>
      </c>
      <c r="F651" s="26">
        <v>800</v>
      </c>
      <c r="G651" s="82">
        <f t="shared" si="93"/>
        <v>100</v>
      </c>
      <c r="H651" s="82">
        <f t="shared" si="93"/>
        <v>0</v>
      </c>
      <c r="I651" s="82">
        <f t="shared" si="85"/>
        <v>100</v>
      </c>
      <c r="J651" s="98"/>
      <c r="K651" s="36"/>
      <c r="L651" s="36"/>
    </row>
    <row r="652" spans="1:12" x14ac:dyDescent="0.2">
      <c r="A652" s="81" t="str">
        <f ca="1">IF(ISERROR(MATCH(F652,Код_КВР,0)),"",INDIRECT(ADDRESS(MATCH(F652,Код_КВР,0)+1,2,,,"КВР")))</f>
        <v>Исполнение судебных актов</v>
      </c>
      <c r="B652" s="26">
        <v>807</v>
      </c>
      <c r="C652" s="77" t="s">
        <v>90</v>
      </c>
      <c r="D652" s="77" t="s">
        <v>69</v>
      </c>
      <c r="E652" s="26" t="s">
        <v>605</v>
      </c>
      <c r="F652" s="26">
        <v>830</v>
      </c>
      <c r="G652" s="82">
        <v>100</v>
      </c>
      <c r="H652" s="82"/>
      <c r="I652" s="82">
        <f t="shared" si="85"/>
        <v>100</v>
      </c>
      <c r="J652" s="98"/>
      <c r="K652" s="36"/>
      <c r="L652" s="36"/>
    </row>
    <row r="653" spans="1:12" x14ac:dyDescent="0.2">
      <c r="A653" s="81" t="str">
        <f ca="1">IF(ISERROR(MATCH(C653,Код_Раздел,0)),"",INDIRECT(ADDRESS(MATCH(C653,Код_Раздел,0)+1,2,,,"Раздел")))</f>
        <v>Обслуживание государственного и муниципального долга</v>
      </c>
      <c r="B653" s="26">
        <v>807</v>
      </c>
      <c r="C653" s="77" t="s">
        <v>69</v>
      </c>
      <c r="D653" s="77"/>
      <c r="E653" s="26"/>
      <c r="F653" s="26"/>
      <c r="G653" s="82">
        <f t="shared" ref="G653:H656" si="94">G654</f>
        <v>130500</v>
      </c>
      <c r="H653" s="82">
        <f t="shared" si="94"/>
        <v>0</v>
      </c>
      <c r="I653" s="82">
        <f t="shared" si="85"/>
        <v>130500</v>
      </c>
      <c r="J653" s="98"/>
      <c r="K653" s="36"/>
      <c r="L653" s="36"/>
    </row>
    <row r="654" spans="1:12" x14ac:dyDescent="0.2">
      <c r="A654" s="85" t="s">
        <v>132</v>
      </c>
      <c r="B654" s="26">
        <v>807</v>
      </c>
      <c r="C654" s="77" t="s">
        <v>69</v>
      </c>
      <c r="D654" s="77" t="s">
        <v>90</v>
      </c>
      <c r="E654" s="26"/>
      <c r="F654" s="26"/>
      <c r="G654" s="82">
        <f t="shared" si="94"/>
        <v>130500</v>
      </c>
      <c r="H654" s="82">
        <f t="shared" si="94"/>
        <v>0</v>
      </c>
      <c r="I654" s="82">
        <f t="shared" si="85"/>
        <v>130500</v>
      </c>
      <c r="J654" s="98"/>
      <c r="K654" s="36"/>
      <c r="L654" s="36"/>
    </row>
    <row r="655" spans="1:12" x14ac:dyDescent="0.2">
      <c r="A655" s="81" t="str">
        <f ca="1">IF(ISERROR(MATCH(E655,Код_КЦСР,0)),"",INDIRECT(ADDRESS(MATCH(E655,Код_КЦСР,0)+1,2,,,"КЦСР")))</f>
        <v>Расходы, не включенные в муниципальные программы города Череповца</v>
      </c>
      <c r="B655" s="26">
        <v>807</v>
      </c>
      <c r="C655" s="77" t="s">
        <v>69</v>
      </c>
      <c r="D655" s="77" t="s">
        <v>90</v>
      </c>
      <c r="E655" s="26" t="s">
        <v>586</v>
      </c>
      <c r="F655" s="26"/>
      <c r="G655" s="82">
        <f t="shared" si="94"/>
        <v>130500</v>
      </c>
      <c r="H655" s="82">
        <f t="shared" si="94"/>
        <v>0</v>
      </c>
      <c r="I655" s="82">
        <f t="shared" si="85"/>
        <v>130500</v>
      </c>
      <c r="J655" s="98"/>
      <c r="K655" s="36"/>
      <c r="L655" s="36"/>
    </row>
    <row r="656" spans="1:12" x14ac:dyDescent="0.2">
      <c r="A656" s="81" t="str">
        <f ca="1">IF(ISERROR(MATCH(E656,Код_КЦСР,0)),"",INDIRECT(ADDRESS(MATCH(E656,Код_КЦСР,0)+1,2,,,"КЦСР")))</f>
        <v>Иные непрограммные расходы</v>
      </c>
      <c r="B656" s="26">
        <v>807</v>
      </c>
      <c r="C656" s="77" t="s">
        <v>69</v>
      </c>
      <c r="D656" s="77" t="s">
        <v>90</v>
      </c>
      <c r="E656" s="26" t="s">
        <v>610</v>
      </c>
      <c r="F656" s="26"/>
      <c r="G656" s="82">
        <f t="shared" si="94"/>
        <v>130500</v>
      </c>
      <c r="H656" s="82">
        <f t="shared" si="94"/>
        <v>0</v>
      </c>
      <c r="I656" s="82">
        <f t="shared" si="85"/>
        <v>130500</v>
      </c>
      <c r="J656" s="98"/>
      <c r="K656" s="36"/>
      <c r="L656" s="36"/>
    </row>
    <row r="657" spans="1:12" x14ac:dyDescent="0.2">
      <c r="A657" s="81" t="str">
        <f ca="1">IF(ISERROR(MATCH(E657,Код_КЦСР,0)),"",INDIRECT(ADDRESS(MATCH(E657,Код_КЦСР,0)+1,2,,,"КЦСР")))</f>
        <v>Процентные платежи по муниципальному долгу</v>
      </c>
      <c r="B657" s="26">
        <v>807</v>
      </c>
      <c r="C657" s="77" t="s">
        <v>69</v>
      </c>
      <c r="D657" s="77" t="s">
        <v>90</v>
      </c>
      <c r="E657" s="26" t="s">
        <v>612</v>
      </c>
      <c r="F657" s="26"/>
      <c r="G657" s="82">
        <f>G658</f>
        <v>130500</v>
      </c>
      <c r="H657" s="82">
        <f>H658</f>
        <v>0</v>
      </c>
      <c r="I657" s="82">
        <f t="shared" si="85"/>
        <v>130500</v>
      </c>
      <c r="J657" s="98"/>
      <c r="K657" s="36"/>
      <c r="L657" s="36"/>
    </row>
    <row r="658" spans="1:12" x14ac:dyDescent="0.2">
      <c r="A658" s="81" t="str">
        <f ca="1">IF(ISERROR(MATCH(F658,Код_КВР,0)),"",INDIRECT(ADDRESS(MATCH(F658,Код_КВР,0)+1,2,,,"КВР")))</f>
        <v>Обслуживание государственного (муниципального) долга</v>
      </c>
      <c r="B658" s="26">
        <v>807</v>
      </c>
      <c r="C658" s="77" t="s">
        <v>69</v>
      </c>
      <c r="D658" s="77" t="s">
        <v>90</v>
      </c>
      <c r="E658" s="26" t="s">
        <v>612</v>
      </c>
      <c r="F658" s="26">
        <v>700</v>
      </c>
      <c r="G658" s="82">
        <f>G659</f>
        <v>130500</v>
      </c>
      <c r="H658" s="82">
        <f>H659</f>
        <v>0</v>
      </c>
      <c r="I658" s="82">
        <f t="shared" ref="I658:I721" si="95">G658+H658</f>
        <v>130500</v>
      </c>
      <c r="J658" s="98"/>
      <c r="K658" s="36"/>
      <c r="L658" s="36"/>
    </row>
    <row r="659" spans="1:12" x14ac:dyDescent="0.2">
      <c r="A659" s="81" t="str">
        <f ca="1">IF(ISERROR(MATCH(F659,Код_КВР,0)),"",INDIRECT(ADDRESS(MATCH(F659,Код_КВР,0)+1,2,,,"КВР")))</f>
        <v>Обслуживание муниципального долга</v>
      </c>
      <c r="B659" s="26">
        <v>807</v>
      </c>
      <c r="C659" s="77" t="s">
        <v>69</v>
      </c>
      <c r="D659" s="77" t="s">
        <v>90</v>
      </c>
      <c r="E659" s="26" t="s">
        <v>612</v>
      </c>
      <c r="F659" s="26">
        <v>730</v>
      </c>
      <c r="G659" s="82">
        <v>130500</v>
      </c>
      <c r="H659" s="82"/>
      <c r="I659" s="82">
        <f t="shared" si="95"/>
        <v>130500</v>
      </c>
      <c r="J659" s="98"/>
      <c r="K659" s="36"/>
      <c r="L659" s="36"/>
    </row>
    <row r="660" spans="1:12" x14ac:dyDescent="0.2">
      <c r="A660" s="81" t="str">
        <f ca="1">IF(ISERROR(MATCH(B660,Код_ППП,0)),"",INDIRECT(ADDRESS(MATCH(B660,Код_ППП,0)+1,2,,,"ППП")))</f>
        <v>УПРАВЛЕНИЕ ПО ДЕЛАМ КУЛЬТУРЫ МЭРИИ ГОРОДА</v>
      </c>
      <c r="B660" s="26">
        <v>808</v>
      </c>
      <c r="C660" s="77"/>
      <c r="D660" s="77"/>
      <c r="E660" s="26"/>
      <c r="F660" s="26"/>
      <c r="G660" s="82">
        <f>G661+G668+G678</f>
        <v>337722.59999999992</v>
      </c>
      <c r="H660" s="82">
        <f>H661+H668+H678</f>
        <v>0</v>
      </c>
      <c r="I660" s="82">
        <f t="shared" si="95"/>
        <v>337722.59999999992</v>
      </c>
      <c r="J660" s="98"/>
      <c r="K660" s="36"/>
      <c r="L660" s="36"/>
    </row>
    <row r="661" spans="1:12" x14ac:dyDescent="0.2">
      <c r="A661" s="81" t="str">
        <f ca="1">IF(ISERROR(MATCH(C661,Код_Раздел,0)),"",INDIRECT(ADDRESS(MATCH(C661,Код_Раздел,0)+1,2,,,"Раздел")))</f>
        <v>Национальная экономика</v>
      </c>
      <c r="B661" s="26">
        <v>808</v>
      </c>
      <c r="C661" s="77" t="s">
        <v>93</v>
      </c>
      <c r="D661" s="77"/>
      <c r="E661" s="26"/>
      <c r="F661" s="26"/>
      <c r="G661" s="82">
        <f t="shared" ref="G661:H666" si="96">G662</f>
        <v>159.1</v>
      </c>
      <c r="H661" s="82">
        <f t="shared" si="96"/>
        <v>0</v>
      </c>
      <c r="I661" s="82">
        <f t="shared" si="95"/>
        <v>159.1</v>
      </c>
      <c r="J661" s="98"/>
      <c r="K661" s="36"/>
      <c r="L661" s="36"/>
    </row>
    <row r="662" spans="1:12" x14ac:dyDescent="0.2">
      <c r="A662" s="68" t="s">
        <v>100</v>
      </c>
      <c r="B662" s="26">
        <v>808</v>
      </c>
      <c r="C662" s="77" t="s">
        <v>93</v>
      </c>
      <c r="D662" s="77" t="s">
        <v>75</v>
      </c>
      <c r="E662" s="26"/>
      <c r="F662" s="26"/>
      <c r="G662" s="82">
        <f t="shared" si="96"/>
        <v>159.1</v>
      </c>
      <c r="H662" s="82">
        <f t="shared" si="96"/>
        <v>0</v>
      </c>
      <c r="I662" s="82">
        <f t="shared" si="95"/>
        <v>159.1</v>
      </c>
      <c r="J662" s="98"/>
      <c r="K662" s="36"/>
      <c r="L662" s="36"/>
    </row>
    <row r="663" spans="1:12" ht="33" x14ac:dyDescent="0.2">
      <c r="A663" s="81" t="str">
        <f ca="1">IF(ISERROR(MATCH(E663,Код_КЦСР,0)),"",INDIRECT(ADDRESS(MATCH(E663,Код_КЦСР,0)+1,2,,,"КЦСР")))</f>
        <v>Муниципальная программа «Развитие культуры и туризма в городе Череповце» на 2016 – 2022 годы</v>
      </c>
      <c r="B663" s="26">
        <v>808</v>
      </c>
      <c r="C663" s="77" t="s">
        <v>93</v>
      </c>
      <c r="D663" s="77" t="s">
        <v>75</v>
      </c>
      <c r="E663" s="26" t="s">
        <v>300</v>
      </c>
      <c r="F663" s="26"/>
      <c r="G663" s="82">
        <f t="shared" si="96"/>
        <v>159.1</v>
      </c>
      <c r="H663" s="82">
        <f t="shared" si="96"/>
        <v>0</v>
      </c>
      <c r="I663" s="82">
        <f t="shared" si="95"/>
        <v>159.1</v>
      </c>
      <c r="J663" s="98"/>
      <c r="K663" s="36"/>
      <c r="L663" s="36"/>
    </row>
    <row r="664" spans="1:12" x14ac:dyDescent="0.2">
      <c r="A664" s="81" t="str">
        <f ca="1">IF(ISERROR(MATCH(E664,Код_КЦСР,0)),"",INDIRECT(ADDRESS(MATCH(E664,Код_КЦСР,0)+1,2,,,"КЦСР")))</f>
        <v>Туризм</v>
      </c>
      <c r="B664" s="26">
        <v>808</v>
      </c>
      <c r="C664" s="77" t="s">
        <v>93</v>
      </c>
      <c r="D664" s="77" t="s">
        <v>75</v>
      </c>
      <c r="E664" s="26" t="s">
        <v>342</v>
      </c>
      <c r="F664" s="26"/>
      <c r="G664" s="82">
        <f t="shared" si="96"/>
        <v>159.1</v>
      </c>
      <c r="H664" s="82">
        <f t="shared" si="96"/>
        <v>0</v>
      </c>
      <c r="I664" s="82">
        <f t="shared" si="95"/>
        <v>159.1</v>
      </c>
      <c r="J664" s="98"/>
      <c r="K664" s="36"/>
      <c r="L664" s="36"/>
    </row>
    <row r="665" spans="1:12" x14ac:dyDescent="0.2">
      <c r="A665" s="81" t="str">
        <f ca="1">IF(ISERROR(MATCH(E665,Код_КЦСР,0)),"",INDIRECT(ADDRESS(MATCH(E665,Код_КЦСР,0)+1,2,,,"КЦСР")))</f>
        <v>Развитие туристской, инженерной и транспортной инфраструктур</v>
      </c>
      <c r="B665" s="26">
        <v>808</v>
      </c>
      <c r="C665" s="77" t="s">
        <v>93</v>
      </c>
      <c r="D665" s="77" t="s">
        <v>75</v>
      </c>
      <c r="E665" s="26" t="s">
        <v>345</v>
      </c>
      <c r="F665" s="26"/>
      <c r="G665" s="82">
        <f t="shared" si="96"/>
        <v>159.1</v>
      </c>
      <c r="H665" s="82">
        <f t="shared" si="96"/>
        <v>0</v>
      </c>
      <c r="I665" s="82">
        <f t="shared" si="95"/>
        <v>159.1</v>
      </c>
      <c r="J665" s="98"/>
      <c r="K665" s="36"/>
      <c r="L665" s="36"/>
    </row>
    <row r="666" spans="1:12" ht="33" x14ac:dyDescent="0.2">
      <c r="A666" s="81" t="str">
        <f ca="1">IF(ISERROR(MATCH(F666,Код_КВР,0)),"",INDIRECT(ADDRESS(MATCH(F666,Код_КВР,0)+1,2,,,"КВР")))</f>
        <v>Предоставление субсидий бюджетным, автономным учреждениям и иным некоммерческим организациям</v>
      </c>
      <c r="B666" s="26">
        <v>808</v>
      </c>
      <c r="C666" s="77" t="s">
        <v>93</v>
      </c>
      <c r="D666" s="77" t="s">
        <v>75</v>
      </c>
      <c r="E666" s="26" t="s">
        <v>345</v>
      </c>
      <c r="F666" s="26">
        <v>600</v>
      </c>
      <c r="G666" s="82">
        <f t="shared" si="96"/>
        <v>159.1</v>
      </c>
      <c r="H666" s="82">
        <f t="shared" si="96"/>
        <v>0</v>
      </c>
      <c r="I666" s="82">
        <f t="shared" si="95"/>
        <v>159.1</v>
      </c>
      <c r="J666" s="98"/>
      <c r="K666" s="36"/>
      <c r="L666" s="36"/>
    </row>
    <row r="667" spans="1:12" x14ac:dyDescent="0.2">
      <c r="A667" s="81" t="str">
        <f ca="1">IF(ISERROR(MATCH(F667,Код_КВР,0)),"",INDIRECT(ADDRESS(MATCH(F667,Код_КВР,0)+1,2,,,"КВР")))</f>
        <v>Субсидии бюджетным учреждениям</v>
      </c>
      <c r="B667" s="26">
        <v>808</v>
      </c>
      <c r="C667" s="77" t="s">
        <v>93</v>
      </c>
      <c r="D667" s="77" t="s">
        <v>75</v>
      </c>
      <c r="E667" s="26" t="s">
        <v>345</v>
      </c>
      <c r="F667" s="26">
        <v>610</v>
      </c>
      <c r="G667" s="82">
        <v>159.1</v>
      </c>
      <c r="H667" s="82"/>
      <c r="I667" s="82">
        <f t="shared" si="95"/>
        <v>159.1</v>
      </c>
      <c r="J667" s="98"/>
      <c r="K667" s="36"/>
      <c r="L667" s="36"/>
    </row>
    <row r="668" spans="1:12" x14ac:dyDescent="0.2">
      <c r="A668" s="81" t="str">
        <f ca="1">IF(ISERROR(MATCH(C668,Код_Раздел,0)),"",INDIRECT(ADDRESS(MATCH(C668,Код_Раздел,0)+1,2,,,"Раздел")))</f>
        <v>Образование</v>
      </c>
      <c r="B668" s="26">
        <v>808</v>
      </c>
      <c r="C668" s="77" t="s">
        <v>74</v>
      </c>
      <c r="D668" s="77"/>
      <c r="E668" s="26"/>
      <c r="F668" s="26"/>
      <c r="G668" s="82">
        <f>G669</f>
        <v>66835.7</v>
      </c>
      <c r="H668" s="82">
        <f>H669</f>
        <v>0</v>
      </c>
      <c r="I668" s="82">
        <f t="shared" si="95"/>
        <v>66835.7</v>
      </c>
      <c r="J668" s="98"/>
      <c r="K668" s="36"/>
      <c r="L668" s="36"/>
    </row>
    <row r="669" spans="1:12" x14ac:dyDescent="0.2">
      <c r="A669" s="85" t="s">
        <v>122</v>
      </c>
      <c r="B669" s="26">
        <v>808</v>
      </c>
      <c r="C669" s="77" t="s">
        <v>74</v>
      </c>
      <c r="D669" s="77" t="s">
        <v>91</v>
      </c>
      <c r="E669" s="26"/>
      <c r="F669" s="26"/>
      <c r="G669" s="82">
        <f t="shared" ref="G669:H673" si="97">G670</f>
        <v>66835.7</v>
      </c>
      <c r="H669" s="82">
        <f t="shared" si="97"/>
        <v>0</v>
      </c>
      <c r="I669" s="82">
        <f t="shared" si="95"/>
        <v>66835.7</v>
      </c>
      <c r="J669" s="98"/>
      <c r="K669" s="36"/>
      <c r="L669" s="36"/>
    </row>
    <row r="670" spans="1:12" ht="33" x14ac:dyDescent="0.2">
      <c r="A670" s="81" t="str">
        <f ca="1">IF(ISERROR(MATCH(E670,Код_КЦСР,0)),"",INDIRECT(ADDRESS(MATCH(E670,Код_КЦСР,0)+1,2,,,"КЦСР")))</f>
        <v>Муниципальная программа «Развитие культуры и туризма в городе Череповце» на 2016 – 2022 годы</v>
      </c>
      <c r="B670" s="26">
        <v>808</v>
      </c>
      <c r="C670" s="77" t="s">
        <v>74</v>
      </c>
      <c r="D670" s="77" t="s">
        <v>91</v>
      </c>
      <c r="E670" s="26" t="s">
        <v>300</v>
      </c>
      <c r="F670" s="26"/>
      <c r="G670" s="82">
        <f t="shared" si="97"/>
        <v>66835.7</v>
      </c>
      <c r="H670" s="82">
        <f t="shared" si="97"/>
        <v>0</v>
      </c>
      <c r="I670" s="82">
        <f t="shared" si="95"/>
        <v>66835.7</v>
      </c>
      <c r="J670" s="98"/>
      <c r="K670" s="36"/>
      <c r="L670" s="36"/>
    </row>
    <row r="671" spans="1:12" x14ac:dyDescent="0.2">
      <c r="A671" s="81" t="str">
        <f ca="1">IF(ISERROR(MATCH(E671,Код_КЦСР,0)),"",INDIRECT(ADDRESS(MATCH(E671,Код_КЦСР,0)+1,2,,,"КЦСР")))</f>
        <v>Искусство</v>
      </c>
      <c r="B671" s="26">
        <v>808</v>
      </c>
      <c r="C671" s="77" t="s">
        <v>74</v>
      </c>
      <c r="D671" s="77" t="s">
        <v>91</v>
      </c>
      <c r="E671" s="26" t="s">
        <v>320</v>
      </c>
      <c r="F671" s="26"/>
      <c r="G671" s="82">
        <f>G672+G675</f>
        <v>66835.7</v>
      </c>
      <c r="H671" s="82">
        <f>H672+H675</f>
        <v>0</v>
      </c>
      <c r="I671" s="82">
        <f t="shared" si="95"/>
        <v>66835.7</v>
      </c>
      <c r="J671" s="98"/>
      <c r="K671" s="36"/>
      <c r="L671" s="36"/>
    </row>
    <row r="672" spans="1:12" ht="49.5" x14ac:dyDescent="0.2">
      <c r="A672" s="81" t="str">
        <f ca="1">IF(ISERROR(MATCH(E672,Код_КЦСР,0)),"",INDIRECT(ADDRESS(MATCH(E672,Код_КЦСР,0)+1,2,,,"КЦСР")))</f>
        <v>Оказание муниципальной услуги в области предоставления общеразвивающих программ и обеспечение деятельности МБОУДОД «ДДиЮ «Дом Знаний»</v>
      </c>
      <c r="B672" s="26">
        <v>808</v>
      </c>
      <c r="C672" s="77" t="s">
        <v>74</v>
      </c>
      <c r="D672" s="77" t="s">
        <v>91</v>
      </c>
      <c r="E672" s="26" t="s">
        <v>324</v>
      </c>
      <c r="F672" s="26"/>
      <c r="G672" s="82">
        <f t="shared" si="97"/>
        <v>13572.2</v>
      </c>
      <c r="H672" s="82">
        <f t="shared" si="97"/>
        <v>0</v>
      </c>
      <c r="I672" s="82">
        <f t="shared" si="95"/>
        <v>13572.2</v>
      </c>
      <c r="J672" s="98"/>
      <c r="K672" s="36"/>
      <c r="L672" s="36"/>
    </row>
    <row r="673" spans="1:12" ht="33" x14ac:dyDescent="0.2">
      <c r="A673" s="81" t="str">
        <f ca="1">IF(ISERROR(MATCH(F673,Код_КВР,0)),"",INDIRECT(ADDRESS(MATCH(F673,Код_КВР,0)+1,2,,,"КВР")))</f>
        <v>Предоставление субсидий бюджетным, автономным учреждениям и иным некоммерческим организациям</v>
      </c>
      <c r="B673" s="26">
        <v>808</v>
      </c>
      <c r="C673" s="77" t="s">
        <v>74</v>
      </c>
      <c r="D673" s="77" t="s">
        <v>91</v>
      </c>
      <c r="E673" s="26" t="s">
        <v>324</v>
      </c>
      <c r="F673" s="26">
        <v>600</v>
      </c>
      <c r="G673" s="82">
        <f t="shared" si="97"/>
        <v>13572.2</v>
      </c>
      <c r="H673" s="82">
        <f t="shared" si="97"/>
        <v>0</v>
      </c>
      <c r="I673" s="82">
        <f t="shared" si="95"/>
        <v>13572.2</v>
      </c>
      <c r="J673" s="98"/>
      <c r="K673" s="36"/>
      <c r="L673" s="36"/>
    </row>
    <row r="674" spans="1:12" x14ac:dyDescent="0.2">
      <c r="A674" s="81" t="str">
        <f ca="1">IF(ISERROR(MATCH(F674,Код_КВР,0)),"",INDIRECT(ADDRESS(MATCH(F674,Код_КВР,0)+1,2,,,"КВР")))</f>
        <v>Субсидии бюджетным учреждениям</v>
      </c>
      <c r="B674" s="26">
        <v>808</v>
      </c>
      <c r="C674" s="77" t="s">
        <v>74</v>
      </c>
      <c r="D674" s="77" t="s">
        <v>91</v>
      </c>
      <c r="E674" s="26" t="s">
        <v>324</v>
      </c>
      <c r="F674" s="26">
        <v>610</v>
      </c>
      <c r="G674" s="82">
        <v>13572.2</v>
      </c>
      <c r="H674" s="82"/>
      <c r="I674" s="82">
        <f t="shared" si="95"/>
        <v>13572.2</v>
      </c>
      <c r="J674" s="98"/>
      <c r="K674" s="36"/>
      <c r="L674" s="36"/>
    </row>
    <row r="675" spans="1:12" ht="49.5" x14ac:dyDescent="0.2">
      <c r="A675" s="81" t="str">
        <f ca="1">IF(ISERROR(MATCH(E675,Код_КЦСР,0)),"",INDIRECT(ADDRESS(MATCH(E675,Код_КЦСР,0)+1,2,,,"КЦСР")))</f>
        <v>Оказание муниципальной услуги в области предоставления предпрофессиональных программ и обеспечение деятельности школ искусств</v>
      </c>
      <c r="B675" s="26">
        <v>808</v>
      </c>
      <c r="C675" s="77" t="s">
        <v>74</v>
      </c>
      <c r="D675" s="77" t="s">
        <v>91</v>
      </c>
      <c r="E675" s="26" t="s">
        <v>326</v>
      </c>
      <c r="F675" s="26"/>
      <c r="G675" s="82">
        <f>G676</f>
        <v>53263.5</v>
      </c>
      <c r="H675" s="82">
        <f>H676</f>
        <v>0</v>
      </c>
      <c r="I675" s="82">
        <f t="shared" si="95"/>
        <v>53263.5</v>
      </c>
      <c r="J675" s="98"/>
      <c r="K675" s="36"/>
      <c r="L675" s="36"/>
    </row>
    <row r="676" spans="1:12" ht="33" x14ac:dyDescent="0.2">
      <c r="A676" s="81" t="str">
        <f ca="1">IF(ISERROR(MATCH(F676,Код_КВР,0)),"",INDIRECT(ADDRESS(MATCH(F676,Код_КВР,0)+1,2,,,"КВР")))</f>
        <v>Предоставление субсидий бюджетным, автономным учреждениям и иным некоммерческим организациям</v>
      </c>
      <c r="B676" s="26">
        <v>808</v>
      </c>
      <c r="C676" s="77" t="s">
        <v>74</v>
      </c>
      <c r="D676" s="77" t="s">
        <v>91</v>
      </c>
      <c r="E676" s="26" t="s">
        <v>326</v>
      </c>
      <c r="F676" s="26">
        <v>600</v>
      </c>
      <c r="G676" s="82">
        <f>G677</f>
        <v>53263.5</v>
      </c>
      <c r="H676" s="82">
        <f>H677</f>
        <v>0</v>
      </c>
      <c r="I676" s="82">
        <f t="shared" si="95"/>
        <v>53263.5</v>
      </c>
      <c r="J676" s="98"/>
      <c r="K676" s="36"/>
      <c r="L676" s="36"/>
    </row>
    <row r="677" spans="1:12" x14ac:dyDescent="0.2">
      <c r="A677" s="81" t="str">
        <f ca="1">IF(ISERROR(MATCH(F677,Код_КВР,0)),"",INDIRECT(ADDRESS(MATCH(F677,Код_КВР,0)+1,2,,,"КВР")))</f>
        <v>Субсидии бюджетным учреждениям</v>
      </c>
      <c r="B677" s="26">
        <v>808</v>
      </c>
      <c r="C677" s="77" t="s">
        <v>74</v>
      </c>
      <c r="D677" s="77" t="s">
        <v>91</v>
      </c>
      <c r="E677" s="26" t="s">
        <v>326</v>
      </c>
      <c r="F677" s="26">
        <v>610</v>
      </c>
      <c r="G677" s="82">
        <v>53263.5</v>
      </c>
      <c r="H677" s="82"/>
      <c r="I677" s="82">
        <f t="shared" si="95"/>
        <v>53263.5</v>
      </c>
      <c r="J677" s="98"/>
      <c r="K677" s="36"/>
      <c r="L677" s="36"/>
    </row>
    <row r="678" spans="1:12" x14ac:dyDescent="0.2">
      <c r="A678" s="81" t="str">
        <f ca="1">IF(ISERROR(MATCH(C678,Код_Раздел,0)),"",INDIRECT(ADDRESS(MATCH(C678,Код_Раздел,0)+1,2,,,"Раздел")))</f>
        <v>Культура, кинематография</v>
      </c>
      <c r="B678" s="26">
        <v>808</v>
      </c>
      <c r="C678" s="77" t="s">
        <v>99</v>
      </c>
      <c r="D678" s="77"/>
      <c r="E678" s="26"/>
      <c r="F678" s="26"/>
      <c r="G678" s="82">
        <f>G679+G744</f>
        <v>270727.79999999993</v>
      </c>
      <c r="H678" s="82">
        <f>H679+H744</f>
        <v>0</v>
      </c>
      <c r="I678" s="82">
        <f t="shared" si="95"/>
        <v>270727.79999999993</v>
      </c>
      <c r="J678" s="98"/>
      <c r="K678" s="36"/>
      <c r="L678" s="36"/>
    </row>
    <row r="679" spans="1:12" x14ac:dyDescent="0.2">
      <c r="A679" s="85" t="s">
        <v>63</v>
      </c>
      <c r="B679" s="26">
        <v>808</v>
      </c>
      <c r="C679" s="77" t="s">
        <v>99</v>
      </c>
      <c r="D679" s="77" t="s">
        <v>90</v>
      </c>
      <c r="E679" s="26"/>
      <c r="F679" s="26"/>
      <c r="G679" s="82">
        <f>G680+G724+G728+G733</f>
        <v>251228.29999999996</v>
      </c>
      <c r="H679" s="82">
        <f>H680+H724+H728+H733</f>
        <v>0</v>
      </c>
      <c r="I679" s="82">
        <f t="shared" si="95"/>
        <v>251228.29999999996</v>
      </c>
      <c r="J679" s="98"/>
      <c r="K679" s="36"/>
      <c r="L679" s="36"/>
    </row>
    <row r="680" spans="1:12" ht="33" x14ac:dyDescent="0.2">
      <c r="A680" s="81" t="str">
        <f ca="1">IF(ISERROR(MATCH(E680,Код_КЦСР,0)),"",INDIRECT(ADDRESS(MATCH(E680,Код_КЦСР,0)+1,2,,,"КЦСР")))</f>
        <v>Муниципальная программа «Развитие культуры и туризма в городе Череповце» на 2016 – 2022 годы</v>
      </c>
      <c r="B680" s="26">
        <v>808</v>
      </c>
      <c r="C680" s="77" t="s">
        <v>99</v>
      </c>
      <c r="D680" s="77" t="s">
        <v>90</v>
      </c>
      <c r="E680" s="26" t="s">
        <v>300</v>
      </c>
      <c r="F680" s="26"/>
      <c r="G680" s="82">
        <f>G681+G709+G714</f>
        <v>250161.99999999997</v>
      </c>
      <c r="H680" s="82">
        <f>H681+H709+H714</f>
        <v>0</v>
      </c>
      <c r="I680" s="82">
        <f t="shared" si="95"/>
        <v>250161.99999999997</v>
      </c>
      <c r="J680" s="98"/>
      <c r="K680" s="36"/>
      <c r="L680" s="36"/>
    </row>
    <row r="681" spans="1:12" x14ac:dyDescent="0.2">
      <c r="A681" s="81" t="str">
        <f ca="1">IF(ISERROR(MATCH(E681,Код_КЦСР,0)),"",INDIRECT(ADDRESS(MATCH(E681,Код_КЦСР,0)+1,2,,,"КЦСР")))</f>
        <v>Наследие</v>
      </c>
      <c r="B681" s="26">
        <v>808</v>
      </c>
      <c r="C681" s="77" t="s">
        <v>99</v>
      </c>
      <c r="D681" s="77" t="s">
        <v>90</v>
      </c>
      <c r="E681" s="26" t="s">
        <v>303</v>
      </c>
      <c r="F681" s="26"/>
      <c r="G681" s="82">
        <f>G682+G685+G688+G691+G694+G697+G700+G703+G706</f>
        <v>105827.9</v>
      </c>
      <c r="H681" s="82">
        <f>H682+H685+H688+H691+H694+H697+H700+H703+H706</f>
        <v>0</v>
      </c>
      <c r="I681" s="82">
        <f t="shared" si="95"/>
        <v>105827.9</v>
      </c>
      <c r="J681" s="98"/>
      <c r="K681" s="36"/>
      <c r="L681" s="36"/>
    </row>
    <row r="682" spans="1:12" ht="33" x14ac:dyDescent="0.2">
      <c r="A682" s="81" t="str">
        <f ca="1">IF(ISERROR(MATCH(E682,Код_КЦСР,0)),"",INDIRECT(ADDRESS(MATCH(E682,Код_КЦСР,0)+1,2,,,"КЦСР")))</f>
        <v>Организация мероприятий по сохранению, реставрации (ремонту) объектов культурного наследия</v>
      </c>
      <c r="B682" s="26">
        <v>808</v>
      </c>
      <c r="C682" s="77" t="s">
        <v>99</v>
      </c>
      <c r="D682" s="77" t="s">
        <v>90</v>
      </c>
      <c r="E682" s="26" t="s">
        <v>304</v>
      </c>
      <c r="F682" s="26"/>
      <c r="G682" s="82">
        <f>G683</f>
        <v>250</v>
      </c>
      <c r="H682" s="82">
        <f>H683</f>
        <v>0</v>
      </c>
      <c r="I682" s="82">
        <f t="shared" si="95"/>
        <v>250</v>
      </c>
      <c r="J682" s="98"/>
      <c r="K682" s="36"/>
      <c r="L682" s="36"/>
    </row>
    <row r="683" spans="1:12" ht="33" x14ac:dyDescent="0.2">
      <c r="A683" s="81" t="str">
        <f ca="1">IF(ISERROR(MATCH(F683,Код_КВР,0)),"",INDIRECT(ADDRESS(MATCH(F683,Код_КВР,0)+1,2,,,"КВР")))</f>
        <v>Предоставление субсидий бюджетным, автономным учреждениям и иным некоммерческим организациям</v>
      </c>
      <c r="B683" s="26">
        <v>808</v>
      </c>
      <c r="C683" s="77" t="s">
        <v>99</v>
      </c>
      <c r="D683" s="77" t="s">
        <v>90</v>
      </c>
      <c r="E683" s="26" t="s">
        <v>304</v>
      </c>
      <c r="F683" s="26">
        <v>600</v>
      </c>
      <c r="G683" s="82">
        <f t="shared" ref="G683:H683" si="98">G684</f>
        <v>250</v>
      </c>
      <c r="H683" s="82">
        <f t="shared" si="98"/>
        <v>0</v>
      </c>
      <c r="I683" s="82">
        <f t="shared" si="95"/>
        <v>250</v>
      </c>
      <c r="J683" s="98"/>
      <c r="K683" s="36"/>
      <c r="L683" s="36"/>
    </row>
    <row r="684" spans="1:12" x14ac:dyDescent="0.2">
      <c r="A684" s="81" t="str">
        <f ca="1">IF(ISERROR(MATCH(F684,Код_КВР,0)),"",INDIRECT(ADDRESS(MATCH(F684,Код_КВР,0)+1,2,,,"КВР")))</f>
        <v>Субсидии бюджетным учреждениям</v>
      </c>
      <c r="B684" s="26">
        <v>808</v>
      </c>
      <c r="C684" s="77" t="s">
        <v>99</v>
      </c>
      <c r="D684" s="77" t="s">
        <v>90</v>
      </c>
      <c r="E684" s="26" t="s">
        <v>304</v>
      </c>
      <c r="F684" s="26">
        <v>610</v>
      </c>
      <c r="G684" s="82">
        <v>250</v>
      </c>
      <c r="H684" s="82"/>
      <c r="I684" s="82">
        <f t="shared" si="95"/>
        <v>250</v>
      </c>
      <c r="J684" s="98"/>
      <c r="K684" s="36"/>
      <c r="L684" s="36"/>
    </row>
    <row r="685" spans="1:12" ht="49.5" x14ac:dyDescent="0.2">
      <c r="A685" s="81" t="str">
        <f ca="1">IF(ISERROR(MATCH(E685,Код_КЦСР,0)),"",INDIRECT(ADDRESS(MATCH(E685,Код_КЦСР,0)+1,2,,,"КЦСР")))</f>
        <v>Оказание муниципальной услуги в области музейного дела и обеспечение деятельности муниципального бюджетного учреждения культуры «Череповецкое музейное объединение»</v>
      </c>
      <c r="B685" s="26">
        <v>808</v>
      </c>
      <c r="C685" s="77" t="s">
        <v>99</v>
      </c>
      <c r="D685" s="77" t="s">
        <v>90</v>
      </c>
      <c r="E685" s="26" t="s">
        <v>306</v>
      </c>
      <c r="F685" s="26"/>
      <c r="G685" s="82">
        <f>G686</f>
        <v>33837.599999999999</v>
      </c>
      <c r="H685" s="82">
        <f>H686</f>
        <v>0</v>
      </c>
      <c r="I685" s="82">
        <f t="shared" si="95"/>
        <v>33837.599999999999</v>
      </c>
      <c r="J685" s="98"/>
      <c r="K685" s="36"/>
      <c r="L685" s="36"/>
    </row>
    <row r="686" spans="1:12" ht="33" x14ac:dyDescent="0.2">
      <c r="A686" s="81" t="str">
        <f ca="1">IF(ISERROR(MATCH(F686,Код_КВР,0)),"",INDIRECT(ADDRESS(MATCH(F686,Код_КВР,0)+1,2,,,"КВР")))</f>
        <v>Предоставление субсидий бюджетным, автономным учреждениям и иным некоммерческим организациям</v>
      </c>
      <c r="B686" s="26">
        <v>808</v>
      </c>
      <c r="C686" s="77" t="s">
        <v>99</v>
      </c>
      <c r="D686" s="77" t="s">
        <v>90</v>
      </c>
      <c r="E686" s="26" t="s">
        <v>306</v>
      </c>
      <c r="F686" s="26">
        <v>600</v>
      </c>
      <c r="G686" s="82">
        <f>G687</f>
        <v>33837.599999999999</v>
      </c>
      <c r="H686" s="82">
        <f>H687</f>
        <v>0</v>
      </c>
      <c r="I686" s="82">
        <f t="shared" si="95"/>
        <v>33837.599999999999</v>
      </c>
      <c r="J686" s="98"/>
      <c r="K686" s="36"/>
      <c r="L686" s="36"/>
    </row>
    <row r="687" spans="1:12" x14ac:dyDescent="0.2">
      <c r="A687" s="81" t="str">
        <f ca="1">IF(ISERROR(MATCH(F687,Код_КВР,0)),"",INDIRECT(ADDRESS(MATCH(F687,Код_КВР,0)+1,2,,,"КВР")))</f>
        <v>Субсидии бюджетным учреждениям</v>
      </c>
      <c r="B687" s="26">
        <v>808</v>
      </c>
      <c r="C687" s="77" t="s">
        <v>99</v>
      </c>
      <c r="D687" s="77" t="s">
        <v>90</v>
      </c>
      <c r="E687" s="26" t="s">
        <v>306</v>
      </c>
      <c r="F687" s="26">
        <v>610</v>
      </c>
      <c r="G687" s="82">
        <v>33837.599999999999</v>
      </c>
      <c r="H687" s="82"/>
      <c r="I687" s="82">
        <f t="shared" si="95"/>
        <v>33837.599999999999</v>
      </c>
      <c r="J687" s="98"/>
      <c r="K687" s="36"/>
      <c r="L687" s="36"/>
    </row>
    <row r="688" spans="1:12" ht="33" x14ac:dyDescent="0.2">
      <c r="A688" s="81" t="str">
        <f ca="1">IF(ISERROR(MATCH(E688,Код_КЦСР,0)),"",INDIRECT(ADDRESS(MATCH(E688,Код_КЦСР,0)+1,2,,,"КЦСР")))</f>
        <v>Осуществление реставрации и консервации музейных предметов, музейных коллекций</v>
      </c>
      <c r="B688" s="26">
        <v>808</v>
      </c>
      <c r="C688" s="77" t="s">
        <v>99</v>
      </c>
      <c r="D688" s="77" t="s">
        <v>90</v>
      </c>
      <c r="E688" s="26" t="s">
        <v>309</v>
      </c>
      <c r="F688" s="26"/>
      <c r="G688" s="82">
        <f t="shared" ref="G688:H689" si="99">G689</f>
        <v>2372</v>
      </c>
      <c r="H688" s="82">
        <f t="shared" si="99"/>
        <v>0</v>
      </c>
      <c r="I688" s="82">
        <f t="shared" si="95"/>
        <v>2372</v>
      </c>
      <c r="J688" s="98"/>
      <c r="K688" s="36"/>
      <c r="L688" s="36"/>
    </row>
    <row r="689" spans="1:12" ht="33" x14ac:dyDescent="0.2">
      <c r="A689" s="81" t="str">
        <f ca="1">IF(ISERROR(MATCH(F689,Код_КВР,0)),"",INDIRECT(ADDRESS(MATCH(F689,Код_КВР,0)+1,2,,,"КВР")))</f>
        <v>Предоставление субсидий бюджетным, автономным учреждениям и иным некоммерческим организациям</v>
      </c>
      <c r="B689" s="26">
        <v>808</v>
      </c>
      <c r="C689" s="77" t="s">
        <v>99</v>
      </c>
      <c r="D689" s="77" t="s">
        <v>90</v>
      </c>
      <c r="E689" s="26" t="s">
        <v>309</v>
      </c>
      <c r="F689" s="26">
        <v>600</v>
      </c>
      <c r="G689" s="82">
        <f t="shared" si="99"/>
        <v>2372</v>
      </c>
      <c r="H689" s="82">
        <f t="shared" si="99"/>
        <v>0</v>
      </c>
      <c r="I689" s="82">
        <f t="shared" si="95"/>
        <v>2372</v>
      </c>
      <c r="J689" s="98"/>
      <c r="K689" s="36"/>
      <c r="L689" s="36"/>
    </row>
    <row r="690" spans="1:12" x14ac:dyDescent="0.2">
      <c r="A690" s="81" t="str">
        <f ca="1">IF(ISERROR(MATCH(F690,Код_КВР,0)),"",INDIRECT(ADDRESS(MATCH(F690,Код_КВР,0)+1,2,,,"КВР")))</f>
        <v>Субсидии бюджетным учреждениям</v>
      </c>
      <c r="B690" s="26">
        <v>808</v>
      </c>
      <c r="C690" s="77" t="s">
        <v>99</v>
      </c>
      <c r="D690" s="77" t="s">
        <v>90</v>
      </c>
      <c r="E690" s="26" t="s">
        <v>309</v>
      </c>
      <c r="F690" s="26">
        <v>610</v>
      </c>
      <c r="G690" s="82">
        <v>2372</v>
      </c>
      <c r="H690" s="82"/>
      <c r="I690" s="82">
        <f t="shared" si="95"/>
        <v>2372</v>
      </c>
      <c r="J690" s="98"/>
      <c r="K690" s="36"/>
      <c r="L690" s="36"/>
    </row>
    <row r="691" spans="1:12" ht="33" x14ac:dyDescent="0.2">
      <c r="A691" s="81" t="str">
        <f ca="1">IF(ISERROR(MATCH(E691,Код_КЦСР,0)),"",INDIRECT(ADDRESS(MATCH(E691,Код_КЦСР,0)+1,2,,,"КЦСР")))</f>
        <v>Формирование, учет, изучение, обеспечение физического сохранения и безопасности музейных предметов, музейных коллекций</v>
      </c>
      <c r="B691" s="26">
        <v>808</v>
      </c>
      <c r="C691" s="77" t="s">
        <v>99</v>
      </c>
      <c r="D691" s="77" t="s">
        <v>90</v>
      </c>
      <c r="E691" s="26" t="s">
        <v>310</v>
      </c>
      <c r="F691" s="26"/>
      <c r="G691" s="82">
        <f t="shared" ref="G691:H692" si="100">G692</f>
        <v>18587.099999999999</v>
      </c>
      <c r="H691" s="82">
        <f t="shared" si="100"/>
        <v>0</v>
      </c>
      <c r="I691" s="82">
        <f t="shared" si="95"/>
        <v>18587.099999999999</v>
      </c>
      <c r="J691" s="98"/>
      <c r="K691" s="36"/>
      <c r="L691" s="36"/>
    </row>
    <row r="692" spans="1:12" ht="33" x14ac:dyDescent="0.2">
      <c r="A692" s="81" t="str">
        <f ca="1">IF(ISERROR(MATCH(F692,Код_КВР,0)),"",INDIRECT(ADDRESS(MATCH(F692,Код_КВР,0)+1,2,,,"КВР")))</f>
        <v>Предоставление субсидий бюджетным, автономным учреждениям и иным некоммерческим организациям</v>
      </c>
      <c r="B692" s="26">
        <v>808</v>
      </c>
      <c r="C692" s="77" t="s">
        <v>99</v>
      </c>
      <c r="D692" s="77" t="s">
        <v>90</v>
      </c>
      <c r="E692" s="26" t="s">
        <v>310</v>
      </c>
      <c r="F692" s="26">
        <v>600</v>
      </c>
      <c r="G692" s="82">
        <f t="shared" si="100"/>
        <v>18587.099999999999</v>
      </c>
      <c r="H692" s="82">
        <f t="shared" si="100"/>
        <v>0</v>
      </c>
      <c r="I692" s="82">
        <f t="shared" si="95"/>
        <v>18587.099999999999</v>
      </c>
      <c r="J692" s="98"/>
      <c r="K692" s="36"/>
      <c r="L692" s="36"/>
    </row>
    <row r="693" spans="1:12" x14ac:dyDescent="0.2">
      <c r="A693" s="81" t="str">
        <f ca="1">IF(ISERROR(MATCH(F693,Код_КВР,0)),"",INDIRECT(ADDRESS(MATCH(F693,Код_КВР,0)+1,2,,,"КВР")))</f>
        <v>Субсидии бюджетным учреждениям</v>
      </c>
      <c r="B693" s="26">
        <v>808</v>
      </c>
      <c r="C693" s="77" t="s">
        <v>99</v>
      </c>
      <c r="D693" s="77" t="s">
        <v>90</v>
      </c>
      <c r="E693" s="26" t="s">
        <v>310</v>
      </c>
      <c r="F693" s="26">
        <v>610</v>
      </c>
      <c r="G693" s="82">
        <v>18587.099999999999</v>
      </c>
      <c r="H693" s="82"/>
      <c r="I693" s="82">
        <f t="shared" si="95"/>
        <v>18587.099999999999</v>
      </c>
      <c r="J693" s="98"/>
      <c r="K693" s="36"/>
      <c r="L693" s="36"/>
    </row>
    <row r="694" spans="1:12" x14ac:dyDescent="0.2">
      <c r="A694" s="81" t="str">
        <f ca="1">IF(ISERROR(MATCH(E694,Код_КЦСР,0)),"",INDIRECT(ADDRESS(MATCH(E694,Код_КЦСР,0)+1,2,,,"КЦСР")))</f>
        <v>Развитие музейного дела</v>
      </c>
      <c r="B694" s="26">
        <v>808</v>
      </c>
      <c r="C694" s="77" t="s">
        <v>99</v>
      </c>
      <c r="D694" s="77" t="s">
        <v>90</v>
      </c>
      <c r="E694" s="26" t="s">
        <v>312</v>
      </c>
      <c r="F694" s="26"/>
      <c r="G694" s="82">
        <f>G695</f>
        <v>469</v>
      </c>
      <c r="H694" s="82">
        <f>H695</f>
        <v>0</v>
      </c>
      <c r="I694" s="82">
        <f t="shared" si="95"/>
        <v>469</v>
      </c>
      <c r="J694" s="98"/>
      <c r="K694" s="36"/>
      <c r="L694" s="36"/>
    </row>
    <row r="695" spans="1:12" ht="33" x14ac:dyDescent="0.2">
      <c r="A695" s="81" t="str">
        <f ca="1">IF(ISERROR(MATCH(F695,Код_КВР,0)),"",INDIRECT(ADDRESS(MATCH(F695,Код_КВР,0)+1,2,,,"КВР")))</f>
        <v>Предоставление субсидий бюджетным, автономным учреждениям и иным некоммерческим организациям</v>
      </c>
      <c r="B695" s="26">
        <v>808</v>
      </c>
      <c r="C695" s="77" t="s">
        <v>99</v>
      </c>
      <c r="D695" s="77" t="s">
        <v>90</v>
      </c>
      <c r="E695" s="26" t="s">
        <v>312</v>
      </c>
      <c r="F695" s="26">
        <v>600</v>
      </c>
      <c r="G695" s="82">
        <f>G696</f>
        <v>469</v>
      </c>
      <c r="H695" s="82">
        <f>H696</f>
        <v>0</v>
      </c>
      <c r="I695" s="82">
        <f t="shared" si="95"/>
        <v>469</v>
      </c>
      <c r="J695" s="98"/>
      <c r="K695" s="36"/>
      <c r="L695" s="36"/>
    </row>
    <row r="696" spans="1:12" x14ac:dyDescent="0.2">
      <c r="A696" s="81" t="str">
        <f ca="1">IF(ISERROR(MATCH(F696,Код_КВР,0)),"",INDIRECT(ADDRESS(MATCH(F696,Код_КВР,0)+1,2,,,"КВР")))</f>
        <v>Субсидии бюджетным учреждениям</v>
      </c>
      <c r="B696" s="26">
        <v>808</v>
      </c>
      <c r="C696" s="77" t="s">
        <v>99</v>
      </c>
      <c r="D696" s="77" t="s">
        <v>90</v>
      </c>
      <c r="E696" s="26" t="s">
        <v>312</v>
      </c>
      <c r="F696" s="26">
        <v>610</v>
      </c>
      <c r="G696" s="82">
        <v>469</v>
      </c>
      <c r="H696" s="82"/>
      <c r="I696" s="82">
        <f t="shared" si="95"/>
        <v>469</v>
      </c>
      <c r="J696" s="98"/>
      <c r="K696" s="36"/>
      <c r="L696" s="36"/>
    </row>
    <row r="697" spans="1:12" ht="49.5" x14ac:dyDescent="0.2">
      <c r="A697" s="81" t="str">
        <f ca="1">IF(ISERROR(MATCH(E697,Код_КЦСР,0)),"",INDIRECT(ADDRESS(MATCH(E697,Код_КЦСР,0)+1,2,,,"КЦСР")))</f>
        <v>Оказание муниципальной услуги в области библиотечного дела и обеспечение деятельности муниципального бюджетного учреждения культуры «Объединение библиотек»</v>
      </c>
      <c r="B697" s="26">
        <v>808</v>
      </c>
      <c r="C697" s="77" t="s">
        <v>99</v>
      </c>
      <c r="D697" s="77" t="s">
        <v>90</v>
      </c>
      <c r="E697" s="26" t="s">
        <v>313</v>
      </c>
      <c r="F697" s="26"/>
      <c r="G697" s="82">
        <f>G698</f>
        <v>40447.800000000003</v>
      </c>
      <c r="H697" s="82">
        <f>H698</f>
        <v>0</v>
      </c>
      <c r="I697" s="82">
        <f t="shared" si="95"/>
        <v>40447.800000000003</v>
      </c>
      <c r="J697" s="98"/>
      <c r="K697" s="36"/>
      <c r="L697" s="36"/>
    </row>
    <row r="698" spans="1:12" ht="33" x14ac:dyDescent="0.2">
      <c r="A698" s="81" t="str">
        <f ca="1">IF(ISERROR(MATCH(F698,Код_КВР,0)),"",INDIRECT(ADDRESS(MATCH(F698,Код_КВР,0)+1,2,,,"КВР")))</f>
        <v>Предоставление субсидий бюджетным, автономным учреждениям и иным некоммерческим организациям</v>
      </c>
      <c r="B698" s="26">
        <v>808</v>
      </c>
      <c r="C698" s="77" t="s">
        <v>99</v>
      </c>
      <c r="D698" s="77" t="s">
        <v>90</v>
      </c>
      <c r="E698" s="26" t="s">
        <v>313</v>
      </c>
      <c r="F698" s="26">
        <v>600</v>
      </c>
      <c r="G698" s="82">
        <f>G699</f>
        <v>40447.800000000003</v>
      </c>
      <c r="H698" s="82">
        <f>H699</f>
        <v>0</v>
      </c>
      <c r="I698" s="82">
        <f t="shared" si="95"/>
        <v>40447.800000000003</v>
      </c>
      <c r="J698" s="98"/>
      <c r="K698" s="36"/>
      <c r="L698" s="36"/>
    </row>
    <row r="699" spans="1:12" x14ac:dyDescent="0.2">
      <c r="A699" s="81" t="str">
        <f ca="1">IF(ISERROR(MATCH(F699,Код_КВР,0)),"",INDIRECT(ADDRESS(MATCH(F699,Код_КВР,0)+1,2,,,"КВР")))</f>
        <v>Субсидии бюджетным учреждениям</v>
      </c>
      <c r="B699" s="26">
        <v>808</v>
      </c>
      <c r="C699" s="77" t="s">
        <v>99</v>
      </c>
      <c r="D699" s="77" t="s">
        <v>90</v>
      </c>
      <c r="E699" s="26" t="s">
        <v>313</v>
      </c>
      <c r="F699" s="26">
        <v>610</v>
      </c>
      <c r="G699" s="82">
        <v>40447.800000000003</v>
      </c>
      <c r="H699" s="82"/>
      <c r="I699" s="82">
        <f t="shared" si="95"/>
        <v>40447.800000000003</v>
      </c>
      <c r="J699" s="98"/>
      <c r="K699" s="36"/>
      <c r="L699" s="36"/>
    </row>
    <row r="700" spans="1:12" x14ac:dyDescent="0.2">
      <c r="A700" s="81" t="str">
        <f ca="1">IF(ISERROR(MATCH(E700,Код_КЦСР,0)),"",INDIRECT(ADDRESS(MATCH(E700,Код_КЦСР,0)+1,2,,,"КЦСР")))</f>
        <v>Библиографическая обработка документов и создание каталогов</v>
      </c>
      <c r="B700" s="26">
        <v>808</v>
      </c>
      <c r="C700" s="77" t="s">
        <v>99</v>
      </c>
      <c r="D700" s="77" t="s">
        <v>90</v>
      </c>
      <c r="E700" s="26" t="s">
        <v>315</v>
      </c>
      <c r="F700" s="26"/>
      <c r="G700" s="82">
        <f>G701</f>
        <v>3547.9</v>
      </c>
      <c r="H700" s="82">
        <f>H701</f>
        <v>0</v>
      </c>
      <c r="I700" s="82">
        <f t="shared" si="95"/>
        <v>3547.9</v>
      </c>
      <c r="J700" s="98"/>
      <c r="K700" s="36"/>
      <c r="L700" s="36"/>
    </row>
    <row r="701" spans="1:12" ht="33" x14ac:dyDescent="0.2">
      <c r="A701" s="81" t="str">
        <f ca="1">IF(ISERROR(MATCH(F701,Код_КВР,0)),"",INDIRECT(ADDRESS(MATCH(F701,Код_КВР,0)+1,2,,,"КВР")))</f>
        <v>Предоставление субсидий бюджетным, автономным учреждениям и иным некоммерческим организациям</v>
      </c>
      <c r="B701" s="26">
        <v>808</v>
      </c>
      <c r="C701" s="77" t="s">
        <v>99</v>
      </c>
      <c r="D701" s="77" t="s">
        <v>90</v>
      </c>
      <c r="E701" s="26" t="s">
        <v>315</v>
      </c>
      <c r="F701" s="26">
        <v>600</v>
      </c>
      <c r="G701" s="82">
        <f>G702</f>
        <v>3547.9</v>
      </c>
      <c r="H701" s="82">
        <f>H702</f>
        <v>0</v>
      </c>
      <c r="I701" s="82">
        <f t="shared" si="95"/>
        <v>3547.9</v>
      </c>
      <c r="J701" s="98"/>
      <c r="K701" s="36"/>
      <c r="L701" s="36"/>
    </row>
    <row r="702" spans="1:12" x14ac:dyDescent="0.2">
      <c r="A702" s="81" t="str">
        <f ca="1">IF(ISERROR(MATCH(F702,Код_КВР,0)),"",INDIRECT(ADDRESS(MATCH(F702,Код_КВР,0)+1,2,,,"КВР")))</f>
        <v>Субсидии бюджетным учреждениям</v>
      </c>
      <c r="B702" s="26">
        <v>808</v>
      </c>
      <c r="C702" s="77" t="s">
        <v>99</v>
      </c>
      <c r="D702" s="77" t="s">
        <v>90</v>
      </c>
      <c r="E702" s="26" t="s">
        <v>315</v>
      </c>
      <c r="F702" s="26">
        <v>610</v>
      </c>
      <c r="G702" s="82">
        <v>3547.9</v>
      </c>
      <c r="H702" s="82"/>
      <c r="I702" s="82">
        <f t="shared" si="95"/>
        <v>3547.9</v>
      </c>
      <c r="J702" s="98"/>
      <c r="K702" s="36"/>
      <c r="L702" s="36"/>
    </row>
    <row r="703" spans="1:12" ht="33" x14ac:dyDescent="0.2">
      <c r="A703" s="81" t="str">
        <f ca="1">IF(ISERROR(MATCH(E703,Код_КЦСР,0)),"",INDIRECT(ADDRESS(MATCH(E703,Код_КЦСР,0)+1,2,,,"КЦСР")))</f>
        <v>Формирование, учет, изучение, обеспечение физического сохранения и безопасности фондов библиотеки</v>
      </c>
      <c r="B703" s="26">
        <v>808</v>
      </c>
      <c r="C703" s="77" t="s">
        <v>99</v>
      </c>
      <c r="D703" s="77" t="s">
        <v>90</v>
      </c>
      <c r="E703" s="26" t="s">
        <v>317</v>
      </c>
      <c r="F703" s="26"/>
      <c r="G703" s="82">
        <f t="shared" ref="G703:H704" si="101">G704</f>
        <v>4036.5</v>
      </c>
      <c r="H703" s="82">
        <f t="shared" si="101"/>
        <v>0</v>
      </c>
      <c r="I703" s="82">
        <f t="shared" si="95"/>
        <v>4036.5</v>
      </c>
      <c r="J703" s="98"/>
      <c r="K703" s="36"/>
      <c r="L703" s="36"/>
    </row>
    <row r="704" spans="1:12" ht="33" x14ac:dyDescent="0.2">
      <c r="A704" s="81" t="str">
        <f ca="1">IF(ISERROR(MATCH(F704,Код_КВР,0)),"",INDIRECT(ADDRESS(MATCH(F704,Код_КВР,0)+1,2,,,"КВР")))</f>
        <v>Предоставление субсидий бюджетным, автономным учреждениям и иным некоммерческим организациям</v>
      </c>
      <c r="B704" s="26">
        <v>808</v>
      </c>
      <c r="C704" s="77" t="s">
        <v>99</v>
      </c>
      <c r="D704" s="77" t="s">
        <v>90</v>
      </c>
      <c r="E704" s="26" t="s">
        <v>317</v>
      </c>
      <c r="F704" s="26">
        <v>600</v>
      </c>
      <c r="G704" s="82">
        <f t="shared" si="101"/>
        <v>4036.5</v>
      </c>
      <c r="H704" s="82">
        <f t="shared" si="101"/>
        <v>0</v>
      </c>
      <c r="I704" s="82">
        <f t="shared" si="95"/>
        <v>4036.5</v>
      </c>
      <c r="J704" s="98"/>
      <c r="K704" s="36"/>
      <c r="L704" s="36"/>
    </row>
    <row r="705" spans="1:12" x14ac:dyDescent="0.2">
      <c r="A705" s="81" t="str">
        <f ca="1">IF(ISERROR(MATCH(F705,Код_КВР,0)),"",INDIRECT(ADDRESS(MATCH(F705,Код_КВР,0)+1,2,,,"КВР")))</f>
        <v>Субсидии бюджетным учреждениям</v>
      </c>
      <c r="B705" s="26">
        <v>808</v>
      </c>
      <c r="C705" s="77" t="s">
        <v>99</v>
      </c>
      <c r="D705" s="77" t="s">
        <v>90</v>
      </c>
      <c r="E705" s="26" t="s">
        <v>317</v>
      </c>
      <c r="F705" s="26">
        <v>610</v>
      </c>
      <c r="G705" s="82">
        <v>4036.5</v>
      </c>
      <c r="H705" s="82"/>
      <c r="I705" s="82">
        <f t="shared" si="95"/>
        <v>4036.5</v>
      </c>
      <c r="J705" s="98"/>
      <c r="K705" s="36"/>
      <c r="L705" s="36"/>
    </row>
    <row r="706" spans="1:12" x14ac:dyDescent="0.2">
      <c r="A706" s="81" t="str">
        <f ca="1">IF(ISERROR(MATCH(E706,Код_КЦСР,0)),"",INDIRECT(ADDRESS(MATCH(E706,Код_КЦСР,0)+1,2,,,"КЦСР")))</f>
        <v>Развитие библиотечного дела</v>
      </c>
      <c r="B706" s="26">
        <v>808</v>
      </c>
      <c r="C706" s="77" t="s">
        <v>99</v>
      </c>
      <c r="D706" s="77" t="s">
        <v>90</v>
      </c>
      <c r="E706" s="26" t="s">
        <v>319</v>
      </c>
      <c r="F706" s="26"/>
      <c r="G706" s="82">
        <f t="shared" ref="G706:H707" si="102">G707</f>
        <v>2280</v>
      </c>
      <c r="H706" s="82">
        <f t="shared" si="102"/>
        <v>0</v>
      </c>
      <c r="I706" s="82">
        <f t="shared" si="95"/>
        <v>2280</v>
      </c>
      <c r="J706" s="98"/>
      <c r="K706" s="36"/>
      <c r="L706" s="36"/>
    </row>
    <row r="707" spans="1:12" ht="33" x14ac:dyDescent="0.2">
      <c r="A707" s="81" t="str">
        <f ca="1">IF(ISERROR(MATCH(F707,Код_КВР,0)),"",INDIRECT(ADDRESS(MATCH(F707,Код_КВР,0)+1,2,,,"КВР")))</f>
        <v>Предоставление субсидий бюджетным, автономным учреждениям и иным некоммерческим организациям</v>
      </c>
      <c r="B707" s="26">
        <v>808</v>
      </c>
      <c r="C707" s="77" t="s">
        <v>99</v>
      </c>
      <c r="D707" s="77" t="s">
        <v>90</v>
      </c>
      <c r="E707" s="26" t="s">
        <v>319</v>
      </c>
      <c r="F707" s="26">
        <v>600</v>
      </c>
      <c r="G707" s="82">
        <f t="shared" si="102"/>
        <v>2280</v>
      </c>
      <c r="H707" s="82">
        <f t="shared" si="102"/>
        <v>0</v>
      </c>
      <c r="I707" s="82">
        <f t="shared" si="95"/>
        <v>2280</v>
      </c>
      <c r="J707" s="98"/>
      <c r="K707" s="36"/>
      <c r="L707" s="36"/>
    </row>
    <row r="708" spans="1:12" x14ac:dyDescent="0.2">
      <c r="A708" s="81" t="str">
        <f ca="1">IF(ISERROR(MATCH(F708,Код_КВР,0)),"",INDIRECT(ADDRESS(MATCH(F708,Код_КВР,0)+1,2,,,"КВР")))</f>
        <v>Субсидии бюджетным учреждениям</v>
      </c>
      <c r="B708" s="26">
        <v>808</v>
      </c>
      <c r="C708" s="77" t="s">
        <v>99</v>
      </c>
      <c r="D708" s="77" t="s">
        <v>90</v>
      </c>
      <c r="E708" s="26" t="s">
        <v>319</v>
      </c>
      <c r="F708" s="26">
        <v>610</v>
      </c>
      <c r="G708" s="82">
        <v>2280</v>
      </c>
      <c r="H708" s="82"/>
      <c r="I708" s="82">
        <f t="shared" si="95"/>
        <v>2280</v>
      </c>
      <c r="J708" s="98"/>
      <c r="K708" s="36"/>
      <c r="L708" s="36"/>
    </row>
    <row r="709" spans="1:12" x14ac:dyDescent="0.2">
      <c r="A709" s="81" t="str">
        <f ca="1">IF(ISERROR(MATCH(E709,Код_КЦСР,0)),"",INDIRECT(ADDRESS(MATCH(E709,Код_КЦСР,0)+1,2,,,"КЦСР")))</f>
        <v>Искусство</v>
      </c>
      <c r="B709" s="26">
        <v>808</v>
      </c>
      <c r="C709" s="77" t="s">
        <v>99</v>
      </c>
      <c r="D709" s="77" t="s">
        <v>90</v>
      </c>
      <c r="E709" s="26" t="s">
        <v>320</v>
      </c>
      <c r="F709" s="26"/>
      <c r="G709" s="82">
        <f>G710</f>
        <v>44005.7</v>
      </c>
      <c r="H709" s="82">
        <f>H710</f>
        <v>0</v>
      </c>
      <c r="I709" s="82">
        <f t="shared" si="95"/>
        <v>44005.7</v>
      </c>
      <c r="J709" s="98"/>
      <c r="K709" s="36"/>
      <c r="L709" s="36"/>
    </row>
    <row r="710" spans="1:12" ht="33" x14ac:dyDescent="0.2">
      <c r="A710" s="81" t="str">
        <f ca="1">IF(ISERROR(MATCH(E710,Код_КЦСР,0)),"",INDIRECT(ADDRESS(MATCH(E710,Код_КЦСР,0)+1,2,,,"КЦСР")))</f>
        <v>Оказание муниципальных услуг в области театрально-концертного дела и обеспечение деятельности муниципальных учреждений культуры</v>
      </c>
      <c r="B710" s="26">
        <v>808</v>
      </c>
      <c r="C710" s="77" t="s">
        <v>99</v>
      </c>
      <c r="D710" s="77" t="s">
        <v>90</v>
      </c>
      <c r="E710" s="26" t="s">
        <v>322</v>
      </c>
      <c r="F710" s="26"/>
      <c r="G710" s="82">
        <f>G711</f>
        <v>44005.7</v>
      </c>
      <c r="H710" s="82">
        <f>H711</f>
        <v>0</v>
      </c>
      <c r="I710" s="82">
        <f t="shared" si="95"/>
        <v>44005.7</v>
      </c>
      <c r="J710" s="98"/>
      <c r="K710" s="36"/>
      <c r="L710" s="36"/>
    </row>
    <row r="711" spans="1:12" ht="33" x14ac:dyDescent="0.2">
      <c r="A711" s="81" t="str">
        <f ca="1">IF(ISERROR(MATCH(F711,Код_КВР,0)),"",INDIRECT(ADDRESS(MATCH(F711,Код_КВР,0)+1,2,,,"КВР")))</f>
        <v>Предоставление субсидий бюджетным, автономным учреждениям и иным некоммерческим организациям</v>
      </c>
      <c r="B711" s="26">
        <v>808</v>
      </c>
      <c r="C711" s="77" t="s">
        <v>99</v>
      </c>
      <c r="D711" s="77" t="s">
        <v>90</v>
      </c>
      <c r="E711" s="26" t="s">
        <v>322</v>
      </c>
      <c r="F711" s="26">
        <v>600</v>
      </c>
      <c r="G711" s="82">
        <f>G712+G713</f>
        <v>44005.7</v>
      </c>
      <c r="H711" s="82">
        <f>H712+H713</f>
        <v>0</v>
      </c>
      <c r="I711" s="82">
        <f t="shared" si="95"/>
        <v>44005.7</v>
      </c>
      <c r="J711" s="98"/>
      <c r="K711" s="36"/>
      <c r="L711" s="36"/>
    </row>
    <row r="712" spans="1:12" x14ac:dyDescent="0.2">
      <c r="A712" s="81" t="str">
        <f ca="1">IF(ISERROR(MATCH(F712,Код_КВР,0)),"",INDIRECT(ADDRESS(MATCH(F712,Код_КВР,0)+1,2,,,"КВР")))</f>
        <v>Субсидии бюджетным учреждениям</v>
      </c>
      <c r="B712" s="26">
        <v>808</v>
      </c>
      <c r="C712" s="77" t="s">
        <v>99</v>
      </c>
      <c r="D712" s="77" t="s">
        <v>90</v>
      </c>
      <c r="E712" s="26" t="s">
        <v>322</v>
      </c>
      <c r="F712" s="26">
        <v>610</v>
      </c>
      <c r="G712" s="82">
        <v>31755.4</v>
      </c>
      <c r="H712" s="82"/>
      <c r="I712" s="82">
        <f t="shared" si="95"/>
        <v>31755.4</v>
      </c>
      <c r="J712" s="98"/>
      <c r="K712" s="36"/>
      <c r="L712" s="36"/>
    </row>
    <row r="713" spans="1:12" x14ac:dyDescent="0.2">
      <c r="A713" s="81" t="str">
        <f ca="1">IF(ISERROR(MATCH(F713,Код_КВР,0)),"",INDIRECT(ADDRESS(MATCH(F713,Код_КВР,0)+1,2,,,"КВР")))</f>
        <v>Субсидии автономным учреждениям</v>
      </c>
      <c r="B713" s="26">
        <v>808</v>
      </c>
      <c r="C713" s="77" t="s">
        <v>99</v>
      </c>
      <c r="D713" s="77" t="s">
        <v>90</v>
      </c>
      <c r="E713" s="26" t="s">
        <v>322</v>
      </c>
      <c r="F713" s="26">
        <v>620</v>
      </c>
      <c r="G713" s="82">
        <v>12250.3</v>
      </c>
      <c r="H713" s="82"/>
      <c r="I713" s="82">
        <f t="shared" si="95"/>
        <v>12250.3</v>
      </c>
      <c r="J713" s="98"/>
      <c r="K713" s="36"/>
      <c r="L713" s="36"/>
    </row>
    <row r="714" spans="1:12" x14ac:dyDescent="0.2">
      <c r="A714" s="81" t="str">
        <f ca="1">IF(ISERROR(MATCH(E714,Код_КЦСР,0)),"",INDIRECT(ADDRESS(MATCH(E714,Код_КЦСР,0)+1,2,,,"КЦСР")))</f>
        <v>Досуг</v>
      </c>
      <c r="B714" s="26">
        <v>808</v>
      </c>
      <c r="C714" s="77" t="s">
        <v>99</v>
      </c>
      <c r="D714" s="77" t="s">
        <v>90</v>
      </c>
      <c r="E714" s="26" t="s">
        <v>330</v>
      </c>
      <c r="F714" s="26"/>
      <c r="G714" s="82">
        <f>G715+G718+G721</f>
        <v>100328.4</v>
      </c>
      <c r="H714" s="82">
        <f>H715+H718+H721</f>
        <v>0</v>
      </c>
      <c r="I714" s="82">
        <f t="shared" si="95"/>
        <v>100328.4</v>
      </c>
      <c r="J714" s="98"/>
      <c r="K714" s="36"/>
      <c r="L714" s="36"/>
    </row>
    <row r="715" spans="1:12" ht="33" x14ac:dyDescent="0.2">
      <c r="A715" s="81" t="str">
        <f ca="1">IF(ISERROR(MATCH(E715,Код_КЦСР,0)),"",INDIRECT(ADDRESS(MATCH(E715,Код_КЦСР,0)+1,2,,,"КЦСР")))</f>
        <v>Организация деятельности клубных формирований и формирований самодеятельного народного творчества</v>
      </c>
      <c r="B715" s="26">
        <v>808</v>
      </c>
      <c r="C715" s="77" t="s">
        <v>99</v>
      </c>
      <c r="D715" s="77" t="s">
        <v>90</v>
      </c>
      <c r="E715" s="26" t="s">
        <v>332</v>
      </c>
      <c r="F715" s="26"/>
      <c r="G715" s="82">
        <f>G716</f>
        <v>92348.9</v>
      </c>
      <c r="H715" s="82">
        <f>H716</f>
        <v>0</v>
      </c>
      <c r="I715" s="82">
        <f t="shared" si="95"/>
        <v>92348.9</v>
      </c>
      <c r="J715" s="98"/>
      <c r="K715" s="36"/>
      <c r="L715" s="36"/>
    </row>
    <row r="716" spans="1:12" ht="33" x14ac:dyDescent="0.2">
      <c r="A716" s="81" t="str">
        <f ca="1">IF(ISERROR(MATCH(F716,Код_КВР,0)),"",INDIRECT(ADDRESS(MATCH(F716,Код_КВР,0)+1,2,,,"КВР")))</f>
        <v>Предоставление субсидий бюджетным, автономным учреждениям и иным некоммерческим организациям</v>
      </c>
      <c r="B716" s="26">
        <v>808</v>
      </c>
      <c r="C716" s="77" t="s">
        <v>99</v>
      </c>
      <c r="D716" s="77" t="s">
        <v>90</v>
      </c>
      <c r="E716" s="26" t="s">
        <v>332</v>
      </c>
      <c r="F716" s="26">
        <v>600</v>
      </c>
      <c r="G716" s="82">
        <f>G717</f>
        <v>92348.9</v>
      </c>
      <c r="H716" s="82">
        <f>H717</f>
        <v>0</v>
      </c>
      <c r="I716" s="82">
        <f t="shared" si="95"/>
        <v>92348.9</v>
      </c>
      <c r="J716" s="98"/>
      <c r="K716" s="36"/>
      <c r="L716" s="36"/>
    </row>
    <row r="717" spans="1:12" x14ac:dyDescent="0.2">
      <c r="A717" s="81" t="str">
        <f ca="1">IF(ISERROR(MATCH(F717,Код_КВР,0)),"",INDIRECT(ADDRESS(MATCH(F717,Код_КВР,0)+1,2,,,"КВР")))</f>
        <v>Субсидии бюджетным учреждениям</v>
      </c>
      <c r="B717" s="26">
        <v>808</v>
      </c>
      <c r="C717" s="77" t="s">
        <v>99</v>
      </c>
      <c r="D717" s="77" t="s">
        <v>90</v>
      </c>
      <c r="E717" s="26" t="s">
        <v>332</v>
      </c>
      <c r="F717" s="26">
        <v>610</v>
      </c>
      <c r="G717" s="82">
        <v>92348.9</v>
      </c>
      <c r="H717" s="82"/>
      <c r="I717" s="82">
        <f t="shared" si="95"/>
        <v>92348.9</v>
      </c>
      <c r="J717" s="98"/>
      <c r="K717" s="36"/>
      <c r="L717" s="36"/>
    </row>
    <row r="718" spans="1:12" x14ac:dyDescent="0.2">
      <c r="A718" s="81" t="str">
        <f ca="1">IF(ISERROR(MATCH(E718,Код_КЦСР,0)),"",INDIRECT(ADDRESS(MATCH(E718,Код_КЦСР,0)+1,2,,,"КЦСР")))</f>
        <v>Организация и проведение городских культурно-массовых мероприятий</v>
      </c>
      <c r="B718" s="26">
        <v>808</v>
      </c>
      <c r="C718" s="77" t="s">
        <v>99</v>
      </c>
      <c r="D718" s="77" t="s">
        <v>90</v>
      </c>
      <c r="E718" s="26" t="s">
        <v>334</v>
      </c>
      <c r="F718" s="26"/>
      <c r="G718" s="82">
        <f>G719</f>
        <v>6499</v>
      </c>
      <c r="H718" s="82">
        <f>H719</f>
        <v>0</v>
      </c>
      <c r="I718" s="82">
        <f t="shared" si="95"/>
        <v>6499</v>
      </c>
      <c r="J718" s="98"/>
      <c r="K718" s="36"/>
      <c r="L718" s="36"/>
    </row>
    <row r="719" spans="1:12" ht="33" x14ac:dyDescent="0.2">
      <c r="A719" s="81" t="str">
        <f ca="1">IF(ISERROR(MATCH(F719,Код_КВР,0)),"",INDIRECT(ADDRESS(MATCH(F719,Код_КВР,0)+1,2,,,"КВР")))</f>
        <v>Предоставление субсидий бюджетным, автономным учреждениям и иным некоммерческим организациям</v>
      </c>
      <c r="B719" s="26">
        <v>808</v>
      </c>
      <c r="C719" s="77" t="s">
        <v>99</v>
      </c>
      <c r="D719" s="77" t="s">
        <v>90</v>
      </c>
      <c r="E719" s="26" t="s">
        <v>334</v>
      </c>
      <c r="F719" s="26">
        <v>600</v>
      </c>
      <c r="G719" s="82">
        <f>G720</f>
        <v>6499</v>
      </c>
      <c r="H719" s="82">
        <f>H720</f>
        <v>0</v>
      </c>
      <c r="I719" s="82">
        <f t="shared" si="95"/>
        <v>6499</v>
      </c>
      <c r="J719" s="98"/>
      <c r="K719" s="36"/>
      <c r="L719" s="36"/>
    </row>
    <row r="720" spans="1:12" x14ac:dyDescent="0.2">
      <c r="A720" s="81" t="str">
        <f ca="1">IF(ISERROR(MATCH(F720,Код_КВР,0)),"",INDIRECT(ADDRESS(MATCH(F720,Код_КВР,0)+1,2,,,"КВР")))</f>
        <v>Субсидии бюджетным учреждениям</v>
      </c>
      <c r="B720" s="26">
        <v>808</v>
      </c>
      <c r="C720" s="77" t="s">
        <v>99</v>
      </c>
      <c r="D720" s="77" t="s">
        <v>90</v>
      </c>
      <c r="E720" s="26" t="s">
        <v>334</v>
      </c>
      <c r="F720" s="26">
        <v>610</v>
      </c>
      <c r="G720" s="82">
        <v>6499</v>
      </c>
      <c r="H720" s="82"/>
      <c r="I720" s="82">
        <f t="shared" si="95"/>
        <v>6499</v>
      </c>
      <c r="J720" s="98"/>
      <c r="K720" s="36"/>
      <c r="L720" s="36"/>
    </row>
    <row r="721" spans="1:12" x14ac:dyDescent="0.2">
      <c r="A721" s="81" t="str">
        <f ca="1">IF(ISERROR(MATCH(E721,Код_КЦСР,0)),"",INDIRECT(ADDRESS(MATCH(E721,Код_КЦСР,0)+1,2,,,"КЦСР")))</f>
        <v>Укрепление материально-технической базы клубных учреждений</v>
      </c>
      <c r="B721" s="26">
        <v>808</v>
      </c>
      <c r="C721" s="77" t="s">
        <v>99</v>
      </c>
      <c r="D721" s="77" t="s">
        <v>90</v>
      </c>
      <c r="E721" s="26" t="s">
        <v>336</v>
      </c>
      <c r="F721" s="26"/>
      <c r="G721" s="82">
        <f t="shared" ref="G721:H722" si="103">G722</f>
        <v>1480.5</v>
      </c>
      <c r="H721" s="82">
        <f t="shared" si="103"/>
        <v>0</v>
      </c>
      <c r="I721" s="82">
        <f t="shared" si="95"/>
        <v>1480.5</v>
      </c>
      <c r="J721" s="98"/>
      <c r="K721" s="36"/>
      <c r="L721" s="36"/>
    </row>
    <row r="722" spans="1:12" ht="33" x14ac:dyDescent="0.2">
      <c r="A722" s="81" t="str">
        <f ca="1">IF(ISERROR(MATCH(F722,Код_КВР,0)),"",INDIRECT(ADDRESS(MATCH(F722,Код_КВР,0)+1,2,,,"КВР")))</f>
        <v>Предоставление субсидий бюджетным, автономным учреждениям и иным некоммерческим организациям</v>
      </c>
      <c r="B722" s="26">
        <v>808</v>
      </c>
      <c r="C722" s="77" t="s">
        <v>99</v>
      </c>
      <c r="D722" s="77" t="s">
        <v>90</v>
      </c>
      <c r="E722" s="26" t="s">
        <v>336</v>
      </c>
      <c r="F722" s="26">
        <v>600</v>
      </c>
      <c r="G722" s="82">
        <f t="shared" si="103"/>
        <v>1480.5</v>
      </c>
      <c r="H722" s="82">
        <f t="shared" si="103"/>
        <v>0</v>
      </c>
      <c r="I722" s="82">
        <f t="shared" ref="I722:I785" si="104">G722+H722</f>
        <v>1480.5</v>
      </c>
      <c r="J722" s="98"/>
      <c r="K722" s="36"/>
      <c r="L722" s="36"/>
    </row>
    <row r="723" spans="1:12" x14ac:dyDescent="0.2">
      <c r="A723" s="81" t="str">
        <f ca="1">IF(ISERROR(MATCH(F723,Код_КВР,0)),"",INDIRECT(ADDRESS(MATCH(F723,Код_КВР,0)+1,2,,,"КВР")))</f>
        <v>Субсидии бюджетным учреждениям</v>
      </c>
      <c r="B723" s="26">
        <v>808</v>
      </c>
      <c r="C723" s="77" t="s">
        <v>99</v>
      </c>
      <c r="D723" s="77" t="s">
        <v>90</v>
      </c>
      <c r="E723" s="26" t="s">
        <v>336</v>
      </c>
      <c r="F723" s="26">
        <v>610</v>
      </c>
      <c r="G723" s="82">
        <v>1480.5</v>
      </c>
      <c r="H723" s="82"/>
      <c r="I723" s="82">
        <f t="shared" si="104"/>
        <v>1480.5</v>
      </c>
      <c r="J723" s="98"/>
      <c r="K723" s="36"/>
      <c r="L723" s="36"/>
    </row>
    <row r="724" spans="1:12" ht="18.75" customHeight="1" x14ac:dyDescent="0.2">
      <c r="A724" s="81" t="str">
        <f ca="1">IF(ISERROR(MATCH(E724,Код_КЦСР,0)),"",INDIRECT(ADDRESS(MATCH(E724,Код_КЦСР,0)+1,2,,,"КЦСР")))</f>
        <v>Муниципальная программа «Охрана окружающей среды» на 2013 – 2022 годы</v>
      </c>
      <c r="B724" s="26">
        <v>808</v>
      </c>
      <c r="C724" s="77" t="s">
        <v>99</v>
      </c>
      <c r="D724" s="77" t="s">
        <v>90</v>
      </c>
      <c r="E724" s="26" t="s">
        <v>374</v>
      </c>
      <c r="F724" s="26"/>
      <c r="G724" s="82">
        <f t="shared" ref="G724:H726" si="105">G725</f>
        <v>16.5</v>
      </c>
      <c r="H724" s="82">
        <f t="shared" si="105"/>
        <v>0</v>
      </c>
      <c r="I724" s="82">
        <f t="shared" si="104"/>
        <v>16.5</v>
      </c>
      <c r="J724" s="98"/>
      <c r="K724" s="36"/>
      <c r="L724" s="36"/>
    </row>
    <row r="725" spans="1:12" ht="33" x14ac:dyDescent="0.2">
      <c r="A725" s="81" t="str">
        <f ca="1">IF(ISERROR(MATCH(E725,Код_КЦСР,0)),"",INDIRECT(ADDRESS(MATCH(E725,Код_КЦСР,0)+1,2,,,"КЦСР")))</f>
        <v>Организация мероприятий по экологическому образованию и воспитанию населения</v>
      </c>
      <c r="B725" s="26">
        <v>808</v>
      </c>
      <c r="C725" s="77" t="s">
        <v>99</v>
      </c>
      <c r="D725" s="77" t="s">
        <v>90</v>
      </c>
      <c r="E725" s="26" t="s">
        <v>376</v>
      </c>
      <c r="F725" s="26"/>
      <c r="G725" s="82">
        <f t="shared" si="105"/>
        <v>16.5</v>
      </c>
      <c r="H725" s="82">
        <f t="shared" si="105"/>
        <v>0</v>
      </c>
      <c r="I725" s="82">
        <f t="shared" si="104"/>
        <v>16.5</v>
      </c>
      <c r="J725" s="98"/>
      <c r="K725" s="36"/>
      <c r="L725" s="36"/>
    </row>
    <row r="726" spans="1:12" ht="33" x14ac:dyDescent="0.2">
      <c r="A726" s="81" t="str">
        <f ca="1">IF(ISERROR(MATCH(F726,Код_КВР,0)),"",INDIRECT(ADDRESS(MATCH(F726,Код_КВР,0)+1,2,,,"КВР")))</f>
        <v>Предоставление субсидий бюджетным, автономным учреждениям и иным некоммерческим организациям</v>
      </c>
      <c r="B726" s="26">
        <v>808</v>
      </c>
      <c r="C726" s="77" t="s">
        <v>99</v>
      </c>
      <c r="D726" s="77" t="s">
        <v>90</v>
      </c>
      <c r="E726" s="26" t="s">
        <v>376</v>
      </c>
      <c r="F726" s="26">
        <v>600</v>
      </c>
      <c r="G726" s="82">
        <f t="shared" si="105"/>
        <v>16.5</v>
      </c>
      <c r="H726" s="82">
        <f t="shared" si="105"/>
        <v>0</v>
      </c>
      <c r="I726" s="82">
        <f t="shared" si="104"/>
        <v>16.5</v>
      </c>
      <c r="J726" s="98"/>
      <c r="K726" s="36"/>
      <c r="L726" s="36"/>
    </row>
    <row r="727" spans="1:12" x14ac:dyDescent="0.2">
      <c r="A727" s="81" t="str">
        <f ca="1">IF(ISERROR(MATCH(F727,Код_КВР,0)),"",INDIRECT(ADDRESS(MATCH(F727,Код_КВР,0)+1,2,,,"КВР")))</f>
        <v>Субсидии бюджетным учреждениям</v>
      </c>
      <c r="B727" s="26">
        <v>808</v>
      </c>
      <c r="C727" s="77" t="s">
        <v>99</v>
      </c>
      <c r="D727" s="77" t="s">
        <v>90</v>
      </c>
      <c r="E727" s="26" t="s">
        <v>376</v>
      </c>
      <c r="F727" s="26">
        <v>610</v>
      </c>
      <c r="G727" s="82">
        <v>16.5</v>
      </c>
      <c r="H727" s="82"/>
      <c r="I727" s="82">
        <f t="shared" si="104"/>
        <v>16.5</v>
      </c>
      <c r="J727" s="98"/>
      <c r="K727" s="36"/>
      <c r="L727" s="36"/>
    </row>
    <row r="728" spans="1:12" ht="49.5" x14ac:dyDescent="0.2">
      <c r="A728" s="81" t="str">
        <f ca="1">IF(ISERROR(MATCH(E728,Код_КЦСР,0)),"",INDIRECT(ADDRESS(MATCH(E728,Код_КЦСР,0)+1,2,,,"КЦСР")))</f>
        <v>Муниципальная программа «Энергосбережение и повышение энергетической эффективности на территории муниципального образования «Город Череповец» на 2014 – 2018 годы</v>
      </c>
      <c r="B728" s="26">
        <v>808</v>
      </c>
      <c r="C728" s="77" t="s">
        <v>99</v>
      </c>
      <c r="D728" s="77" t="s">
        <v>90</v>
      </c>
      <c r="E728" s="26" t="s">
        <v>469</v>
      </c>
      <c r="F728" s="26"/>
      <c r="G728" s="82">
        <f t="shared" ref="G728:H731" si="106">G729</f>
        <v>500</v>
      </c>
      <c r="H728" s="82">
        <f t="shared" si="106"/>
        <v>0</v>
      </c>
      <c r="I728" s="82">
        <f t="shared" si="104"/>
        <v>500</v>
      </c>
      <c r="J728" s="98"/>
      <c r="K728" s="36"/>
      <c r="L728" s="36"/>
    </row>
    <row r="729" spans="1:12" ht="33" x14ac:dyDescent="0.2">
      <c r="A729" s="81" t="str">
        <f ca="1">IF(ISERROR(MATCH(E729,Код_КЦСР,0)),"",INDIRECT(ADDRESS(MATCH(E729,Код_КЦСР,0)+1,2,,,"КЦСР")))</f>
        <v>Энергосбережение и повышение энергетической эффективности в организациях с участием муниципального образования</v>
      </c>
      <c r="B729" s="26">
        <v>808</v>
      </c>
      <c r="C729" s="77" t="s">
        <v>99</v>
      </c>
      <c r="D729" s="77" t="s">
        <v>90</v>
      </c>
      <c r="E729" s="26" t="s">
        <v>471</v>
      </c>
      <c r="F729" s="26"/>
      <c r="G729" s="82">
        <f t="shared" si="106"/>
        <v>500</v>
      </c>
      <c r="H729" s="82">
        <f t="shared" si="106"/>
        <v>0</v>
      </c>
      <c r="I729" s="82">
        <f t="shared" si="104"/>
        <v>500</v>
      </c>
      <c r="J729" s="98"/>
      <c r="K729" s="36"/>
      <c r="L729" s="36"/>
    </row>
    <row r="730" spans="1:12" ht="49.5" x14ac:dyDescent="0.2">
      <c r="A730" s="81" t="str">
        <f ca="1">IF(ISERROR(MATCH(E730,Код_КЦСР,0)),"",INDIRECT(ADDRESS(MATCH(E730,Код_КЦСР,0)+1,2,,,"КЦСР")))</f>
        <v>Мероприятия по энергосбережению, направленные на снижение потребления энергоресурсов и воды, в организациях с участием муниципального образования</v>
      </c>
      <c r="B730" s="26">
        <v>808</v>
      </c>
      <c r="C730" s="77" t="s">
        <v>99</v>
      </c>
      <c r="D730" s="77" t="s">
        <v>90</v>
      </c>
      <c r="E730" s="26" t="s">
        <v>473</v>
      </c>
      <c r="F730" s="26"/>
      <c r="G730" s="82">
        <f t="shared" si="106"/>
        <v>500</v>
      </c>
      <c r="H730" s="82">
        <f t="shared" si="106"/>
        <v>0</v>
      </c>
      <c r="I730" s="82">
        <f t="shared" si="104"/>
        <v>500</v>
      </c>
      <c r="J730" s="98"/>
      <c r="K730" s="36"/>
      <c r="L730" s="36"/>
    </row>
    <row r="731" spans="1:12" ht="33" x14ac:dyDescent="0.2">
      <c r="A731" s="81" t="str">
        <f ca="1">IF(ISERROR(MATCH(F731,Код_КВР,0)),"",INDIRECT(ADDRESS(MATCH(F731,Код_КВР,0)+1,2,,,"КВР")))</f>
        <v>Предоставление субсидий бюджетным, автономным учреждениям и иным некоммерческим организациям</v>
      </c>
      <c r="B731" s="26">
        <v>808</v>
      </c>
      <c r="C731" s="77" t="s">
        <v>99</v>
      </c>
      <c r="D731" s="77" t="s">
        <v>90</v>
      </c>
      <c r="E731" s="26" t="s">
        <v>473</v>
      </c>
      <c r="F731" s="26">
        <v>600</v>
      </c>
      <c r="G731" s="82">
        <f t="shared" si="106"/>
        <v>500</v>
      </c>
      <c r="H731" s="82">
        <f t="shared" si="106"/>
        <v>0</v>
      </c>
      <c r="I731" s="82">
        <f t="shared" si="104"/>
        <v>500</v>
      </c>
      <c r="J731" s="98"/>
      <c r="K731" s="36"/>
      <c r="L731" s="36"/>
    </row>
    <row r="732" spans="1:12" x14ac:dyDescent="0.2">
      <c r="A732" s="81" t="str">
        <f ca="1">IF(ISERROR(MATCH(F732,Код_КВР,0)),"",INDIRECT(ADDRESS(MATCH(F732,Код_КВР,0)+1,2,,,"КВР")))</f>
        <v>Субсидии бюджетным учреждениям</v>
      </c>
      <c r="B732" s="26">
        <v>808</v>
      </c>
      <c r="C732" s="77" t="s">
        <v>99</v>
      </c>
      <c r="D732" s="77" t="s">
        <v>90</v>
      </c>
      <c r="E732" s="26" t="s">
        <v>473</v>
      </c>
      <c r="F732" s="26">
        <v>610</v>
      </c>
      <c r="G732" s="82">
        <v>500</v>
      </c>
      <c r="H732" s="82"/>
      <c r="I732" s="82">
        <f t="shared" si="104"/>
        <v>500</v>
      </c>
      <c r="J732" s="98"/>
      <c r="K732" s="36"/>
      <c r="L732" s="36"/>
    </row>
    <row r="733" spans="1:12" ht="33" x14ac:dyDescent="0.2">
      <c r="A733" s="81" t="str">
        <f ca="1">IF(ISERROR(MATCH(E733,Код_КЦСР,0)),"",INDIRECT(ADDRESS(MATCH(E733,Код_КЦСР,0)+1,2,,,"КЦСР")))</f>
        <v>Муниципальная программа «Развитие системы комплексной безопасности жизнедеятельности населения города» на 2014 – 2018 годы</v>
      </c>
      <c r="B733" s="26">
        <v>808</v>
      </c>
      <c r="C733" s="77" t="s">
        <v>99</v>
      </c>
      <c r="D733" s="77" t="s">
        <v>90</v>
      </c>
      <c r="E733" s="26" t="s">
        <v>532</v>
      </c>
      <c r="F733" s="26"/>
      <c r="G733" s="82">
        <f>G734</f>
        <v>549.79999999999995</v>
      </c>
      <c r="H733" s="82">
        <f>H734</f>
        <v>0</v>
      </c>
      <c r="I733" s="82">
        <f t="shared" si="104"/>
        <v>549.79999999999995</v>
      </c>
      <c r="J733" s="98"/>
      <c r="K733" s="36"/>
      <c r="L733" s="36"/>
    </row>
    <row r="734" spans="1:12" x14ac:dyDescent="0.2">
      <c r="A734" s="81" t="str">
        <f ca="1">IF(ISERROR(MATCH(E734,Код_КЦСР,0)),"",INDIRECT(ADDRESS(MATCH(E734,Код_КЦСР,0)+1,2,,,"КЦСР")))</f>
        <v>Обеспечение пожарной безопасности муниципальных учреждений города</v>
      </c>
      <c r="B734" s="26">
        <v>808</v>
      </c>
      <c r="C734" s="77" t="s">
        <v>99</v>
      </c>
      <c r="D734" s="77" t="s">
        <v>90</v>
      </c>
      <c r="E734" s="26" t="s">
        <v>534</v>
      </c>
      <c r="F734" s="26"/>
      <c r="G734" s="82">
        <f>G735+G738+G741</f>
        <v>549.79999999999995</v>
      </c>
      <c r="H734" s="82">
        <f>H735+H738+H741</f>
        <v>0</v>
      </c>
      <c r="I734" s="82">
        <f t="shared" si="104"/>
        <v>549.79999999999995</v>
      </c>
      <c r="J734" s="98"/>
      <c r="K734" s="36"/>
      <c r="L734" s="36"/>
    </row>
    <row r="735" spans="1:12" x14ac:dyDescent="0.2">
      <c r="A735" s="81" t="str">
        <f ca="1">IF(ISERROR(MATCH(E735,Код_КЦСР,0)),"",INDIRECT(ADDRESS(MATCH(E735,Код_КЦСР,0)+1,2,,,"КЦСР")))</f>
        <v>Ремонт и оборудование эвакуационных путей зданий</v>
      </c>
      <c r="B735" s="26">
        <v>808</v>
      </c>
      <c r="C735" s="77" t="s">
        <v>99</v>
      </c>
      <c r="D735" s="77" t="s">
        <v>90</v>
      </c>
      <c r="E735" s="26" t="s">
        <v>537</v>
      </c>
      <c r="F735" s="26"/>
      <c r="G735" s="82">
        <f>G736</f>
        <v>355.3</v>
      </c>
      <c r="H735" s="82">
        <f>H736</f>
        <v>0</v>
      </c>
      <c r="I735" s="82">
        <f t="shared" si="104"/>
        <v>355.3</v>
      </c>
      <c r="J735" s="98"/>
      <c r="K735" s="36"/>
      <c r="L735" s="36"/>
    </row>
    <row r="736" spans="1:12" ht="33" x14ac:dyDescent="0.2">
      <c r="A736" s="81" t="str">
        <f ca="1">IF(ISERROR(MATCH(F736,Код_КВР,0)),"",INDIRECT(ADDRESS(MATCH(F736,Код_КВР,0)+1,2,,,"КВР")))</f>
        <v>Предоставление субсидий бюджетным, автономным учреждениям и иным некоммерческим организациям</v>
      </c>
      <c r="B736" s="26">
        <v>808</v>
      </c>
      <c r="C736" s="77" t="s">
        <v>99</v>
      </c>
      <c r="D736" s="77" t="s">
        <v>90</v>
      </c>
      <c r="E736" s="26" t="s">
        <v>537</v>
      </c>
      <c r="F736" s="26">
        <v>600</v>
      </c>
      <c r="G736" s="82">
        <f>G737</f>
        <v>355.3</v>
      </c>
      <c r="H736" s="82">
        <f>H737</f>
        <v>0</v>
      </c>
      <c r="I736" s="82">
        <f t="shared" si="104"/>
        <v>355.3</v>
      </c>
      <c r="J736" s="98"/>
      <c r="K736" s="36"/>
      <c r="L736" s="36"/>
    </row>
    <row r="737" spans="1:12" x14ac:dyDescent="0.2">
      <c r="A737" s="81" t="str">
        <f ca="1">IF(ISERROR(MATCH(F737,Код_КВР,0)),"",INDIRECT(ADDRESS(MATCH(F737,Код_КВР,0)+1,2,,,"КВР")))</f>
        <v>Субсидии бюджетным учреждениям</v>
      </c>
      <c r="B737" s="26">
        <v>808</v>
      </c>
      <c r="C737" s="77" t="s">
        <v>99</v>
      </c>
      <c r="D737" s="77" t="s">
        <v>90</v>
      </c>
      <c r="E737" s="26" t="s">
        <v>537</v>
      </c>
      <c r="F737" s="26">
        <v>610</v>
      </c>
      <c r="G737" s="82">
        <v>355.3</v>
      </c>
      <c r="H737" s="82"/>
      <c r="I737" s="82">
        <f t="shared" si="104"/>
        <v>355.3</v>
      </c>
      <c r="J737" s="98"/>
      <c r="K737" s="36"/>
      <c r="L737" s="36"/>
    </row>
    <row r="738" spans="1:12" x14ac:dyDescent="0.2">
      <c r="A738" s="81" t="str">
        <f ca="1">IF(ISERROR(MATCH(E738,Код_КЦСР,0)),"",INDIRECT(ADDRESS(MATCH(E738,Код_КЦСР,0)+1,2,,,"КЦСР")))</f>
        <v>Ремонт и обслуживание электрооборудования зданий</v>
      </c>
      <c r="B738" s="26">
        <v>808</v>
      </c>
      <c r="C738" s="77" t="s">
        <v>99</v>
      </c>
      <c r="D738" s="77" t="s">
        <v>90</v>
      </c>
      <c r="E738" s="26" t="s">
        <v>539</v>
      </c>
      <c r="F738" s="26"/>
      <c r="G738" s="82">
        <f>G739</f>
        <v>66.7</v>
      </c>
      <c r="H738" s="82">
        <f>H739</f>
        <v>0</v>
      </c>
      <c r="I738" s="82">
        <f t="shared" si="104"/>
        <v>66.7</v>
      </c>
      <c r="J738" s="98"/>
      <c r="K738" s="36"/>
      <c r="L738" s="36"/>
    </row>
    <row r="739" spans="1:12" ht="33" x14ac:dyDescent="0.2">
      <c r="A739" s="81" t="str">
        <f ca="1">IF(ISERROR(MATCH(F739,Код_КВР,0)),"",INDIRECT(ADDRESS(MATCH(F739,Код_КВР,0)+1,2,,,"КВР")))</f>
        <v>Предоставление субсидий бюджетным, автономным учреждениям и иным некоммерческим организациям</v>
      </c>
      <c r="B739" s="26">
        <v>808</v>
      </c>
      <c r="C739" s="77" t="s">
        <v>99</v>
      </c>
      <c r="D739" s="77" t="s">
        <v>90</v>
      </c>
      <c r="E739" s="26" t="s">
        <v>539</v>
      </c>
      <c r="F739" s="26">
        <v>600</v>
      </c>
      <c r="G739" s="82">
        <f>G740</f>
        <v>66.7</v>
      </c>
      <c r="H739" s="82">
        <f>H740</f>
        <v>0</v>
      </c>
      <c r="I739" s="82">
        <f t="shared" si="104"/>
        <v>66.7</v>
      </c>
      <c r="J739" s="98"/>
      <c r="K739" s="36"/>
      <c r="L739" s="36"/>
    </row>
    <row r="740" spans="1:12" x14ac:dyDescent="0.2">
      <c r="A740" s="81" t="str">
        <f ca="1">IF(ISERROR(MATCH(F740,Код_КВР,0)),"",INDIRECT(ADDRESS(MATCH(F740,Код_КВР,0)+1,2,,,"КВР")))</f>
        <v>Субсидии бюджетным учреждениям</v>
      </c>
      <c r="B740" s="26">
        <v>808</v>
      </c>
      <c r="C740" s="77" t="s">
        <v>99</v>
      </c>
      <c r="D740" s="77" t="s">
        <v>90</v>
      </c>
      <c r="E740" s="26" t="s">
        <v>539</v>
      </c>
      <c r="F740" s="26">
        <v>610</v>
      </c>
      <c r="G740" s="82">
        <v>66.7</v>
      </c>
      <c r="H740" s="82"/>
      <c r="I740" s="82">
        <f t="shared" si="104"/>
        <v>66.7</v>
      </c>
      <c r="J740" s="98"/>
      <c r="K740" s="36"/>
      <c r="L740" s="36"/>
    </row>
    <row r="741" spans="1:12" ht="33" x14ac:dyDescent="0.2">
      <c r="A741" s="81" t="str">
        <f ca="1">IF(ISERROR(MATCH(E741,Код_КЦСР,0)),"",INDIRECT(ADDRESS(MATCH(E741,Код_КЦСР,0)+1,2,,,"КЦСР")))</f>
        <v>Огнезащитная обработка деревянных и металлических конструкций зданий, декорации и одежды сцены. Проведение экспертизы</v>
      </c>
      <c r="B741" s="26">
        <v>808</v>
      </c>
      <c r="C741" s="77" t="s">
        <v>99</v>
      </c>
      <c r="D741" s="77" t="s">
        <v>90</v>
      </c>
      <c r="E741" s="26" t="s">
        <v>542</v>
      </c>
      <c r="F741" s="26"/>
      <c r="G741" s="82">
        <f>G742</f>
        <v>127.8</v>
      </c>
      <c r="H741" s="82">
        <f>H742</f>
        <v>0</v>
      </c>
      <c r="I741" s="82">
        <f t="shared" si="104"/>
        <v>127.8</v>
      </c>
      <c r="J741" s="98"/>
      <c r="K741" s="36"/>
      <c r="L741" s="36"/>
    </row>
    <row r="742" spans="1:12" ht="33" x14ac:dyDescent="0.2">
      <c r="A742" s="81" t="str">
        <f ca="1">IF(ISERROR(MATCH(F742,Код_КВР,0)),"",INDIRECT(ADDRESS(MATCH(F742,Код_КВР,0)+1,2,,,"КВР")))</f>
        <v>Предоставление субсидий бюджетным, автономным учреждениям и иным некоммерческим организациям</v>
      </c>
      <c r="B742" s="26">
        <v>808</v>
      </c>
      <c r="C742" s="77" t="s">
        <v>99</v>
      </c>
      <c r="D742" s="77" t="s">
        <v>90</v>
      </c>
      <c r="E742" s="26" t="s">
        <v>542</v>
      </c>
      <c r="F742" s="26">
        <v>600</v>
      </c>
      <c r="G742" s="82">
        <f>G743</f>
        <v>127.8</v>
      </c>
      <c r="H742" s="82">
        <f>H743</f>
        <v>0</v>
      </c>
      <c r="I742" s="82">
        <f t="shared" si="104"/>
        <v>127.8</v>
      </c>
      <c r="J742" s="98"/>
      <c r="K742" s="36"/>
      <c r="L742" s="36"/>
    </row>
    <row r="743" spans="1:12" x14ac:dyDescent="0.2">
      <c r="A743" s="81" t="str">
        <f ca="1">IF(ISERROR(MATCH(F743,Код_КВР,0)),"",INDIRECT(ADDRESS(MATCH(F743,Код_КВР,0)+1,2,,,"КВР")))</f>
        <v>Субсидии бюджетным учреждениям</v>
      </c>
      <c r="B743" s="26">
        <v>808</v>
      </c>
      <c r="C743" s="77" t="s">
        <v>99</v>
      </c>
      <c r="D743" s="77" t="s">
        <v>90</v>
      </c>
      <c r="E743" s="26" t="s">
        <v>542</v>
      </c>
      <c r="F743" s="26">
        <v>610</v>
      </c>
      <c r="G743" s="82">
        <v>127.8</v>
      </c>
      <c r="H743" s="82"/>
      <c r="I743" s="82">
        <f t="shared" si="104"/>
        <v>127.8</v>
      </c>
      <c r="J743" s="98"/>
      <c r="K743" s="36"/>
      <c r="L743" s="36"/>
    </row>
    <row r="744" spans="1:12" x14ac:dyDescent="0.2">
      <c r="A744" s="85" t="s">
        <v>44</v>
      </c>
      <c r="B744" s="26">
        <v>808</v>
      </c>
      <c r="C744" s="77" t="s">
        <v>99</v>
      </c>
      <c r="D744" s="77" t="s">
        <v>93</v>
      </c>
      <c r="E744" s="26"/>
      <c r="F744" s="26"/>
      <c r="G744" s="82">
        <f>G745</f>
        <v>19499.5</v>
      </c>
      <c r="H744" s="82">
        <f>H745</f>
        <v>0</v>
      </c>
      <c r="I744" s="82">
        <f t="shared" si="104"/>
        <v>19499.5</v>
      </c>
      <c r="J744" s="98"/>
      <c r="K744" s="36"/>
      <c r="L744" s="36"/>
    </row>
    <row r="745" spans="1:12" ht="33" x14ac:dyDescent="0.2">
      <c r="A745" s="81" t="str">
        <f ca="1">IF(ISERROR(MATCH(E745,Код_КЦСР,0)),"",INDIRECT(ADDRESS(MATCH(E745,Код_КЦСР,0)+1,2,,,"КЦСР")))</f>
        <v>Муниципальная программа «Развитие культуры и туризма в городе Череповце» на 2016 – 2022 годы</v>
      </c>
      <c r="B745" s="26">
        <v>808</v>
      </c>
      <c r="C745" s="77" t="s">
        <v>99</v>
      </c>
      <c r="D745" s="77" t="s">
        <v>93</v>
      </c>
      <c r="E745" s="26" t="s">
        <v>300</v>
      </c>
      <c r="F745" s="26"/>
      <c r="G745" s="82">
        <f>G746+G752</f>
        <v>19499.5</v>
      </c>
      <c r="H745" s="82">
        <f>H746+H752</f>
        <v>0</v>
      </c>
      <c r="I745" s="82">
        <f t="shared" si="104"/>
        <v>19499.5</v>
      </c>
      <c r="J745" s="98"/>
      <c r="K745" s="36"/>
      <c r="L745" s="36"/>
    </row>
    <row r="746" spans="1:12" ht="33" x14ac:dyDescent="0.2">
      <c r="A746" s="81" t="str">
        <f ca="1">IF(ISERROR(MATCH(E746,Код_КЦСР,0)),"",INDIRECT(ADDRESS(MATCH(E746,Код_КЦСР,0)+1,2,,,"КЦСР")))</f>
        <v>Организация работы по реализации целей, задач управления и выполнения его функциональных обязанностей</v>
      </c>
      <c r="B746" s="26">
        <v>808</v>
      </c>
      <c r="C746" s="77" t="s">
        <v>99</v>
      </c>
      <c r="D746" s="77" t="s">
        <v>93</v>
      </c>
      <c r="E746" s="26" t="s">
        <v>347</v>
      </c>
      <c r="F746" s="26"/>
      <c r="G746" s="82">
        <f>G747</f>
        <v>9221.9</v>
      </c>
      <c r="H746" s="82">
        <f>H747</f>
        <v>0</v>
      </c>
      <c r="I746" s="82">
        <f t="shared" si="104"/>
        <v>9221.9</v>
      </c>
      <c r="J746" s="98"/>
      <c r="K746" s="36"/>
      <c r="L746" s="36"/>
    </row>
    <row r="747" spans="1:12" x14ac:dyDescent="0.2">
      <c r="A747" s="81" t="str">
        <f ca="1">IF(ISERROR(MATCH(E747,Код_КЦСР,0)),"",INDIRECT(ADDRESS(MATCH(E747,Код_КЦСР,0)+1,2,,,"КЦСР")))</f>
        <v>Расходы на обеспечение функций органов местного самоуправления</v>
      </c>
      <c r="B747" s="26">
        <v>808</v>
      </c>
      <c r="C747" s="77" t="s">
        <v>99</v>
      </c>
      <c r="D747" s="77" t="s">
        <v>93</v>
      </c>
      <c r="E747" s="26" t="s">
        <v>348</v>
      </c>
      <c r="F747" s="26"/>
      <c r="G747" s="82">
        <f>G748+G750</f>
        <v>9221.9</v>
      </c>
      <c r="H747" s="82">
        <f>H748+H750</f>
        <v>0</v>
      </c>
      <c r="I747" s="82">
        <f t="shared" si="104"/>
        <v>9221.9</v>
      </c>
      <c r="J747" s="98"/>
      <c r="K747" s="36"/>
      <c r="L747" s="36"/>
    </row>
    <row r="748" spans="1:12" ht="51" customHeight="1" x14ac:dyDescent="0.2">
      <c r="A748" s="81" t="str">
        <f ca="1">IF(ISERROR(MATCH(F748,Код_КВР,0)),"",INDIRECT(ADDRESS(MATCH(F748,Код_КВР,0)+1,2,,,"КВР")))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748" s="26">
        <v>808</v>
      </c>
      <c r="C748" s="77" t="s">
        <v>99</v>
      </c>
      <c r="D748" s="77" t="s">
        <v>93</v>
      </c>
      <c r="E748" s="26" t="s">
        <v>348</v>
      </c>
      <c r="F748" s="26">
        <v>100</v>
      </c>
      <c r="G748" s="82">
        <f>G749</f>
        <v>9207.6</v>
      </c>
      <c r="H748" s="82">
        <f>H749</f>
        <v>0</v>
      </c>
      <c r="I748" s="82">
        <f t="shared" si="104"/>
        <v>9207.6</v>
      </c>
      <c r="J748" s="98"/>
      <c r="K748" s="36"/>
      <c r="L748" s="36"/>
    </row>
    <row r="749" spans="1:12" ht="18.75" customHeight="1" x14ac:dyDescent="0.2">
      <c r="A749" s="81" t="str">
        <f ca="1">IF(ISERROR(MATCH(F749,Код_КВР,0)),"",INDIRECT(ADDRESS(MATCH(F749,Код_КВР,0)+1,2,,,"КВР")))</f>
        <v>Расходы на выплаты персоналу государственных (муниципальных) органов</v>
      </c>
      <c r="B749" s="26">
        <v>808</v>
      </c>
      <c r="C749" s="77" t="s">
        <v>99</v>
      </c>
      <c r="D749" s="77" t="s">
        <v>93</v>
      </c>
      <c r="E749" s="26" t="s">
        <v>348</v>
      </c>
      <c r="F749" s="26">
        <v>120</v>
      </c>
      <c r="G749" s="82">
        <v>9207.6</v>
      </c>
      <c r="H749" s="82"/>
      <c r="I749" s="82">
        <f t="shared" si="104"/>
        <v>9207.6</v>
      </c>
      <c r="J749" s="98"/>
      <c r="K749" s="36"/>
      <c r="L749" s="36"/>
    </row>
    <row r="750" spans="1:12" ht="18.75" customHeight="1" x14ac:dyDescent="0.2">
      <c r="A750" s="81" t="str">
        <f ca="1">IF(ISERROR(MATCH(F750,Код_КВР,0)),"",INDIRECT(ADDRESS(MATCH(F750,Код_КВР,0)+1,2,,,"КВР")))</f>
        <v>Закупка товаров, работ и услуг для государственных (муниципальных) нужд</v>
      </c>
      <c r="B750" s="26">
        <v>808</v>
      </c>
      <c r="C750" s="77" t="s">
        <v>99</v>
      </c>
      <c r="D750" s="77" t="s">
        <v>93</v>
      </c>
      <c r="E750" s="26" t="s">
        <v>348</v>
      </c>
      <c r="F750" s="26">
        <v>200</v>
      </c>
      <c r="G750" s="82">
        <f>G751</f>
        <v>14.3</v>
      </c>
      <c r="H750" s="82">
        <f>H751</f>
        <v>0</v>
      </c>
      <c r="I750" s="82">
        <f t="shared" si="104"/>
        <v>14.3</v>
      </c>
      <c r="J750" s="98"/>
      <c r="K750" s="36"/>
      <c r="L750" s="36"/>
    </row>
    <row r="751" spans="1:12" ht="33" x14ac:dyDescent="0.2">
      <c r="A751" s="81" t="str">
        <f ca="1">IF(ISERROR(MATCH(F751,Код_КВР,0)),"",INDIRECT(ADDRESS(MATCH(F751,Код_КВР,0)+1,2,,,"КВР")))</f>
        <v>Иные закупки товаров, работ и услуг для обеспечения государственных (муниципальных) нужд</v>
      </c>
      <c r="B751" s="26">
        <v>808</v>
      </c>
      <c r="C751" s="77" t="s">
        <v>99</v>
      </c>
      <c r="D751" s="77" t="s">
        <v>93</v>
      </c>
      <c r="E751" s="26" t="s">
        <v>348</v>
      </c>
      <c r="F751" s="26">
        <v>240</v>
      </c>
      <c r="G751" s="82">
        <v>14.3</v>
      </c>
      <c r="H751" s="82"/>
      <c r="I751" s="82">
        <f t="shared" si="104"/>
        <v>14.3</v>
      </c>
      <c r="J751" s="98"/>
      <c r="K751" s="36"/>
      <c r="L751" s="36"/>
    </row>
    <row r="752" spans="1:12" ht="33" x14ac:dyDescent="0.2">
      <c r="A752" s="81" t="str">
        <f ca="1">IF(ISERROR(MATCH(E752,Код_КЦСР,0)),"",INDIRECT(ADDRESS(MATCH(E752,Код_КЦСР,0)+1,2,,,"КЦСР")))</f>
        <v>Организация работы по ведению бухгалтерского (бюджетного) учета и отчетности</v>
      </c>
      <c r="B752" s="26">
        <v>808</v>
      </c>
      <c r="C752" s="77" t="s">
        <v>99</v>
      </c>
      <c r="D752" s="77" t="s">
        <v>93</v>
      </c>
      <c r="E752" s="26" t="s">
        <v>349</v>
      </c>
      <c r="F752" s="26"/>
      <c r="G752" s="82">
        <f>G753+G755+G757</f>
        <v>10277.6</v>
      </c>
      <c r="H752" s="82">
        <f>H753+H755+H757</f>
        <v>0</v>
      </c>
      <c r="I752" s="82">
        <f t="shared" si="104"/>
        <v>10277.6</v>
      </c>
      <c r="J752" s="98"/>
      <c r="K752" s="36"/>
      <c r="L752" s="36"/>
    </row>
    <row r="753" spans="1:12" ht="51" customHeight="1" x14ac:dyDescent="0.2">
      <c r="A753" s="81" t="str">
        <f t="shared" ref="A753:A758" ca="1" si="107">IF(ISERROR(MATCH(F753,Код_КВР,0)),"",INDIRECT(ADDRESS(MATCH(F753,Код_КВР,0)+1,2,,,"КВР")))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753" s="26">
        <v>808</v>
      </c>
      <c r="C753" s="77" t="s">
        <v>99</v>
      </c>
      <c r="D753" s="77" t="s">
        <v>93</v>
      </c>
      <c r="E753" s="26" t="s">
        <v>349</v>
      </c>
      <c r="F753" s="26">
        <v>100</v>
      </c>
      <c r="G753" s="82">
        <f>G754</f>
        <v>7470.2</v>
      </c>
      <c r="H753" s="82">
        <f>H754</f>
        <v>0</v>
      </c>
      <c r="I753" s="82">
        <f t="shared" si="104"/>
        <v>7470.2</v>
      </c>
      <c r="J753" s="98"/>
      <c r="K753" s="36"/>
      <c r="L753" s="36"/>
    </row>
    <row r="754" spans="1:12" x14ac:dyDescent="0.2">
      <c r="A754" s="81" t="str">
        <f t="shared" ca="1" si="107"/>
        <v>Расходы на выплаты персоналу казенных учреждений</v>
      </c>
      <c r="B754" s="26">
        <v>808</v>
      </c>
      <c r="C754" s="77" t="s">
        <v>99</v>
      </c>
      <c r="D754" s="77" t="s">
        <v>93</v>
      </c>
      <c r="E754" s="26" t="s">
        <v>349</v>
      </c>
      <c r="F754" s="26">
        <v>110</v>
      </c>
      <c r="G754" s="82">
        <f>5651.5+112+1706.7</f>
        <v>7470.2</v>
      </c>
      <c r="H754" s="82"/>
      <c r="I754" s="82">
        <f t="shared" si="104"/>
        <v>7470.2</v>
      </c>
      <c r="J754" s="98"/>
      <c r="K754" s="36"/>
      <c r="L754" s="36"/>
    </row>
    <row r="755" spans="1:12" ht="18.75" customHeight="1" x14ac:dyDescent="0.2">
      <c r="A755" s="81" t="str">
        <f t="shared" ca="1" si="107"/>
        <v>Закупка товаров, работ и услуг для государственных (муниципальных) нужд</v>
      </c>
      <c r="B755" s="26">
        <v>808</v>
      </c>
      <c r="C755" s="77" t="s">
        <v>99</v>
      </c>
      <c r="D755" s="77" t="s">
        <v>93</v>
      </c>
      <c r="E755" s="26" t="s">
        <v>349</v>
      </c>
      <c r="F755" s="26">
        <v>200</v>
      </c>
      <c r="G755" s="82">
        <f>G756</f>
        <v>2483.9</v>
      </c>
      <c r="H755" s="82">
        <f>H756</f>
        <v>0</v>
      </c>
      <c r="I755" s="82">
        <f t="shared" si="104"/>
        <v>2483.9</v>
      </c>
      <c r="J755" s="98"/>
      <c r="K755" s="36"/>
      <c r="L755" s="36"/>
    </row>
    <row r="756" spans="1:12" ht="33" x14ac:dyDescent="0.2">
      <c r="A756" s="81" t="str">
        <f t="shared" ca="1" si="107"/>
        <v>Иные закупки товаров, работ и услуг для обеспечения государственных (муниципальных) нужд</v>
      </c>
      <c r="B756" s="26">
        <v>808</v>
      </c>
      <c r="C756" s="77" t="s">
        <v>99</v>
      </c>
      <c r="D756" s="77" t="s">
        <v>93</v>
      </c>
      <c r="E756" s="26" t="s">
        <v>349</v>
      </c>
      <c r="F756" s="26">
        <v>240</v>
      </c>
      <c r="G756" s="82">
        <v>2483.9</v>
      </c>
      <c r="H756" s="82"/>
      <c r="I756" s="82">
        <f t="shared" si="104"/>
        <v>2483.9</v>
      </c>
      <c r="J756" s="98"/>
      <c r="K756" s="36"/>
      <c r="L756" s="36"/>
    </row>
    <row r="757" spans="1:12" x14ac:dyDescent="0.2">
      <c r="A757" s="81" t="str">
        <f t="shared" ca="1" si="107"/>
        <v>Иные бюджетные ассигнования</v>
      </c>
      <c r="B757" s="26">
        <v>808</v>
      </c>
      <c r="C757" s="77" t="s">
        <v>99</v>
      </c>
      <c r="D757" s="77" t="s">
        <v>93</v>
      </c>
      <c r="E757" s="26" t="s">
        <v>349</v>
      </c>
      <c r="F757" s="26">
        <v>800</v>
      </c>
      <c r="G757" s="82">
        <f>G758</f>
        <v>323.5</v>
      </c>
      <c r="H757" s="82">
        <f>H758</f>
        <v>0</v>
      </c>
      <c r="I757" s="82">
        <f t="shared" si="104"/>
        <v>323.5</v>
      </c>
      <c r="J757" s="98"/>
      <c r="K757" s="36"/>
      <c r="L757" s="36"/>
    </row>
    <row r="758" spans="1:12" x14ac:dyDescent="0.2">
      <c r="A758" s="81" t="str">
        <f t="shared" ca="1" si="107"/>
        <v>Уплата налогов, сборов и иных платежей</v>
      </c>
      <c r="B758" s="26">
        <v>808</v>
      </c>
      <c r="C758" s="77" t="s">
        <v>99</v>
      </c>
      <c r="D758" s="77" t="s">
        <v>93</v>
      </c>
      <c r="E758" s="26" t="s">
        <v>349</v>
      </c>
      <c r="F758" s="26">
        <v>850</v>
      </c>
      <c r="G758" s="82">
        <v>323.5</v>
      </c>
      <c r="H758" s="82"/>
      <c r="I758" s="82">
        <f t="shared" si="104"/>
        <v>323.5</v>
      </c>
      <c r="J758" s="98"/>
      <c r="K758" s="36"/>
      <c r="L758" s="36"/>
    </row>
    <row r="759" spans="1:12" ht="19.5" customHeight="1" x14ac:dyDescent="0.2">
      <c r="A759" s="81" t="str">
        <f ca="1">IF(ISERROR(MATCH(B759,Код_ППП,0)),"",INDIRECT(ADDRESS(MATCH(B759,Код_ППП,0)+1,2,,,"ППП")))</f>
        <v>КОМИТЕТ ПО ФИЗИЧЕСКОЙ КУЛЬТУРЕ И СПОРТУ МЭРИИ ГОРОДА</v>
      </c>
      <c r="B759" s="26">
        <v>809</v>
      </c>
      <c r="C759" s="77"/>
      <c r="D759" s="77"/>
      <c r="E759" s="26"/>
      <c r="F759" s="26"/>
      <c r="G759" s="82">
        <f>G760+G776</f>
        <v>331259.8</v>
      </c>
      <c r="H759" s="82">
        <f>H760+H776</f>
        <v>0</v>
      </c>
      <c r="I759" s="82">
        <f t="shared" si="104"/>
        <v>331259.8</v>
      </c>
      <c r="J759" s="98"/>
      <c r="K759" s="36"/>
      <c r="L759" s="36"/>
    </row>
    <row r="760" spans="1:12" x14ac:dyDescent="0.2">
      <c r="A760" s="81" t="str">
        <f ca="1">IF(ISERROR(MATCH(C760,Код_Раздел,0)),"",INDIRECT(ADDRESS(MATCH(C760,Код_Раздел,0)+1,2,,,"Раздел")))</f>
        <v>Образование</v>
      </c>
      <c r="B760" s="26">
        <v>809</v>
      </c>
      <c r="C760" s="77" t="s">
        <v>74</v>
      </c>
      <c r="D760" s="77"/>
      <c r="E760" s="26"/>
      <c r="F760" s="26"/>
      <c r="G760" s="82">
        <f>G761+G767</f>
        <v>126707</v>
      </c>
      <c r="H760" s="82">
        <f>H761+H767</f>
        <v>0</v>
      </c>
      <c r="I760" s="82">
        <f t="shared" si="104"/>
        <v>126707</v>
      </c>
      <c r="J760" s="98"/>
      <c r="K760" s="36"/>
      <c r="L760" s="36"/>
    </row>
    <row r="761" spans="1:12" x14ac:dyDescent="0.2">
      <c r="A761" s="85" t="s">
        <v>122</v>
      </c>
      <c r="B761" s="26">
        <v>809</v>
      </c>
      <c r="C761" s="77" t="s">
        <v>74</v>
      </c>
      <c r="D761" s="77" t="s">
        <v>91</v>
      </c>
      <c r="E761" s="26"/>
      <c r="F761" s="26"/>
      <c r="G761" s="82">
        <f t="shared" ref="G761:H763" si="108">G762</f>
        <v>126537</v>
      </c>
      <c r="H761" s="82">
        <f t="shared" si="108"/>
        <v>0</v>
      </c>
      <c r="I761" s="82">
        <f t="shared" si="104"/>
        <v>126537</v>
      </c>
      <c r="J761" s="98"/>
      <c r="K761" s="36"/>
      <c r="L761" s="36"/>
    </row>
    <row r="762" spans="1:12" ht="33" x14ac:dyDescent="0.2">
      <c r="A762" s="81" t="str">
        <f ca="1">IF(ISERROR(MATCH(E762,Код_КЦСР,0)),"",INDIRECT(ADDRESS(MATCH(E762,Код_КЦСР,0)+1,2,,,"КЦСР")))</f>
        <v>Муниципальная программа «Создание условий для развития физической культуры и спорта в городе Череповце» на 2013 – 2022 годы</v>
      </c>
      <c r="B762" s="26">
        <v>809</v>
      </c>
      <c r="C762" s="77" t="s">
        <v>74</v>
      </c>
      <c r="D762" s="77" t="s">
        <v>91</v>
      </c>
      <c r="E762" s="26" t="s">
        <v>351</v>
      </c>
      <c r="F762" s="26"/>
      <c r="G762" s="82">
        <f t="shared" si="108"/>
        <v>126537</v>
      </c>
      <c r="H762" s="82">
        <f t="shared" si="108"/>
        <v>0</v>
      </c>
      <c r="I762" s="82">
        <f t="shared" si="104"/>
        <v>126537</v>
      </c>
      <c r="J762" s="98"/>
      <c r="K762" s="36"/>
      <c r="L762" s="36"/>
    </row>
    <row r="763" spans="1:12" ht="18" customHeight="1" x14ac:dyDescent="0.2">
      <c r="A763" s="81" t="str">
        <f ca="1">IF(ISERROR(MATCH(E763,Код_КЦСР,0)),"",INDIRECT(ADDRESS(MATCH(E763,Код_КЦСР,0)+1,2,,,"КЦСР")))</f>
        <v>Развитие детско-юношеского и массового спорта</v>
      </c>
      <c r="B763" s="26">
        <v>809</v>
      </c>
      <c r="C763" s="77" t="s">
        <v>74</v>
      </c>
      <c r="D763" s="77" t="s">
        <v>91</v>
      </c>
      <c r="E763" s="26" t="s">
        <v>356</v>
      </c>
      <c r="F763" s="26"/>
      <c r="G763" s="82">
        <f t="shared" si="108"/>
        <v>126537</v>
      </c>
      <c r="H763" s="82">
        <f t="shared" si="108"/>
        <v>0</v>
      </c>
      <c r="I763" s="82">
        <f t="shared" si="104"/>
        <v>126537</v>
      </c>
      <c r="J763" s="98"/>
      <c r="K763" s="36"/>
      <c r="L763" s="36"/>
    </row>
    <row r="764" spans="1:12" ht="33" x14ac:dyDescent="0.2">
      <c r="A764" s="81" t="str">
        <f ca="1">IF(ISERROR(MATCH(F764,Код_КВР,0)),"",INDIRECT(ADDRESS(MATCH(F764,Код_КВР,0)+1,2,,,"КВР")))</f>
        <v>Предоставление субсидий бюджетным, автономным учреждениям и иным некоммерческим организациям</v>
      </c>
      <c r="B764" s="26">
        <v>809</v>
      </c>
      <c r="C764" s="87" t="s">
        <v>74</v>
      </c>
      <c r="D764" s="77" t="s">
        <v>91</v>
      </c>
      <c r="E764" s="26" t="s">
        <v>356</v>
      </c>
      <c r="F764" s="26">
        <v>600</v>
      </c>
      <c r="G764" s="82">
        <f>G765+G766</f>
        <v>126537</v>
      </c>
      <c r="H764" s="82">
        <f>H765+H766</f>
        <v>0</v>
      </c>
      <c r="I764" s="82">
        <f t="shared" si="104"/>
        <v>126537</v>
      </c>
      <c r="J764" s="98"/>
      <c r="K764" s="36"/>
      <c r="L764" s="36"/>
    </row>
    <row r="765" spans="1:12" x14ac:dyDescent="0.2">
      <c r="A765" s="81" t="str">
        <f ca="1">IF(ISERROR(MATCH(F765,Код_КВР,0)),"",INDIRECT(ADDRESS(MATCH(F765,Код_КВР,0)+1,2,,,"КВР")))</f>
        <v>Субсидии бюджетным учреждениям</v>
      </c>
      <c r="B765" s="26">
        <v>809</v>
      </c>
      <c r="C765" s="87" t="s">
        <v>74</v>
      </c>
      <c r="D765" s="77" t="s">
        <v>91</v>
      </c>
      <c r="E765" s="26" t="s">
        <v>356</v>
      </c>
      <c r="F765" s="26">
        <v>610</v>
      </c>
      <c r="G765" s="82">
        <v>103659</v>
      </c>
      <c r="H765" s="82"/>
      <c r="I765" s="82">
        <f t="shared" si="104"/>
        <v>103659</v>
      </c>
      <c r="J765" s="98"/>
      <c r="K765" s="36"/>
      <c r="L765" s="36"/>
    </row>
    <row r="766" spans="1:12" x14ac:dyDescent="0.2">
      <c r="A766" s="81" t="str">
        <f ca="1">IF(ISERROR(MATCH(F766,Код_КВР,0)),"",INDIRECT(ADDRESS(MATCH(F766,Код_КВР,0)+1,2,,,"КВР")))</f>
        <v>Субсидии автономным учреждениям</v>
      </c>
      <c r="B766" s="26">
        <v>809</v>
      </c>
      <c r="C766" s="87" t="s">
        <v>74</v>
      </c>
      <c r="D766" s="77" t="s">
        <v>91</v>
      </c>
      <c r="E766" s="26" t="s">
        <v>356</v>
      </c>
      <c r="F766" s="26">
        <v>620</v>
      </c>
      <c r="G766" s="82">
        <v>22878</v>
      </c>
      <c r="H766" s="82"/>
      <c r="I766" s="82">
        <f t="shared" si="104"/>
        <v>22878</v>
      </c>
      <c r="J766" s="98"/>
      <c r="K766" s="36"/>
      <c r="L766" s="36"/>
    </row>
    <row r="767" spans="1:12" x14ac:dyDescent="0.2">
      <c r="A767" s="85" t="s">
        <v>123</v>
      </c>
      <c r="B767" s="26">
        <v>809</v>
      </c>
      <c r="C767" s="77" t="s">
        <v>74</v>
      </c>
      <c r="D767" s="77" t="s">
        <v>96</v>
      </c>
      <c r="E767" s="26"/>
      <c r="F767" s="26"/>
      <c r="G767" s="82">
        <f>G768</f>
        <v>170</v>
      </c>
      <c r="H767" s="82">
        <f>H768</f>
        <v>0</v>
      </c>
      <c r="I767" s="82">
        <f t="shared" si="104"/>
        <v>170</v>
      </c>
      <c r="J767" s="98"/>
      <c r="K767" s="36"/>
      <c r="L767" s="36"/>
    </row>
    <row r="768" spans="1:12" ht="33" x14ac:dyDescent="0.2">
      <c r="A768" s="81" t="str">
        <f ca="1">IF(ISERROR(MATCH(E768,Код_КЦСР,0)),"",INDIRECT(ADDRESS(MATCH(E768,Код_КЦСР,0)+1,2,,,"КЦСР")))</f>
        <v>Муниципальная программа «Развитие системы комплексной безопасности жизнедеятельности населения города» на 2014 – 2018 годы</v>
      </c>
      <c r="B768" s="26">
        <v>809</v>
      </c>
      <c r="C768" s="77" t="s">
        <v>74</v>
      </c>
      <c r="D768" s="77" t="s">
        <v>96</v>
      </c>
      <c r="E768" s="26" t="s">
        <v>532</v>
      </c>
      <c r="F768" s="26"/>
      <c r="G768" s="82">
        <f>G769</f>
        <v>170</v>
      </c>
      <c r="H768" s="82">
        <f>H769</f>
        <v>0</v>
      </c>
      <c r="I768" s="82">
        <f t="shared" si="104"/>
        <v>170</v>
      </c>
      <c r="J768" s="98"/>
      <c r="K768" s="36"/>
      <c r="L768" s="36"/>
    </row>
    <row r="769" spans="1:12" x14ac:dyDescent="0.2">
      <c r="A769" s="81" t="str">
        <f ca="1">IF(ISERROR(MATCH(E769,Код_КЦСР,0)),"",INDIRECT(ADDRESS(MATCH(E769,Код_КЦСР,0)+1,2,,,"КЦСР")))</f>
        <v>Обеспечение пожарной безопасности муниципальных учреждений города</v>
      </c>
      <c r="B769" s="26">
        <v>809</v>
      </c>
      <c r="C769" s="77" t="s">
        <v>74</v>
      </c>
      <c r="D769" s="77" t="s">
        <v>96</v>
      </c>
      <c r="E769" s="26" t="s">
        <v>534</v>
      </c>
      <c r="F769" s="26"/>
      <c r="G769" s="82">
        <f>G770+G773</f>
        <v>170</v>
      </c>
      <c r="H769" s="82">
        <f>H770+H773</f>
        <v>0</v>
      </c>
      <c r="I769" s="82">
        <f t="shared" si="104"/>
        <v>170</v>
      </c>
      <c r="J769" s="98"/>
      <c r="K769" s="36"/>
      <c r="L769" s="36"/>
    </row>
    <row r="770" spans="1:12" ht="34.5" customHeight="1" x14ac:dyDescent="0.2">
      <c r="A770" s="81" t="str">
        <f ca="1">IF(ISERROR(MATCH(E770,Код_КЦСР,0)),"",INDIRECT(ADDRESS(MATCH(E770,Код_КЦСР,0)+1,2,,,"КЦСР")))</f>
        <v>Установка, ремонт и обслуживание установок автоматической пожарной сигнализации и систем оповещения управления эвакуации людей при пожаре</v>
      </c>
      <c r="B770" s="26">
        <v>809</v>
      </c>
      <c r="C770" s="77" t="s">
        <v>74</v>
      </c>
      <c r="D770" s="77" t="s">
        <v>96</v>
      </c>
      <c r="E770" s="26" t="s">
        <v>535</v>
      </c>
      <c r="F770" s="26"/>
      <c r="G770" s="82">
        <f>G771</f>
        <v>110</v>
      </c>
      <c r="H770" s="82">
        <f>H771</f>
        <v>0</v>
      </c>
      <c r="I770" s="82">
        <f t="shared" si="104"/>
        <v>110</v>
      </c>
      <c r="J770" s="98"/>
      <c r="K770" s="36"/>
      <c r="L770" s="36"/>
    </row>
    <row r="771" spans="1:12" ht="33" x14ac:dyDescent="0.2">
      <c r="A771" s="81" t="str">
        <f ca="1">IF(ISERROR(MATCH(F771,Код_КВР,0)),"",INDIRECT(ADDRESS(MATCH(F771,Код_КВР,0)+1,2,,,"КВР")))</f>
        <v>Предоставление субсидий бюджетным, автономным учреждениям и иным некоммерческим организациям</v>
      </c>
      <c r="B771" s="26">
        <v>809</v>
      </c>
      <c r="C771" s="87" t="s">
        <v>74</v>
      </c>
      <c r="D771" s="77" t="s">
        <v>96</v>
      </c>
      <c r="E771" s="26" t="s">
        <v>535</v>
      </c>
      <c r="F771" s="26">
        <v>600</v>
      </c>
      <c r="G771" s="82">
        <f>G772</f>
        <v>110</v>
      </c>
      <c r="H771" s="82">
        <f>H772</f>
        <v>0</v>
      </c>
      <c r="I771" s="82">
        <f t="shared" si="104"/>
        <v>110</v>
      </c>
      <c r="J771" s="98"/>
      <c r="K771" s="36"/>
      <c r="L771" s="36"/>
    </row>
    <row r="772" spans="1:12" x14ac:dyDescent="0.2">
      <c r="A772" s="81" t="str">
        <f ca="1">IF(ISERROR(MATCH(F772,Код_КВР,0)),"",INDIRECT(ADDRESS(MATCH(F772,Код_КВР,0)+1,2,,,"КВР")))</f>
        <v>Субсидии бюджетным учреждениям</v>
      </c>
      <c r="B772" s="26">
        <v>809</v>
      </c>
      <c r="C772" s="87" t="s">
        <v>74</v>
      </c>
      <c r="D772" s="77" t="s">
        <v>96</v>
      </c>
      <c r="E772" s="26" t="s">
        <v>535</v>
      </c>
      <c r="F772" s="26">
        <v>610</v>
      </c>
      <c r="G772" s="82">
        <v>110</v>
      </c>
      <c r="H772" s="82"/>
      <c r="I772" s="82">
        <f t="shared" si="104"/>
        <v>110</v>
      </c>
      <c r="J772" s="98"/>
      <c r="K772" s="36"/>
      <c r="L772" s="36"/>
    </row>
    <row r="773" spans="1:12" x14ac:dyDescent="0.2">
      <c r="A773" s="81" t="str">
        <f ca="1">IF(ISERROR(MATCH(E773,Код_КЦСР,0)),"",INDIRECT(ADDRESS(MATCH(E773,Код_КЦСР,0)+1,2,,,"КЦСР")))</f>
        <v>Ремонт и оборудование эвакуационных путей зданий</v>
      </c>
      <c r="B773" s="26">
        <v>809</v>
      </c>
      <c r="C773" s="77" t="s">
        <v>74</v>
      </c>
      <c r="D773" s="77" t="s">
        <v>96</v>
      </c>
      <c r="E773" s="26" t="s">
        <v>537</v>
      </c>
      <c r="F773" s="26"/>
      <c r="G773" s="82">
        <f>G774</f>
        <v>60</v>
      </c>
      <c r="H773" s="82">
        <f>H774</f>
        <v>0</v>
      </c>
      <c r="I773" s="82">
        <f t="shared" si="104"/>
        <v>60</v>
      </c>
      <c r="J773" s="98"/>
      <c r="K773" s="36"/>
      <c r="L773" s="36"/>
    </row>
    <row r="774" spans="1:12" ht="33" x14ac:dyDescent="0.2">
      <c r="A774" s="81" t="str">
        <f ca="1">IF(ISERROR(MATCH(F774,Код_КВР,0)),"",INDIRECT(ADDRESS(MATCH(F774,Код_КВР,0)+1,2,,,"КВР")))</f>
        <v>Предоставление субсидий бюджетным, автономным учреждениям и иным некоммерческим организациям</v>
      </c>
      <c r="B774" s="26">
        <v>809</v>
      </c>
      <c r="C774" s="87" t="s">
        <v>74</v>
      </c>
      <c r="D774" s="77" t="s">
        <v>96</v>
      </c>
      <c r="E774" s="26" t="s">
        <v>537</v>
      </c>
      <c r="F774" s="26">
        <v>600</v>
      </c>
      <c r="G774" s="82">
        <f>G775</f>
        <v>60</v>
      </c>
      <c r="H774" s="82">
        <f>H775</f>
        <v>0</v>
      </c>
      <c r="I774" s="82">
        <f t="shared" si="104"/>
        <v>60</v>
      </c>
      <c r="J774" s="98"/>
      <c r="K774" s="36"/>
      <c r="L774" s="36"/>
    </row>
    <row r="775" spans="1:12" x14ac:dyDescent="0.2">
      <c r="A775" s="81" t="str">
        <f ca="1">IF(ISERROR(MATCH(F775,Код_КВР,0)),"",INDIRECT(ADDRESS(MATCH(F775,Код_КВР,0)+1,2,,,"КВР")))</f>
        <v>Субсидии бюджетным учреждениям</v>
      </c>
      <c r="B775" s="26">
        <v>809</v>
      </c>
      <c r="C775" s="87" t="s">
        <v>74</v>
      </c>
      <c r="D775" s="77" t="s">
        <v>96</v>
      </c>
      <c r="E775" s="26" t="s">
        <v>537</v>
      </c>
      <c r="F775" s="26">
        <v>610</v>
      </c>
      <c r="G775" s="82">
        <v>60</v>
      </c>
      <c r="H775" s="82"/>
      <c r="I775" s="82">
        <f t="shared" si="104"/>
        <v>60</v>
      </c>
      <c r="J775" s="98"/>
      <c r="K775" s="36"/>
      <c r="L775" s="36"/>
    </row>
    <row r="776" spans="1:12" x14ac:dyDescent="0.2">
      <c r="A776" s="81" t="str">
        <f ca="1">IF(ISERROR(MATCH(C776,Код_Раздел,0)),"",INDIRECT(ADDRESS(MATCH(C776,Код_Раздел,0)+1,2,,,"Раздел")))</f>
        <v>Физическая культура и спорт</v>
      </c>
      <c r="B776" s="26">
        <v>809</v>
      </c>
      <c r="C776" s="77" t="s">
        <v>101</v>
      </c>
      <c r="D776" s="77"/>
      <c r="E776" s="26"/>
      <c r="F776" s="26"/>
      <c r="G776" s="82">
        <f>G777+G793+G798</f>
        <v>204552.8</v>
      </c>
      <c r="H776" s="82">
        <f>H777+H793+H798</f>
        <v>0</v>
      </c>
      <c r="I776" s="82">
        <f t="shared" si="104"/>
        <v>204552.8</v>
      </c>
      <c r="J776" s="98"/>
      <c r="K776" s="36"/>
      <c r="L776" s="36"/>
    </row>
    <row r="777" spans="1:12" x14ac:dyDescent="0.2">
      <c r="A777" s="85" t="s">
        <v>65</v>
      </c>
      <c r="B777" s="26">
        <v>809</v>
      </c>
      <c r="C777" s="77" t="s">
        <v>101</v>
      </c>
      <c r="D777" s="77" t="s">
        <v>90</v>
      </c>
      <c r="E777" s="26"/>
      <c r="F777" s="26"/>
      <c r="G777" s="82">
        <f>G778</f>
        <v>190842.3</v>
      </c>
      <c r="H777" s="82">
        <f>H778</f>
        <v>0</v>
      </c>
      <c r="I777" s="82">
        <f t="shared" si="104"/>
        <v>190842.3</v>
      </c>
      <c r="J777" s="98"/>
      <c r="K777" s="36"/>
      <c r="L777" s="36"/>
    </row>
    <row r="778" spans="1:12" ht="33" x14ac:dyDescent="0.2">
      <c r="A778" s="81" t="str">
        <f ca="1">IF(ISERROR(MATCH(E778,Код_КЦСР,0)),"",INDIRECT(ADDRESS(MATCH(E778,Код_КЦСР,0)+1,2,,,"КЦСР")))</f>
        <v>Муниципальная программа «Создание условий для развития физической культуры и спорта в городе Череповце» на 2013 – 2022 годы</v>
      </c>
      <c r="B778" s="26">
        <v>809</v>
      </c>
      <c r="C778" s="77" t="s">
        <v>101</v>
      </c>
      <c r="D778" s="77" t="s">
        <v>90</v>
      </c>
      <c r="E778" s="26" t="s">
        <v>351</v>
      </c>
      <c r="F778" s="26"/>
      <c r="G778" s="82">
        <f>G779+G782+G786+G790</f>
        <v>190842.3</v>
      </c>
      <c r="H778" s="82">
        <f>H779+H782+H786+H790</f>
        <v>0</v>
      </c>
      <c r="I778" s="82">
        <f t="shared" si="104"/>
        <v>190842.3</v>
      </c>
      <c r="J778" s="98"/>
      <c r="K778" s="36"/>
      <c r="L778" s="36"/>
    </row>
    <row r="779" spans="1:12" x14ac:dyDescent="0.2">
      <c r="A779" s="81" t="str">
        <f ca="1">IF(ISERROR(MATCH(E779,Код_КЦСР,0)),"",INDIRECT(ADDRESS(MATCH(E779,Код_КЦСР,0)+1,2,,,"КЦСР")))</f>
        <v>Обеспечение доступа к спортивным объектам</v>
      </c>
      <c r="B779" s="26">
        <v>809</v>
      </c>
      <c r="C779" s="77" t="s">
        <v>101</v>
      </c>
      <c r="D779" s="77" t="s">
        <v>90</v>
      </c>
      <c r="E779" s="26" t="s">
        <v>353</v>
      </c>
      <c r="F779" s="26"/>
      <c r="G779" s="82">
        <f t="shared" ref="G779:H780" si="109">G780</f>
        <v>129842.7</v>
      </c>
      <c r="H779" s="82">
        <f t="shared" si="109"/>
        <v>0</v>
      </c>
      <c r="I779" s="82">
        <f t="shared" si="104"/>
        <v>129842.7</v>
      </c>
      <c r="J779" s="98"/>
      <c r="K779" s="36"/>
      <c r="L779" s="36"/>
    </row>
    <row r="780" spans="1:12" ht="33" x14ac:dyDescent="0.2">
      <c r="A780" s="81" t="str">
        <f ca="1">IF(ISERROR(MATCH(F780,Код_КВР,0)),"",INDIRECT(ADDRESS(MATCH(F780,Код_КВР,0)+1,2,,,"КВР")))</f>
        <v>Предоставление субсидий бюджетным, автономным учреждениям и иным некоммерческим организациям</v>
      </c>
      <c r="B780" s="26">
        <v>809</v>
      </c>
      <c r="C780" s="87" t="s">
        <v>101</v>
      </c>
      <c r="D780" s="77" t="s">
        <v>90</v>
      </c>
      <c r="E780" s="26" t="s">
        <v>353</v>
      </c>
      <c r="F780" s="26">
        <v>600</v>
      </c>
      <c r="G780" s="82">
        <f t="shared" si="109"/>
        <v>129842.7</v>
      </c>
      <c r="H780" s="82">
        <f t="shared" si="109"/>
        <v>0</v>
      </c>
      <c r="I780" s="82">
        <f t="shared" si="104"/>
        <v>129842.7</v>
      </c>
      <c r="J780" s="98"/>
      <c r="K780" s="36"/>
      <c r="L780" s="36"/>
    </row>
    <row r="781" spans="1:12" x14ac:dyDescent="0.2">
      <c r="A781" s="81" t="str">
        <f ca="1">IF(ISERROR(MATCH(F781,Код_КВР,0)),"",INDIRECT(ADDRESS(MATCH(F781,Код_КВР,0)+1,2,,,"КВР")))</f>
        <v>Субсидии автономным учреждениям</v>
      </c>
      <c r="B781" s="26">
        <v>809</v>
      </c>
      <c r="C781" s="87" t="s">
        <v>101</v>
      </c>
      <c r="D781" s="77" t="s">
        <v>90</v>
      </c>
      <c r="E781" s="26" t="s">
        <v>353</v>
      </c>
      <c r="F781" s="26">
        <v>620</v>
      </c>
      <c r="G781" s="82">
        <v>129842.7</v>
      </c>
      <c r="H781" s="82"/>
      <c r="I781" s="82">
        <f t="shared" si="104"/>
        <v>129842.7</v>
      </c>
      <c r="J781" s="98"/>
      <c r="K781" s="36"/>
      <c r="L781" s="36"/>
    </row>
    <row r="782" spans="1:12" ht="33" x14ac:dyDescent="0.2">
      <c r="A782" s="81" t="str">
        <f ca="1">IF(ISERROR(MATCH(E782,Код_КЦСР,0)),"",INDIRECT(ADDRESS(MATCH(E782,Код_КЦСР,0)+1,2,,,"КЦСР")))</f>
        <v>Обеспечение участия в физкультурных мероприятиях и спортивных мероприятиях различного уровня</v>
      </c>
      <c r="B782" s="26">
        <v>809</v>
      </c>
      <c r="C782" s="77" t="s">
        <v>101</v>
      </c>
      <c r="D782" s="77" t="s">
        <v>90</v>
      </c>
      <c r="E782" s="26" t="s">
        <v>354</v>
      </c>
      <c r="F782" s="26"/>
      <c r="G782" s="82">
        <f>G783</f>
        <v>19918.800000000003</v>
      </c>
      <c r="H782" s="82">
        <f>H783</f>
        <v>0</v>
      </c>
      <c r="I782" s="82">
        <f t="shared" si="104"/>
        <v>19918.800000000003</v>
      </c>
      <c r="J782" s="98"/>
      <c r="K782" s="36"/>
      <c r="L782" s="36"/>
    </row>
    <row r="783" spans="1:12" ht="33" x14ac:dyDescent="0.2">
      <c r="A783" s="81" t="str">
        <f ca="1">IF(ISERROR(MATCH(F783,Код_КВР,0)),"",INDIRECT(ADDRESS(MATCH(F783,Код_КВР,0)+1,2,,,"КВР")))</f>
        <v>Предоставление субсидий бюджетным, автономным учреждениям и иным некоммерческим организациям</v>
      </c>
      <c r="B783" s="26">
        <v>809</v>
      </c>
      <c r="C783" s="77" t="s">
        <v>101</v>
      </c>
      <c r="D783" s="77" t="s">
        <v>90</v>
      </c>
      <c r="E783" s="26" t="s">
        <v>354</v>
      </c>
      <c r="F783" s="26">
        <v>600</v>
      </c>
      <c r="G783" s="82">
        <f>G784+G785</f>
        <v>19918.800000000003</v>
      </c>
      <c r="H783" s="82">
        <f>H784+H785</f>
        <v>0</v>
      </c>
      <c r="I783" s="82">
        <f t="shared" si="104"/>
        <v>19918.800000000003</v>
      </c>
      <c r="J783" s="98"/>
      <c r="K783" s="36"/>
      <c r="L783" s="36"/>
    </row>
    <row r="784" spans="1:12" x14ac:dyDescent="0.2">
      <c r="A784" s="81" t="str">
        <f ca="1">IF(ISERROR(MATCH(F784,Код_КВР,0)),"",INDIRECT(ADDRESS(MATCH(F784,Код_КВР,0)+1,2,,,"КВР")))</f>
        <v>Субсидии бюджетным учреждениям</v>
      </c>
      <c r="B784" s="26">
        <v>809</v>
      </c>
      <c r="C784" s="77" t="s">
        <v>101</v>
      </c>
      <c r="D784" s="77" t="s">
        <v>90</v>
      </c>
      <c r="E784" s="26" t="s">
        <v>354</v>
      </c>
      <c r="F784" s="26">
        <v>610</v>
      </c>
      <c r="G784" s="82">
        <v>18655.400000000001</v>
      </c>
      <c r="H784" s="82"/>
      <c r="I784" s="82">
        <f t="shared" si="104"/>
        <v>18655.400000000001</v>
      </c>
      <c r="J784" s="98"/>
      <c r="K784" s="36"/>
      <c r="L784" s="36"/>
    </row>
    <row r="785" spans="1:12" x14ac:dyDescent="0.2">
      <c r="A785" s="81" t="str">
        <f ca="1">IF(ISERROR(MATCH(F785,Код_КВР,0)),"",INDIRECT(ADDRESS(MATCH(F785,Код_КВР,0)+1,2,,,"КВР")))</f>
        <v>Субсидии автономным учреждениям</v>
      </c>
      <c r="B785" s="26">
        <v>809</v>
      </c>
      <c r="C785" s="77" t="s">
        <v>101</v>
      </c>
      <c r="D785" s="77" t="s">
        <v>90</v>
      </c>
      <c r="E785" s="26" t="s">
        <v>354</v>
      </c>
      <c r="F785" s="26">
        <v>620</v>
      </c>
      <c r="G785" s="82">
        <v>1263.4000000000001</v>
      </c>
      <c r="H785" s="82"/>
      <c r="I785" s="82">
        <f t="shared" si="104"/>
        <v>1263.4000000000001</v>
      </c>
      <c r="J785" s="98"/>
      <c r="K785" s="36"/>
      <c r="L785" s="36"/>
    </row>
    <row r="786" spans="1:12" x14ac:dyDescent="0.2">
      <c r="A786" s="81" t="str">
        <f ca="1">IF(ISERROR(MATCH(E786,Код_КЦСР,0)),"",INDIRECT(ADDRESS(MATCH(E786,Код_КЦСР,0)+1,2,,,"КЦСР")))</f>
        <v>Популяризация физической культуры и спорта и здорового образа жизни</v>
      </c>
      <c r="B786" s="26">
        <v>809</v>
      </c>
      <c r="C786" s="77" t="s">
        <v>101</v>
      </c>
      <c r="D786" s="77" t="s">
        <v>90</v>
      </c>
      <c r="E786" s="26" t="s">
        <v>359</v>
      </c>
      <c r="F786" s="26"/>
      <c r="G786" s="82">
        <f>G787</f>
        <v>11080.8</v>
      </c>
      <c r="H786" s="82">
        <f>H787</f>
        <v>0</v>
      </c>
      <c r="I786" s="82">
        <f t="shared" ref="I786:I849" si="110">G786+H786</f>
        <v>11080.8</v>
      </c>
      <c r="J786" s="98"/>
      <c r="K786" s="36"/>
      <c r="L786" s="36"/>
    </row>
    <row r="787" spans="1:12" ht="33" x14ac:dyDescent="0.2">
      <c r="A787" s="81" t="str">
        <f ca="1">IF(ISERROR(MATCH(F787,Код_КВР,0)),"",INDIRECT(ADDRESS(MATCH(F787,Код_КВР,0)+1,2,,,"КВР")))</f>
        <v>Предоставление субсидий бюджетным, автономным учреждениям и иным некоммерческим организациям</v>
      </c>
      <c r="B787" s="26">
        <v>809</v>
      </c>
      <c r="C787" s="77" t="s">
        <v>101</v>
      </c>
      <c r="D787" s="77" t="s">
        <v>90</v>
      </c>
      <c r="E787" s="26" t="s">
        <v>359</v>
      </c>
      <c r="F787" s="26">
        <v>600</v>
      </c>
      <c r="G787" s="82">
        <f>G788+G789</f>
        <v>11080.8</v>
      </c>
      <c r="H787" s="82">
        <f>H788+H789</f>
        <v>0</v>
      </c>
      <c r="I787" s="82">
        <f t="shared" si="110"/>
        <v>11080.8</v>
      </c>
      <c r="J787" s="98"/>
      <c r="K787" s="36"/>
      <c r="L787" s="36"/>
    </row>
    <row r="788" spans="1:12" x14ac:dyDescent="0.2">
      <c r="A788" s="81" t="str">
        <f ca="1">IF(ISERROR(MATCH(F788,Код_КВР,0)),"",INDIRECT(ADDRESS(MATCH(F788,Код_КВР,0)+1,2,,,"КВР")))</f>
        <v>Субсидии бюджетным учреждениям</v>
      </c>
      <c r="B788" s="26">
        <v>809</v>
      </c>
      <c r="C788" s="77" t="s">
        <v>101</v>
      </c>
      <c r="D788" s="77" t="s">
        <v>90</v>
      </c>
      <c r="E788" s="26" t="s">
        <v>359</v>
      </c>
      <c r="F788" s="26">
        <v>610</v>
      </c>
      <c r="G788" s="82">
        <v>5893.4</v>
      </c>
      <c r="H788" s="82"/>
      <c r="I788" s="82">
        <f t="shared" si="110"/>
        <v>5893.4</v>
      </c>
      <c r="J788" s="98"/>
      <c r="K788" s="36"/>
      <c r="L788" s="36"/>
    </row>
    <row r="789" spans="1:12" x14ac:dyDescent="0.2">
      <c r="A789" s="81" t="str">
        <f ca="1">IF(ISERROR(MATCH(F789,Код_КВР,0)),"",INDIRECT(ADDRESS(MATCH(F789,Код_КВР,0)+1,2,,,"КВР")))</f>
        <v>Субсидии автономным учреждениям</v>
      </c>
      <c r="B789" s="26">
        <v>809</v>
      </c>
      <c r="C789" s="77" t="s">
        <v>101</v>
      </c>
      <c r="D789" s="77" t="s">
        <v>90</v>
      </c>
      <c r="E789" s="26" t="s">
        <v>359</v>
      </c>
      <c r="F789" s="26">
        <v>620</v>
      </c>
      <c r="G789" s="82">
        <v>5187.3999999999996</v>
      </c>
      <c r="H789" s="82"/>
      <c r="I789" s="82">
        <f t="shared" si="110"/>
        <v>5187.3999999999996</v>
      </c>
      <c r="J789" s="98"/>
      <c r="K789" s="36"/>
      <c r="L789" s="36"/>
    </row>
    <row r="790" spans="1:12" x14ac:dyDescent="0.2">
      <c r="A790" s="81" t="str">
        <f ca="1">IF(ISERROR(MATCH(E790,Код_КЦСР,0)),"",INDIRECT(ADDRESS(MATCH(E790,Код_КЦСР,0)+1,2,,,"КЦСР")))</f>
        <v>Развитие волейбола</v>
      </c>
      <c r="B790" s="26">
        <v>809</v>
      </c>
      <c r="C790" s="77" t="s">
        <v>101</v>
      </c>
      <c r="D790" s="77" t="s">
        <v>90</v>
      </c>
      <c r="E790" s="26" t="s">
        <v>365</v>
      </c>
      <c r="F790" s="26"/>
      <c r="G790" s="82">
        <f>G791</f>
        <v>30000</v>
      </c>
      <c r="H790" s="82">
        <f>H791</f>
        <v>0</v>
      </c>
      <c r="I790" s="82">
        <f t="shared" si="110"/>
        <v>30000</v>
      </c>
      <c r="J790" s="98"/>
      <c r="K790" s="36"/>
      <c r="L790" s="36"/>
    </row>
    <row r="791" spans="1:12" ht="33" x14ac:dyDescent="0.2">
      <c r="A791" s="81" t="str">
        <f ca="1">IF(ISERROR(MATCH(F791,Код_КВР,0)),"",INDIRECT(ADDRESS(MATCH(F791,Код_КВР,0)+1,2,,,"КВР")))</f>
        <v>Предоставление субсидий бюджетным, автономным учреждениям и иным некоммерческим организациям</v>
      </c>
      <c r="B791" s="26">
        <v>809</v>
      </c>
      <c r="C791" s="77" t="s">
        <v>101</v>
      </c>
      <c r="D791" s="77" t="s">
        <v>90</v>
      </c>
      <c r="E791" s="26" t="s">
        <v>365</v>
      </c>
      <c r="F791" s="26">
        <v>600</v>
      </c>
      <c r="G791" s="82">
        <f>G792</f>
        <v>30000</v>
      </c>
      <c r="H791" s="82">
        <f>H792</f>
        <v>0</v>
      </c>
      <c r="I791" s="82">
        <f t="shared" si="110"/>
        <v>30000</v>
      </c>
      <c r="J791" s="98"/>
      <c r="K791" s="36"/>
      <c r="L791" s="36"/>
    </row>
    <row r="792" spans="1:12" ht="33" x14ac:dyDescent="0.2">
      <c r="A792" s="81" t="str">
        <f ca="1">IF(ISERROR(MATCH(F792,Код_КВР,0)),"",INDIRECT(ADDRESS(MATCH(F792,Код_КВР,0)+1,2,,,"КВР")))</f>
        <v>Субсидии некоммерческим организациям (за исключением государственных (муниципальных) учреждений)</v>
      </c>
      <c r="B792" s="26">
        <v>809</v>
      </c>
      <c r="C792" s="77" t="s">
        <v>101</v>
      </c>
      <c r="D792" s="77" t="s">
        <v>90</v>
      </c>
      <c r="E792" s="26" t="s">
        <v>365</v>
      </c>
      <c r="F792" s="26">
        <v>630</v>
      </c>
      <c r="G792" s="82">
        <v>30000</v>
      </c>
      <c r="H792" s="82"/>
      <c r="I792" s="82">
        <f t="shared" si="110"/>
        <v>30000</v>
      </c>
      <c r="J792" s="98"/>
      <c r="K792" s="36"/>
      <c r="L792" s="36"/>
    </row>
    <row r="793" spans="1:12" x14ac:dyDescent="0.2">
      <c r="A793" s="85" t="s">
        <v>137</v>
      </c>
      <c r="B793" s="26">
        <v>809</v>
      </c>
      <c r="C793" s="77" t="s">
        <v>101</v>
      </c>
      <c r="D793" s="77" t="s">
        <v>91</v>
      </c>
      <c r="E793" s="26"/>
      <c r="F793" s="26"/>
      <c r="G793" s="82">
        <f>G794</f>
        <v>3089.5</v>
      </c>
      <c r="H793" s="82">
        <f>H794</f>
        <v>0</v>
      </c>
      <c r="I793" s="82">
        <f t="shared" si="110"/>
        <v>3089.5</v>
      </c>
      <c r="J793" s="98"/>
      <c r="K793" s="36"/>
      <c r="L793" s="36"/>
    </row>
    <row r="794" spans="1:12" ht="33" x14ac:dyDescent="0.2">
      <c r="A794" s="81" t="str">
        <f ca="1">IF(ISERROR(MATCH(E794,Код_КЦСР,0)),"",INDIRECT(ADDRESS(MATCH(E794,Код_КЦСР,0)+1,2,,,"КЦСР")))</f>
        <v>Муниципальная программа «Создание условий для развития физической культуры и спорта в городе Череповце» на 2013 – 2022 годы</v>
      </c>
      <c r="B794" s="26">
        <v>809</v>
      </c>
      <c r="C794" s="77" t="s">
        <v>101</v>
      </c>
      <c r="D794" s="77" t="s">
        <v>91</v>
      </c>
      <c r="E794" s="26" t="s">
        <v>351</v>
      </c>
      <c r="F794" s="26"/>
      <c r="G794" s="82">
        <f t="shared" ref="G794:H796" si="111">G795</f>
        <v>3089.5</v>
      </c>
      <c r="H794" s="82">
        <f t="shared" si="111"/>
        <v>0</v>
      </c>
      <c r="I794" s="82">
        <f t="shared" si="110"/>
        <v>3089.5</v>
      </c>
      <c r="J794" s="98"/>
      <c r="K794" s="36"/>
      <c r="L794" s="36"/>
    </row>
    <row r="795" spans="1:12" ht="33" x14ac:dyDescent="0.2">
      <c r="A795" s="81" t="str">
        <f ca="1">IF(ISERROR(MATCH(E795,Код_КЦСР,0)),"",INDIRECT(ADDRESS(MATCH(E795,Код_КЦСР,0)+1,2,,,"КЦСР")))</f>
        <v>Развитие объектов массовой доступности для занятий физической культурой и спортом</v>
      </c>
      <c r="B795" s="26">
        <v>809</v>
      </c>
      <c r="C795" s="77" t="s">
        <v>101</v>
      </c>
      <c r="D795" s="77" t="s">
        <v>91</v>
      </c>
      <c r="E795" s="26" t="s">
        <v>363</v>
      </c>
      <c r="F795" s="26"/>
      <c r="G795" s="82">
        <f t="shared" si="111"/>
        <v>3089.5</v>
      </c>
      <c r="H795" s="82">
        <f t="shared" si="111"/>
        <v>0</v>
      </c>
      <c r="I795" s="82">
        <f t="shared" si="110"/>
        <v>3089.5</v>
      </c>
      <c r="J795" s="98"/>
      <c r="K795" s="36"/>
      <c r="L795" s="36"/>
    </row>
    <row r="796" spans="1:12" ht="33" x14ac:dyDescent="0.2">
      <c r="A796" s="81" t="str">
        <f ca="1">IF(ISERROR(MATCH(F796,Код_КВР,0)),"",INDIRECT(ADDRESS(MATCH(F796,Код_КВР,0)+1,2,,,"КВР")))</f>
        <v>Предоставление субсидий бюджетным, автономным учреждениям и иным некоммерческим организациям</v>
      </c>
      <c r="B796" s="26">
        <v>809</v>
      </c>
      <c r="C796" s="77" t="s">
        <v>101</v>
      </c>
      <c r="D796" s="77" t="s">
        <v>91</v>
      </c>
      <c r="E796" s="26" t="s">
        <v>363</v>
      </c>
      <c r="F796" s="26">
        <v>600</v>
      </c>
      <c r="G796" s="82">
        <f t="shared" si="111"/>
        <v>3089.5</v>
      </c>
      <c r="H796" s="82">
        <f t="shared" si="111"/>
        <v>0</v>
      </c>
      <c r="I796" s="82">
        <f t="shared" si="110"/>
        <v>3089.5</v>
      </c>
      <c r="J796" s="98"/>
      <c r="K796" s="36"/>
      <c r="L796" s="36"/>
    </row>
    <row r="797" spans="1:12" x14ac:dyDescent="0.2">
      <c r="A797" s="81" t="str">
        <f ca="1">IF(ISERROR(MATCH(F797,Код_КВР,0)),"",INDIRECT(ADDRESS(MATCH(F797,Код_КВР,0)+1,2,,,"КВР")))</f>
        <v>Субсидии автономным учреждениям</v>
      </c>
      <c r="B797" s="26">
        <v>809</v>
      </c>
      <c r="C797" s="77" t="s">
        <v>101</v>
      </c>
      <c r="D797" s="77" t="s">
        <v>91</v>
      </c>
      <c r="E797" s="26" t="s">
        <v>363</v>
      </c>
      <c r="F797" s="26">
        <v>620</v>
      </c>
      <c r="G797" s="82">
        <f>3089.5</f>
        <v>3089.5</v>
      </c>
      <c r="H797" s="82"/>
      <c r="I797" s="82">
        <f t="shared" si="110"/>
        <v>3089.5</v>
      </c>
      <c r="J797" s="98"/>
      <c r="K797" s="36"/>
      <c r="L797" s="36"/>
    </row>
    <row r="798" spans="1:12" x14ac:dyDescent="0.2">
      <c r="A798" s="85" t="s">
        <v>71</v>
      </c>
      <c r="B798" s="26">
        <v>809</v>
      </c>
      <c r="C798" s="77" t="s">
        <v>101</v>
      </c>
      <c r="D798" s="77" t="s">
        <v>98</v>
      </c>
      <c r="E798" s="26"/>
      <c r="F798" s="26"/>
      <c r="G798" s="82">
        <f>G799</f>
        <v>10621</v>
      </c>
      <c r="H798" s="82">
        <f>H799</f>
        <v>0</v>
      </c>
      <c r="I798" s="82">
        <f t="shared" si="110"/>
        <v>10621</v>
      </c>
      <c r="J798" s="98"/>
      <c r="K798" s="36"/>
      <c r="L798" s="36"/>
    </row>
    <row r="799" spans="1:12" ht="33" x14ac:dyDescent="0.2">
      <c r="A799" s="81" t="str">
        <f ca="1">IF(ISERROR(MATCH(E799,Код_КЦСР,0)),"",INDIRECT(ADDRESS(MATCH(E799,Код_КЦСР,0)+1,2,,,"КЦСР")))</f>
        <v>Муниципальная программа «Создание условий для развития физической культуры и спорта в городе Череповце» на 2013 – 2022 годы</v>
      </c>
      <c r="B799" s="26">
        <v>809</v>
      </c>
      <c r="C799" s="77" t="s">
        <v>101</v>
      </c>
      <c r="D799" s="77" t="s">
        <v>98</v>
      </c>
      <c r="E799" s="26" t="s">
        <v>351</v>
      </c>
      <c r="F799" s="26"/>
      <c r="G799" s="82">
        <f>G800+G807</f>
        <v>10621</v>
      </c>
      <c r="H799" s="82">
        <f>H800+H807</f>
        <v>0</v>
      </c>
      <c r="I799" s="82">
        <f t="shared" si="110"/>
        <v>10621</v>
      </c>
      <c r="J799" s="98"/>
      <c r="K799" s="36"/>
      <c r="L799" s="36"/>
    </row>
    <row r="800" spans="1:12" x14ac:dyDescent="0.2">
      <c r="A800" s="81" t="str">
        <f ca="1">IF(ISERROR(MATCH(E800,Код_КЦСР,0)),"",INDIRECT(ADDRESS(MATCH(E800,Код_КЦСР,0)+1,2,,,"КЦСР")))</f>
        <v>Организация и ведение бухгалтерского (бюджетного) учета и отчетности</v>
      </c>
      <c r="B800" s="26">
        <v>809</v>
      </c>
      <c r="C800" s="77" t="s">
        <v>101</v>
      </c>
      <c r="D800" s="77" t="s">
        <v>98</v>
      </c>
      <c r="E800" s="26" t="s">
        <v>358</v>
      </c>
      <c r="F800" s="26"/>
      <c r="G800" s="82">
        <f>G801+G803+G805</f>
        <v>4536.8</v>
      </c>
      <c r="H800" s="82">
        <f>H801+H803+H805</f>
        <v>0</v>
      </c>
      <c r="I800" s="82">
        <f t="shared" si="110"/>
        <v>4536.8</v>
      </c>
      <c r="J800" s="98"/>
      <c r="K800" s="36"/>
      <c r="L800" s="36"/>
    </row>
    <row r="801" spans="1:12" ht="51" customHeight="1" x14ac:dyDescent="0.2">
      <c r="A801" s="81" t="str">
        <f t="shared" ref="A801:A806" ca="1" si="112">IF(ISERROR(MATCH(F801,Код_КВР,0)),"",INDIRECT(ADDRESS(MATCH(F801,Код_КВР,0)+1,2,,,"КВР")))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801" s="26">
        <v>809</v>
      </c>
      <c r="C801" s="77" t="s">
        <v>101</v>
      </c>
      <c r="D801" s="77" t="s">
        <v>98</v>
      </c>
      <c r="E801" s="26" t="s">
        <v>358</v>
      </c>
      <c r="F801" s="26">
        <v>100</v>
      </c>
      <c r="G801" s="82">
        <f>G802</f>
        <v>4082</v>
      </c>
      <c r="H801" s="82">
        <f>H802</f>
        <v>0</v>
      </c>
      <c r="I801" s="82">
        <f t="shared" si="110"/>
        <v>4082</v>
      </c>
      <c r="J801" s="98"/>
      <c r="K801" s="36"/>
      <c r="L801" s="36"/>
    </row>
    <row r="802" spans="1:12" x14ac:dyDescent="0.2">
      <c r="A802" s="81" t="str">
        <f t="shared" ca="1" si="112"/>
        <v>Расходы на выплаты персоналу казенных учреждений</v>
      </c>
      <c r="B802" s="26">
        <v>809</v>
      </c>
      <c r="C802" s="77" t="s">
        <v>101</v>
      </c>
      <c r="D802" s="77" t="s">
        <v>98</v>
      </c>
      <c r="E802" s="26" t="s">
        <v>358</v>
      </c>
      <c r="F802" s="26">
        <v>110</v>
      </c>
      <c r="G802" s="82">
        <f>3135.1+946.9</f>
        <v>4082</v>
      </c>
      <c r="H802" s="82"/>
      <c r="I802" s="82">
        <f t="shared" si="110"/>
        <v>4082</v>
      </c>
      <c r="J802" s="98"/>
      <c r="K802" s="36"/>
      <c r="L802" s="36"/>
    </row>
    <row r="803" spans="1:12" ht="18.75" customHeight="1" x14ac:dyDescent="0.2">
      <c r="A803" s="81" t="str">
        <f t="shared" ca="1" si="112"/>
        <v>Закупка товаров, работ и услуг для государственных (муниципальных) нужд</v>
      </c>
      <c r="B803" s="26">
        <v>809</v>
      </c>
      <c r="C803" s="77" t="s">
        <v>101</v>
      </c>
      <c r="D803" s="77" t="s">
        <v>98</v>
      </c>
      <c r="E803" s="26" t="s">
        <v>358</v>
      </c>
      <c r="F803" s="26">
        <v>200</v>
      </c>
      <c r="G803" s="82">
        <f>G804</f>
        <v>454.2</v>
      </c>
      <c r="H803" s="82">
        <f>H804</f>
        <v>0</v>
      </c>
      <c r="I803" s="82">
        <f t="shared" si="110"/>
        <v>454.2</v>
      </c>
      <c r="J803" s="98"/>
      <c r="K803" s="36"/>
      <c r="L803" s="36"/>
    </row>
    <row r="804" spans="1:12" ht="33" x14ac:dyDescent="0.2">
      <c r="A804" s="81" t="str">
        <f t="shared" ca="1" si="112"/>
        <v>Иные закупки товаров, работ и услуг для обеспечения государственных (муниципальных) нужд</v>
      </c>
      <c r="B804" s="26">
        <v>809</v>
      </c>
      <c r="C804" s="77" t="s">
        <v>101</v>
      </c>
      <c r="D804" s="77" t="s">
        <v>98</v>
      </c>
      <c r="E804" s="26" t="s">
        <v>358</v>
      </c>
      <c r="F804" s="26">
        <v>240</v>
      </c>
      <c r="G804" s="82">
        <v>454.2</v>
      </c>
      <c r="H804" s="82"/>
      <c r="I804" s="82">
        <f t="shared" si="110"/>
        <v>454.2</v>
      </c>
      <c r="J804" s="98"/>
      <c r="K804" s="36"/>
      <c r="L804" s="36"/>
    </row>
    <row r="805" spans="1:12" x14ac:dyDescent="0.2">
      <c r="A805" s="81" t="str">
        <f t="shared" ca="1" si="112"/>
        <v>Иные бюджетные ассигнования</v>
      </c>
      <c r="B805" s="26">
        <v>809</v>
      </c>
      <c r="C805" s="77" t="s">
        <v>101</v>
      </c>
      <c r="D805" s="77" t="s">
        <v>98</v>
      </c>
      <c r="E805" s="26" t="s">
        <v>358</v>
      </c>
      <c r="F805" s="26">
        <v>800</v>
      </c>
      <c r="G805" s="82">
        <f>G806</f>
        <v>0.6</v>
      </c>
      <c r="H805" s="82">
        <f>H806</f>
        <v>0</v>
      </c>
      <c r="I805" s="82">
        <f t="shared" si="110"/>
        <v>0.6</v>
      </c>
      <c r="J805" s="98"/>
      <c r="K805" s="36"/>
      <c r="L805" s="36"/>
    </row>
    <row r="806" spans="1:12" x14ac:dyDescent="0.2">
      <c r="A806" s="81" t="str">
        <f t="shared" ca="1" si="112"/>
        <v>Уплата налогов, сборов и иных платежей</v>
      </c>
      <c r="B806" s="26">
        <v>809</v>
      </c>
      <c r="C806" s="77" t="s">
        <v>101</v>
      </c>
      <c r="D806" s="77" t="s">
        <v>98</v>
      </c>
      <c r="E806" s="26" t="s">
        <v>358</v>
      </c>
      <c r="F806" s="26">
        <v>850</v>
      </c>
      <c r="G806" s="82">
        <v>0.6</v>
      </c>
      <c r="H806" s="82"/>
      <c r="I806" s="82">
        <f t="shared" si="110"/>
        <v>0.6</v>
      </c>
      <c r="J806" s="98"/>
      <c r="K806" s="36"/>
      <c r="L806" s="36"/>
    </row>
    <row r="807" spans="1:12" ht="33" x14ac:dyDescent="0.2">
      <c r="A807" s="81" t="str">
        <f ca="1">IF(ISERROR(MATCH(E807,Код_КЦСР,0)),"",INDIRECT(ADDRESS(MATCH(E807,Код_КЦСР,0)+1,2,,,"КЦСР")))</f>
        <v>Организация работ по реализации целей, задач комитета, выполнения его функциональных обязанностей и реализации муниципальной программы</v>
      </c>
      <c r="B807" s="26">
        <v>809</v>
      </c>
      <c r="C807" s="77" t="s">
        <v>101</v>
      </c>
      <c r="D807" s="77" t="s">
        <v>98</v>
      </c>
      <c r="E807" s="26" t="s">
        <v>361</v>
      </c>
      <c r="F807" s="26"/>
      <c r="G807" s="82">
        <f>G808</f>
        <v>6084.2</v>
      </c>
      <c r="H807" s="82">
        <f>H808</f>
        <v>0</v>
      </c>
      <c r="I807" s="82">
        <f t="shared" si="110"/>
        <v>6084.2</v>
      </c>
      <c r="J807" s="98"/>
      <c r="K807" s="36"/>
      <c r="L807" s="36"/>
    </row>
    <row r="808" spans="1:12" x14ac:dyDescent="0.2">
      <c r="A808" s="81" t="str">
        <f ca="1">IF(ISERROR(MATCH(E808,Код_КЦСР,0)),"",INDIRECT(ADDRESS(MATCH(E808,Код_КЦСР,0)+1,2,,,"КЦСР")))</f>
        <v>Расходы на обеспечение функций органов местного самоуправления</v>
      </c>
      <c r="B808" s="26">
        <v>809</v>
      </c>
      <c r="C808" s="77" t="s">
        <v>101</v>
      </c>
      <c r="D808" s="77" t="s">
        <v>98</v>
      </c>
      <c r="E808" s="26" t="s">
        <v>362</v>
      </c>
      <c r="F808" s="26"/>
      <c r="G808" s="82">
        <f>G809+G811</f>
        <v>6084.2</v>
      </c>
      <c r="H808" s="82">
        <f>H809+H811</f>
        <v>0</v>
      </c>
      <c r="I808" s="82">
        <f t="shared" si="110"/>
        <v>6084.2</v>
      </c>
      <c r="J808" s="98"/>
      <c r="K808" s="36"/>
      <c r="L808" s="36"/>
    </row>
    <row r="809" spans="1:12" ht="51" customHeight="1" x14ac:dyDescent="0.2">
      <c r="A809" s="81" t="str">
        <f ca="1">IF(ISERROR(MATCH(F809,Код_КВР,0)),"",INDIRECT(ADDRESS(MATCH(F809,Код_КВР,0)+1,2,,,"КВР")))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809" s="26">
        <v>809</v>
      </c>
      <c r="C809" s="77" t="s">
        <v>101</v>
      </c>
      <c r="D809" s="77" t="s">
        <v>98</v>
      </c>
      <c r="E809" s="26" t="s">
        <v>362</v>
      </c>
      <c r="F809" s="26">
        <v>100</v>
      </c>
      <c r="G809" s="82">
        <f>G810</f>
        <v>6067.4</v>
      </c>
      <c r="H809" s="82">
        <f>H810</f>
        <v>0</v>
      </c>
      <c r="I809" s="82">
        <f t="shared" si="110"/>
        <v>6067.4</v>
      </c>
      <c r="J809" s="98"/>
      <c r="K809" s="36"/>
      <c r="L809" s="36"/>
    </row>
    <row r="810" spans="1:12" ht="18.75" customHeight="1" x14ac:dyDescent="0.2">
      <c r="A810" s="81" t="str">
        <f ca="1">IF(ISERROR(MATCH(F810,Код_КВР,0)),"",INDIRECT(ADDRESS(MATCH(F810,Код_КВР,0)+1,2,,,"КВР")))</f>
        <v>Расходы на выплаты персоналу государственных (муниципальных) органов</v>
      </c>
      <c r="B810" s="26">
        <v>809</v>
      </c>
      <c r="C810" s="77" t="s">
        <v>101</v>
      </c>
      <c r="D810" s="77" t="s">
        <v>98</v>
      </c>
      <c r="E810" s="26" t="s">
        <v>362</v>
      </c>
      <c r="F810" s="26">
        <v>120</v>
      </c>
      <c r="G810" s="82">
        <v>6067.4</v>
      </c>
      <c r="H810" s="82"/>
      <c r="I810" s="82">
        <f t="shared" si="110"/>
        <v>6067.4</v>
      </c>
      <c r="J810" s="98"/>
      <c r="K810" s="36"/>
      <c r="L810" s="36"/>
    </row>
    <row r="811" spans="1:12" ht="18.75" customHeight="1" x14ac:dyDescent="0.2">
      <c r="A811" s="81" t="str">
        <f ca="1">IF(ISERROR(MATCH(F811,Код_КВР,0)),"",INDIRECT(ADDRESS(MATCH(F811,Код_КВР,0)+1,2,,,"КВР")))</f>
        <v>Закупка товаров, работ и услуг для государственных (муниципальных) нужд</v>
      </c>
      <c r="B811" s="26">
        <v>809</v>
      </c>
      <c r="C811" s="77" t="s">
        <v>101</v>
      </c>
      <c r="D811" s="77" t="s">
        <v>98</v>
      </c>
      <c r="E811" s="26" t="s">
        <v>362</v>
      </c>
      <c r="F811" s="26">
        <v>200</v>
      </c>
      <c r="G811" s="82">
        <f>G812</f>
        <v>16.8</v>
      </c>
      <c r="H811" s="82">
        <f>H812</f>
        <v>0</v>
      </c>
      <c r="I811" s="82">
        <f t="shared" si="110"/>
        <v>16.8</v>
      </c>
      <c r="J811" s="98"/>
      <c r="K811" s="36"/>
      <c r="L811" s="36"/>
    </row>
    <row r="812" spans="1:12" ht="33" x14ac:dyDescent="0.2">
      <c r="A812" s="81" t="str">
        <f ca="1">IF(ISERROR(MATCH(F812,Код_КВР,0)),"",INDIRECT(ADDRESS(MATCH(F812,Код_КВР,0)+1,2,,,"КВР")))</f>
        <v>Иные закупки товаров, работ и услуг для обеспечения государственных (муниципальных) нужд</v>
      </c>
      <c r="B812" s="26">
        <v>809</v>
      </c>
      <c r="C812" s="77" t="s">
        <v>101</v>
      </c>
      <c r="D812" s="77" t="s">
        <v>98</v>
      </c>
      <c r="E812" s="26" t="s">
        <v>362</v>
      </c>
      <c r="F812" s="26">
        <v>240</v>
      </c>
      <c r="G812" s="82">
        <v>16.8</v>
      </c>
      <c r="H812" s="82"/>
      <c r="I812" s="82">
        <f t="shared" si="110"/>
        <v>16.8</v>
      </c>
      <c r="J812" s="98"/>
      <c r="K812" s="36"/>
      <c r="L812" s="36"/>
    </row>
    <row r="813" spans="1:12" x14ac:dyDescent="0.2">
      <c r="A813" s="81" t="str">
        <f ca="1">IF(ISERROR(MATCH(B813,Код_ППП,0)),"",INDIRECT(ADDRESS(MATCH(B813,Код_ППП,0)+1,2,,,"ППП")))</f>
        <v>КОМИТЕТ СОЦИАЛЬНОЙ ЗАЩИТЫ НАСЕЛЕНИЯ ГОРОДА</v>
      </c>
      <c r="B813" s="26">
        <v>810</v>
      </c>
      <c r="C813" s="77"/>
      <c r="D813" s="77"/>
      <c r="E813" s="26"/>
      <c r="F813" s="26"/>
      <c r="G813" s="82">
        <f>G814+G826</f>
        <v>236339.19999999995</v>
      </c>
      <c r="H813" s="82">
        <f>H814+H826</f>
        <v>0</v>
      </c>
      <c r="I813" s="82">
        <f t="shared" si="110"/>
        <v>236339.19999999995</v>
      </c>
      <c r="J813" s="98"/>
      <c r="K813" s="36"/>
      <c r="L813" s="36"/>
    </row>
    <row r="814" spans="1:12" x14ac:dyDescent="0.2">
      <c r="A814" s="81" t="str">
        <f ca="1">IF(ISERROR(MATCH(C814,Код_Раздел,0)),"",INDIRECT(ADDRESS(MATCH(C814,Код_Раздел,0)+1,2,,,"Раздел")))</f>
        <v>Образование</v>
      </c>
      <c r="B814" s="26">
        <v>810</v>
      </c>
      <c r="C814" s="77" t="s">
        <v>74</v>
      </c>
      <c r="D814" s="77"/>
      <c r="E814" s="26"/>
      <c r="F814" s="26"/>
      <c r="G814" s="82">
        <f>G815</f>
        <v>4816.3</v>
      </c>
      <c r="H814" s="82">
        <f>H815</f>
        <v>0</v>
      </c>
      <c r="I814" s="82">
        <f t="shared" si="110"/>
        <v>4816.3</v>
      </c>
      <c r="J814" s="98"/>
      <c r="K814" s="36"/>
      <c r="L814" s="36"/>
    </row>
    <row r="815" spans="1:12" x14ac:dyDescent="0.2">
      <c r="A815" s="85" t="s">
        <v>78</v>
      </c>
      <c r="B815" s="26">
        <v>810</v>
      </c>
      <c r="C815" s="77" t="s">
        <v>74</v>
      </c>
      <c r="D815" s="77" t="s">
        <v>74</v>
      </c>
      <c r="E815" s="26"/>
      <c r="F815" s="26"/>
      <c r="G815" s="82">
        <f>G816</f>
        <v>4816.3</v>
      </c>
      <c r="H815" s="82">
        <f>H816</f>
        <v>0</v>
      </c>
      <c r="I815" s="82">
        <f t="shared" si="110"/>
        <v>4816.3</v>
      </c>
      <c r="J815" s="98"/>
      <c r="K815" s="36"/>
      <c r="L815" s="36"/>
    </row>
    <row r="816" spans="1:12" ht="33" x14ac:dyDescent="0.2">
      <c r="A816" s="81" t="str">
        <f ca="1">IF(ISERROR(MATCH(E816,Код_КЦСР,0)),"",INDIRECT(ADDRESS(MATCH(E816,Код_КЦСР,0)+1,2,,,"КЦСР")))</f>
        <v>Муниципальная программа «Социальная поддержка граждан» на 2014 – 2018 годы</v>
      </c>
      <c r="B816" s="26">
        <v>810</v>
      </c>
      <c r="C816" s="77" t="s">
        <v>74</v>
      </c>
      <c r="D816" s="77" t="s">
        <v>74</v>
      </c>
      <c r="E816" s="26" t="s">
        <v>409</v>
      </c>
      <c r="F816" s="26"/>
      <c r="G816" s="82">
        <f>G817+G821</f>
        <v>4816.3</v>
      </c>
      <c r="H816" s="82">
        <f>H817+H821</f>
        <v>0</v>
      </c>
      <c r="I816" s="82">
        <f t="shared" si="110"/>
        <v>4816.3</v>
      </c>
      <c r="J816" s="98"/>
      <c r="K816" s="36"/>
      <c r="L816" s="36"/>
    </row>
    <row r="817" spans="1:12" ht="66" x14ac:dyDescent="0.2">
      <c r="A817" s="81" t="str">
        <f ca="1">IF(ISERROR(MATCH(E817,Код_КЦСР,0)),"",INDIRECT(ADDRESS(MATCH(E817,Код_КЦСР,0)+1,2,,,"КЦСР")))</f>
        <v>Осуществление отдельных государственных полномочий в соответствии с законом области от 17 декабря 2007 года № 1718-ОЗ «О наделении органов местного самоуправления отдельными государственными полномочиями в сфере социальной защиты населения области»</v>
      </c>
      <c r="B817" s="26">
        <v>810</v>
      </c>
      <c r="C817" s="77" t="s">
        <v>74</v>
      </c>
      <c r="D817" s="77" t="s">
        <v>74</v>
      </c>
      <c r="E817" s="26" t="s">
        <v>434</v>
      </c>
      <c r="F817" s="26"/>
      <c r="G817" s="82">
        <f>G818</f>
        <v>3895.3</v>
      </c>
      <c r="H817" s="82">
        <f>H818</f>
        <v>0</v>
      </c>
      <c r="I817" s="82">
        <f t="shared" si="110"/>
        <v>3895.3</v>
      </c>
      <c r="J817" s="98"/>
      <c r="K817" s="36"/>
      <c r="L817" s="36"/>
    </row>
    <row r="818" spans="1:12" ht="82.5" x14ac:dyDescent="0.2">
      <c r="A818" s="81" t="str">
        <f ca="1">IF(ISERROR(MATCH(E818,Код_КЦСР,0)),"",INDIRECT(ADDRESS(MATCH(E818,Код_КЦСР,0)+1,2,,,"КЦСР")))</f>
        <v>Осуществление отдельных государственных полномочий в соответствии с законом области от 17 декабря 2007 года № 1718-ОЗ «О наделении органов местного самоуправления отдельными государственными полномочиями в сфере социальной защиты населения области» за счет средств областного бюджета</v>
      </c>
      <c r="B818" s="26">
        <v>810</v>
      </c>
      <c r="C818" s="77" t="s">
        <v>74</v>
      </c>
      <c r="D818" s="77" t="s">
        <v>74</v>
      </c>
      <c r="E818" s="26" t="s">
        <v>438</v>
      </c>
      <c r="F818" s="26"/>
      <c r="G818" s="82">
        <f>G819</f>
        <v>3895.3</v>
      </c>
      <c r="H818" s="82">
        <f>H819</f>
        <v>0</v>
      </c>
      <c r="I818" s="82">
        <f t="shared" si="110"/>
        <v>3895.3</v>
      </c>
      <c r="J818" s="98"/>
      <c r="K818" s="36"/>
      <c r="L818" s="36"/>
    </row>
    <row r="819" spans="1:12" x14ac:dyDescent="0.2">
      <c r="A819" s="81" t="str">
        <f ca="1">IF(ISERROR(MATCH(F819,Код_КВР,0)),"",INDIRECT(ADDRESS(MATCH(F819,Код_КВР,0)+1,2,,,"КВР")))</f>
        <v>Социальное обеспечение и иные выплаты населению</v>
      </c>
      <c r="B819" s="26">
        <v>810</v>
      </c>
      <c r="C819" s="77" t="s">
        <v>74</v>
      </c>
      <c r="D819" s="77" t="s">
        <v>74</v>
      </c>
      <c r="E819" s="26" t="s">
        <v>438</v>
      </c>
      <c r="F819" s="26">
        <v>300</v>
      </c>
      <c r="G819" s="82">
        <f t="shared" ref="G819:H819" si="113">G820</f>
        <v>3895.3</v>
      </c>
      <c r="H819" s="82">
        <f t="shared" si="113"/>
        <v>0</v>
      </c>
      <c r="I819" s="82">
        <f t="shared" si="110"/>
        <v>3895.3</v>
      </c>
      <c r="J819" s="98"/>
      <c r="K819" s="36"/>
      <c r="L819" s="36"/>
    </row>
    <row r="820" spans="1:12" ht="33" x14ac:dyDescent="0.2">
      <c r="A820" s="81" t="str">
        <f ca="1">IF(ISERROR(MATCH(F820,Код_КВР,0)),"",INDIRECT(ADDRESS(MATCH(F820,Код_КВР,0)+1,2,,,"КВР")))</f>
        <v>Социальные выплаты гражданам, кроме публичных нормативных социальных выплат</v>
      </c>
      <c r="B820" s="26">
        <v>810</v>
      </c>
      <c r="C820" s="77" t="s">
        <v>74</v>
      </c>
      <c r="D820" s="77" t="s">
        <v>74</v>
      </c>
      <c r="E820" s="26" t="s">
        <v>438</v>
      </c>
      <c r="F820" s="26">
        <v>320</v>
      </c>
      <c r="G820" s="82">
        <f>2983.8+204.1+707.4</f>
        <v>3895.3</v>
      </c>
      <c r="H820" s="82"/>
      <c r="I820" s="82">
        <f t="shared" si="110"/>
        <v>3895.3</v>
      </c>
      <c r="J820" s="98"/>
      <c r="K820" s="36"/>
      <c r="L820" s="36"/>
    </row>
    <row r="821" spans="1:12" ht="33" x14ac:dyDescent="0.2">
      <c r="A821" s="81" t="str">
        <f ca="1">IF(ISERROR(MATCH(E821,Код_КЦСР,0)),"",INDIRECT(ADDRESS(MATCH(E821,Код_КЦСР,0)+1,2,,,"КЦСР")))</f>
        <v>Социальная поддержка детей-сирот и детей, оставшихся без попечения родителей</v>
      </c>
      <c r="B821" s="26">
        <v>810</v>
      </c>
      <c r="C821" s="77" t="s">
        <v>74</v>
      </c>
      <c r="D821" s="77" t="s">
        <v>74</v>
      </c>
      <c r="E821" s="26" t="s">
        <v>450</v>
      </c>
      <c r="F821" s="26"/>
      <c r="G821" s="82">
        <f t="shared" ref="G821:H824" si="114">G822</f>
        <v>921</v>
      </c>
      <c r="H821" s="82">
        <f t="shared" si="114"/>
        <v>0</v>
      </c>
      <c r="I821" s="82">
        <f t="shared" si="110"/>
        <v>921</v>
      </c>
      <c r="J821" s="98"/>
      <c r="K821" s="36"/>
      <c r="L821" s="36"/>
    </row>
    <row r="822" spans="1:12" ht="135" customHeight="1" x14ac:dyDescent="0.2">
      <c r="A822" s="81" t="str">
        <f ca="1">IF(ISERROR(MATCH(E822,Код_КЦСР,0)),"",INDIRECT(ADDRESS(MATCH(E822,Код_КЦСР,0)+1,2,,,"КЦСР")))</f>
        <v>Социальная поддержка детей-сирот и детей, оставшихся без попечения родителей, находящихся под опекой (попечительством) в семьях (в том числе в приемных семьях), детей-сирот и детей, оставшихся без попечения родителей, находящихся под надзором в организованных по семейному принципу негосударственных организациях для детей-сирот и детей, оставшихся без попечения родителей, обеспечивающих их содержание и воспитание, лиц из числа детей указанных категорий, а также детей, в отношении которых установлена предварительная опека (попечительство)</v>
      </c>
      <c r="B822" s="26">
        <v>810</v>
      </c>
      <c r="C822" s="77" t="s">
        <v>74</v>
      </c>
      <c r="D822" s="77" t="s">
        <v>74</v>
      </c>
      <c r="E822" s="26" t="s">
        <v>451</v>
      </c>
      <c r="F822" s="26"/>
      <c r="G822" s="82">
        <f t="shared" si="114"/>
        <v>921</v>
      </c>
      <c r="H822" s="82">
        <f t="shared" si="114"/>
        <v>0</v>
      </c>
      <c r="I822" s="82">
        <f t="shared" si="110"/>
        <v>921</v>
      </c>
      <c r="J822" s="98"/>
      <c r="K822" s="36"/>
      <c r="L822" s="36"/>
    </row>
    <row r="823" spans="1:12" ht="132.75" customHeight="1" x14ac:dyDescent="0.2">
      <c r="A823" s="81" t="str">
        <f ca="1">IF(ISERROR(MATCH(E823,Код_КЦСР,0)),"",INDIRECT(ADDRESS(MATCH(E823,Код_КЦСР,0)+1,2,,,"КЦСР")))</f>
        <v>Осуществлении отдельных государственных полномочий в соответствии с законом области от 17 декабря 2007 года № 1720-ОЗ «О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детей-сирот и детей, оставшихся без попечения родителей (за исключением детей обучающихся в федеральных образовательных учреждениях), лиц из числа детей указанных категорий» за счет средств областного бюджета</v>
      </c>
      <c r="B823" s="26">
        <v>810</v>
      </c>
      <c r="C823" s="77" t="s">
        <v>74</v>
      </c>
      <c r="D823" s="77" t="s">
        <v>74</v>
      </c>
      <c r="E823" s="26" t="s">
        <v>453</v>
      </c>
      <c r="F823" s="26"/>
      <c r="G823" s="82">
        <f t="shared" si="114"/>
        <v>921</v>
      </c>
      <c r="H823" s="82">
        <f t="shared" si="114"/>
        <v>0</v>
      </c>
      <c r="I823" s="82">
        <f t="shared" si="110"/>
        <v>921</v>
      </c>
      <c r="J823" s="98"/>
      <c r="K823" s="36"/>
      <c r="L823" s="36"/>
    </row>
    <row r="824" spans="1:12" x14ac:dyDescent="0.2">
      <c r="A824" s="81" t="str">
        <f ca="1">IF(ISERROR(MATCH(F824,Код_КВР,0)),"",INDIRECT(ADDRESS(MATCH(F824,Код_КВР,0)+1,2,,,"КВР")))</f>
        <v>Социальное обеспечение и иные выплаты населению</v>
      </c>
      <c r="B824" s="26">
        <v>810</v>
      </c>
      <c r="C824" s="77" t="s">
        <v>74</v>
      </c>
      <c r="D824" s="77" t="s">
        <v>74</v>
      </c>
      <c r="E824" s="26" t="s">
        <v>453</v>
      </c>
      <c r="F824" s="26">
        <v>300</v>
      </c>
      <c r="G824" s="82">
        <f t="shared" si="114"/>
        <v>921</v>
      </c>
      <c r="H824" s="82">
        <f t="shared" si="114"/>
        <v>0</v>
      </c>
      <c r="I824" s="82">
        <f t="shared" si="110"/>
        <v>921</v>
      </c>
      <c r="J824" s="98"/>
      <c r="K824" s="36"/>
      <c r="L824" s="36"/>
    </row>
    <row r="825" spans="1:12" ht="33" x14ac:dyDescent="0.2">
      <c r="A825" s="81" t="str">
        <f ca="1">IF(ISERROR(MATCH(F825,Код_КВР,0)),"",INDIRECT(ADDRESS(MATCH(F825,Код_КВР,0)+1,2,,,"КВР")))</f>
        <v>Социальные выплаты гражданам, кроме публичных нормативных социальных выплат</v>
      </c>
      <c r="B825" s="26">
        <v>810</v>
      </c>
      <c r="C825" s="77" t="s">
        <v>74</v>
      </c>
      <c r="D825" s="77" t="s">
        <v>74</v>
      </c>
      <c r="E825" s="26" t="s">
        <v>453</v>
      </c>
      <c r="F825" s="26">
        <v>320</v>
      </c>
      <c r="G825" s="82">
        <v>921</v>
      </c>
      <c r="H825" s="82"/>
      <c r="I825" s="82">
        <f t="shared" si="110"/>
        <v>921</v>
      </c>
      <c r="J825" s="98"/>
      <c r="K825" s="36"/>
      <c r="L825" s="36"/>
    </row>
    <row r="826" spans="1:12" x14ac:dyDescent="0.2">
      <c r="A826" s="81" t="str">
        <f ca="1">IF(ISERROR(MATCH(C826,Код_Раздел,0)),"",INDIRECT(ADDRESS(MATCH(C826,Код_Раздел,0)+1,2,,,"Раздел")))</f>
        <v>Социальная политика</v>
      </c>
      <c r="B826" s="26">
        <v>810</v>
      </c>
      <c r="C826" s="77" t="s">
        <v>67</v>
      </c>
      <c r="D826" s="77"/>
      <c r="E826" s="26"/>
      <c r="F826" s="26"/>
      <c r="G826" s="82">
        <f>G827+G844+G851</f>
        <v>231522.89999999997</v>
      </c>
      <c r="H826" s="82">
        <f>H827+H844+H851</f>
        <v>0</v>
      </c>
      <c r="I826" s="82">
        <f t="shared" si="110"/>
        <v>231522.89999999997</v>
      </c>
      <c r="J826" s="98"/>
      <c r="K826" s="36"/>
      <c r="L826" s="36"/>
    </row>
    <row r="827" spans="1:12" x14ac:dyDescent="0.2">
      <c r="A827" s="85" t="s">
        <v>58</v>
      </c>
      <c r="B827" s="26">
        <v>810</v>
      </c>
      <c r="C827" s="77" t="s">
        <v>67</v>
      </c>
      <c r="D827" s="77" t="s">
        <v>92</v>
      </c>
      <c r="E827" s="26"/>
      <c r="F827" s="26"/>
      <c r="G827" s="82">
        <f>G828</f>
        <v>198966.99999999997</v>
      </c>
      <c r="H827" s="82">
        <f>H828</f>
        <v>0</v>
      </c>
      <c r="I827" s="82">
        <f t="shared" si="110"/>
        <v>198966.99999999997</v>
      </c>
      <c r="J827" s="98"/>
      <c r="K827" s="36"/>
      <c r="L827" s="36"/>
    </row>
    <row r="828" spans="1:12" ht="33" x14ac:dyDescent="0.2">
      <c r="A828" s="81" t="str">
        <f ca="1">IF(ISERROR(MATCH(E828,Код_КЦСР,0)),"",INDIRECT(ADDRESS(MATCH(E828,Код_КЦСР,0)+1,2,,,"КЦСР")))</f>
        <v>Муниципальная программа «Социальная поддержка граждан» на 2014 – 2018 годы</v>
      </c>
      <c r="B828" s="26">
        <v>810</v>
      </c>
      <c r="C828" s="77" t="s">
        <v>67</v>
      </c>
      <c r="D828" s="77" t="s">
        <v>92</v>
      </c>
      <c r="E828" s="26" t="s">
        <v>409</v>
      </c>
      <c r="F828" s="26"/>
      <c r="G828" s="82">
        <f>G829+G840</f>
        <v>198966.99999999997</v>
      </c>
      <c r="H828" s="82">
        <f>H829+H840</f>
        <v>0</v>
      </c>
      <c r="I828" s="82">
        <f t="shared" si="110"/>
        <v>198966.99999999997</v>
      </c>
      <c r="J828" s="98"/>
      <c r="K828" s="36"/>
      <c r="L828" s="36"/>
    </row>
    <row r="829" spans="1:12" ht="66" x14ac:dyDescent="0.2">
      <c r="A829" s="81" t="str">
        <f ca="1">IF(ISERROR(MATCH(E829,Код_КЦСР,0)),"",INDIRECT(ADDRESS(MATCH(E829,Код_КЦСР,0)+1,2,,,"КЦСР")))</f>
        <v>Осуществление отдельных государственных полномочий в соответствии с законом области от 17 декабря 2007 года № 1718-ОЗ «О наделении органов местного самоуправления отдельными государственными полномочиями в сфере социальной защиты населения области»</v>
      </c>
      <c r="B829" s="26">
        <v>810</v>
      </c>
      <c r="C829" s="77" t="s">
        <v>67</v>
      </c>
      <c r="D829" s="77" t="s">
        <v>92</v>
      </c>
      <c r="E829" s="26" t="s">
        <v>434</v>
      </c>
      <c r="F829" s="26"/>
      <c r="G829" s="82">
        <f>G830+G835</f>
        <v>197694.69999999998</v>
      </c>
      <c r="H829" s="82">
        <f>H830+H835</f>
        <v>0</v>
      </c>
      <c r="I829" s="82">
        <f t="shared" si="110"/>
        <v>197694.69999999998</v>
      </c>
      <c r="J829" s="98"/>
      <c r="K829" s="36"/>
      <c r="L829" s="36"/>
    </row>
    <row r="830" spans="1:12" ht="33" x14ac:dyDescent="0.2">
      <c r="A830" s="81" t="str">
        <f ca="1">IF(ISERROR(MATCH(E830,Код_КЦСР,0)),"",INDIRECT(ADDRESS(MATCH(E830,Код_КЦСР,0)+1,2,,,"КЦСР")))</f>
        <v>Оплата жилищно-коммунальных услуг отдельным категориям граждан за счет средств федерального бюджета</v>
      </c>
      <c r="B830" s="26">
        <v>810</v>
      </c>
      <c r="C830" s="77" t="s">
        <v>67</v>
      </c>
      <c r="D830" s="77" t="s">
        <v>92</v>
      </c>
      <c r="E830" s="26" t="s">
        <v>436</v>
      </c>
      <c r="F830" s="26"/>
      <c r="G830" s="82">
        <f>G831+G833</f>
        <v>38553.5</v>
      </c>
      <c r="H830" s="82">
        <f>H831+H833</f>
        <v>0</v>
      </c>
      <c r="I830" s="82">
        <f t="shared" si="110"/>
        <v>38553.5</v>
      </c>
      <c r="J830" s="98"/>
      <c r="K830" s="36"/>
      <c r="L830" s="36"/>
    </row>
    <row r="831" spans="1:12" ht="18.75" customHeight="1" x14ac:dyDescent="0.2">
      <c r="A831" s="81" t="str">
        <f ca="1">IF(ISERROR(MATCH(F831,Код_КВР,0)),"",INDIRECT(ADDRESS(MATCH(F831,Код_КВР,0)+1,2,,,"КВР")))</f>
        <v>Закупка товаров, работ и услуг для государственных (муниципальных) нужд</v>
      </c>
      <c r="B831" s="26">
        <v>810</v>
      </c>
      <c r="C831" s="77" t="s">
        <v>67</v>
      </c>
      <c r="D831" s="77" t="s">
        <v>92</v>
      </c>
      <c r="E831" s="26" t="s">
        <v>436</v>
      </c>
      <c r="F831" s="26">
        <v>200</v>
      </c>
      <c r="G831" s="82">
        <f>G832</f>
        <v>200</v>
      </c>
      <c r="H831" s="82">
        <f>H832</f>
        <v>0</v>
      </c>
      <c r="I831" s="82">
        <f t="shared" si="110"/>
        <v>200</v>
      </c>
      <c r="J831" s="98"/>
      <c r="K831" s="36"/>
      <c r="L831" s="36"/>
    </row>
    <row r="832" spans="1:12" ht="33" x14ac:dyDescent="0.2">
      <c r="A832" s="81" t="str">
        <f ca="1">IF(ISERROR(MATCH(F832,Код_КВР,0)),"",INDIRECT(ADDRESS(MATCH(F832,Код_КВР,0)+1,2,,,"КВР")))</f>
        <v>Иные закупки товаров, работ и услуг для обеспечения государственных (муниципальных) нужд</v>
      </c>
      <c r="B832" s="26">
        <v>810</v>
      </c>
      <c r="C832" s="77" t="s">
        <v>67</v>
      </c>
      <c r="D832" s="77" t="s">
        <v>92</v>
      </c>
      <c r="E832" s="26" t="s">
        <v>436</v>
      </c>
      <c r="F832" s="26">
        <v>240</v>
      </c>
      <c r="G832" s="82">
        <v>200</v>
      </c>
      <c r="H832" s="82"/>
      <c r="I832" s="82">
        <f t="shared" si="110"/>
        <v>200</v>
      </c>
      <c r="J832" s="98"/>
      <c r="K832" s="36"/>
      <c r="L832" s="36"/>
    </row>
    <row r="833" spans="1:12" x14ac:dyDescent="0.2">
      <c r="A833" s="81" t="str">
        <f ca="1">IF(ISERROR(MATCH(F833,Код_КВР,0)),"",INDIRECT(ADDRESS(MATCH(F833,Код_КВР,0)+1,2,,,"КВР")))</f>
        <v>Социальное обеспечение и иные выплаты населению</v>
      </c>
      <c r="B833" s="26">
        <v>810</v>
      </c>
      <c r="C833" s="77" t="s">
        <v>67</v>
      </c>
      <c r="D833" s="77" t="s">
        <v>92</v>
      </c>
      <c r="E833" s="26" t="s">
        <v>436</v>
      </c>
      <c r="F833" s="26">
        <v>300</v>
      </c>
      <c r="G833" s="82">
        <f>G834</f>
        <v>38353.5</v>
      </c>
      <c r="H833" s="82">
        <f>H834</f>
        <v>0</v>
      </c>
      <c r="I833" s="82">
        <f t="shared" si="110"/>
        <v>38353.5</v>
      </c>
      <c r="J833" s="98"/>
      <c r="K833" s="36"/>
      <c r="L833" s="36"/>
    </row>
    <row r="834" spans="1:12" ht="33" x14ac:dyDescent="0.2">
      <c r="A834" s="81" t="str">
        <f ca="1">IF(ISERROR(MATCH(F834,Код_КВР,0)),"",INDIRECT(ADDRESS(MATCH(F834,Код_КВР,0)+1,2,,,"КВР")))</f>
        <v>Социальные выплаты гражданам, кроме публичных нормативных социальных выплат</v>
      </c>
      <c r="B834" s="26">
        <v>810</v>
      </c>
      <c r="C834" s="77" t="s">
        <v>67</v>
      </c>
      <c r="D834" s="77" t="s">
        <v>92</v>
      </c>
      <c r="E834" s="26" t="s">
        <v>436</v>
      </c>
      <c r="F834" s="26">
        <v>320</v>
      </c>
      <c r="G834" s="82">
        <v>38353.5</v>
      </c>
      <c r="H834" s="82"/>
      <c r="I834" s="82">
        <f t="shared" si="110"/>
        <v>38353.5</v>
      </c>
      <c r="J834" s="98"/>
      <c r="K834" s="36"/>
      <c r="L834" s="36"/>
    </row>
    <row r="835" spans="1:12" ht="82.5" x14ac:dyDescent="0.2">
      <c r="A835" s="81" t="str">
        <f ca="1">IF(ISERROR(MATCH(E835,Код_КЦСР,0)),"",INDIRECT(ADDRESS(MATCH(E835,Код_КЦСР,0)+1,2,,,"КЦСР")))</f>
        <v>Осуществление отдельных государственных полномочий в соответствии с законом области от 17 декабря 2007 года № 1718-ОЗ «О наделении органов местного самоуправления отдельными государственными полномочиями в сфере социальной защиты населения области» за счет средств областного бюджета</v>
      </c>
      <c r="B835" s="26">
        <v>810</v>
      </c>
      <c r="C835" s="77" t="s">
        <v>67</v>
      </c>
      <c r="D835" s="77" t="s">
        <v>92</v>
      </c>
      <c r="E835" s="26" t="s">
        <v>438</v>
      </c>
      <c r="F835" s="26"/>
      <c r="G835" s="82">
        <f>G836+G838</f>
        <v>159141.19999999998</v>
      </c>
      <c r="H835" s="82">
        <f>H836+H838</f>
        <v>0</v>
      </c>
      <c r="I835" s="82">
        <f t="shared" si="110"/>
        <v>159141.19999999998</v>
      </c>
      <c r="J835" s="98"/>
      <c r="K835" s="36"/>
      <c r="L835" s="36"/>
    </row>
    <row r="836" spans="1:12" ht="18.75" customHeight="1" x14ac:dyDescent="0.2">
      <c r="A836" s="81" t="str">
        <f ca="1">IF(ISERROR(MATCH(F836,Код_КВР,0)),"",INDIRECT(ADDRESS(MATCH(F836,Код_КВР,0)+1,2,,,"КВР")))</f>
        <v>Закупка товаров, работ и услуг для государственных (муниципальных) нужд</v>
      </c>
      <c r="B836" s="26">
        <v>810</v>
      </c>
      <c r="C836" s="77" t="s">
        <v>67</v>
      </c>
      <c r="D836" s="77" t="s">
        <v>92</v>
      </c>
      <c r="E836" s="26" t="s">
        <v>438</v>
      </c>
      <c r="F836" s="26">
        <v>200</v>
      </c>
      <c r="G836" s="82">
        <f>G837</f>
        <v>2329.1</v>
      </c>
      <c r="H836" s="82">
        <f>H837</f>
        <v>0</v>
      </c>
      <c r="I836" s="82">
        <f t="shared" si="110"/>
        <v>2329.1</v>
      </c>
      <c r="J836" s="98"/>
      <c r="K836" s="36"/>
      <c r="L836" s="36"/>
    </row>
    <row r="837" spans="1:12" ht="33" x14ac:dyDescent="0.2">
      <c r="A837" s="81" t="str">
        <f ca="1">IF(ISERROR(MATCH(F837,Код_КВР,0)),"",INDIRECT(ADDRESS(MATCH(F837,Код_КВР,0)+1,2,,,"КВР")))</f>
        <v>Иные закупки товаров, работ и услуг для обеспечения государственных (муниципальных) нужд</v>
      </c>
      <c r="B837" s="26">
        <v>810</v>
      </c>
      <c r="C837" s="77" t="s">
        <v>67</v>
      </c>
      <c r="D837" s="77" t="s">
        <v>92</v>
      </c>
      <c r="E837" s="26" t="s">
        <v>438</v>
      </c>
      <c r="F837" s="26">
        <v>240</v>
      </c>
      <c r="G837" s="82">
        <f>2239.1+90</f>
        <v>2329.1</v>
      </c>
      <c r="H837" s="82"/>
      <c r="I837" s="82">
        <f t="shared" si="110"/>
        <v>2329.1</v>
      </c>
      <c r="J837" s="98"/>
      <c r="K837" s="36"/>
      <c r="L837" s="36"/>
    </row>
    <row r="838" spans="1:12" x14ac:dyDescent="0.2">
      <c r="A838" s="81" t="str">
        <f ca="1">IF(ISERROR(MATCH(F838,Код_КВР,0)),"",INDIRECT(ADDRESS(MATCH(F838,Код_КВР,0)+1,2,,,"КВР")))</f>
        <v>Социальное обеспечение и иные выплаты населению</v>
      </c>
      <c r="B838" s="26">
        <v>810</v>
      </c>
      <c r="C838" s="77" t="s">
        <v>67</v>
      </c>
      <c r="D838" s="77" t="s">
        <v>92</v>
      </c>
      <c r="E838" s="26" t="s">
        <v>438</v>
      </c>
      <c r="F838" s="26">
        <v>300</v>
      </c>
      <c r="G838" s="82">
        <f>G839</f>
        <v>156812.09999999998</v>
      </c>
      <c r="H838" s="82">
        <f>H839</f>
        <v>0</v>
      </c>
      <c r="I838" s="82">
        <f t="shared" si="110"/>
        <v>156812.09999999998</v>
      </c>
      <c r="J838" s="98"/>
      <c r="K838" s="36"/>
      <c r="L838" s="36"/>
    </row>
    <row r="839" spans="1:12" ht="33" x14ac:dyDescent="0.2">
      <c r="A839" s="81" t="str">
        <f ca="1">IF(ISERROR(MATCH(F839,Код_КВР,0)),"",INDIRECT(ADDRESS(MATCH(F839,Код_КВР,0)+1,2,,,"КВР")))</f>
        <v>Социальные выплаты гражданам, кроме публичных нормативных социальных выплат</v>
      </c>
      <c r="B839" s="26">
        <v>810</v>
      </c>
      <c r="C839" s="77" t="s">
        <v>67</v>
      </c>
      <c r="D839" s="77" t="s">
        <v>92</v>
      </c>
      <c r="E839" s="26" t="s">
        <v>438</v>
      </c>
      <c r="F839" s="26">
        <v>320</v>
      </c>
      <c r="G839" s="82">
        <f>1333+112.5+149270.4+6002.9+93.3</f>
        <v>156812.09999999998</v>
      </c>
      <c r="H839" s="82"/>
      <c r="I839" s="82">
        <f t="shared" si="110"/>
        <v>156812.09999999998</v>
      </c>
      <c r="J839" s="98"/>
      <c r="K839" s="36"/>
      <c r="L839" s="36"/>
    </row>
    <row r="840" spans="1:12" ht="115.5" x14ac:dyDescent="0.2">
      <c r="A840" s="81" t="str">
        <f ca="1">IF(ISERROR(MATCH(E840,Код_КЦСР,0)),"",INDIRECT(ADDRESS(MATCH(E840,Код_КЦСР,0)+1,2,,,"КЦСР")))</f>
        <v>Осуществление отдельных государственных полномочий по организации и осуществлению деятельности по опеке и попечительству в отношении  совершеннолетних граждан, нуждающихся в опеке или попечительстве в соответствии с законом области от 17 декабря 2007 года № 1720-ОЗ «О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попечительству»</v>
      </c>
      <c r="B840" s="26">
        <v>810</v>
      </c>
      <c r="C840" s="77" t="s">
        <v>67</v>
      </c>
      <c r="D840" s="77" t="s">
        <v>92</v>
      </c>
      <c r="E840" s="26" t="s">
        <v>440</v>
      </c>
      <c r="F840" s="26"/>
      <c r="G840" s="82">
        <f t="shared" ref="G840:H842" si="115">G841</f>
        <v>1272.3</v>
      </c>
      <c r="H840" s="82">
        <f t="shared" si="115"/>
        <v>0</v>
      </c>
      <c r="I840" s="82">
        <f t="shared" si="110"/>
        <v>1272.3</v>
      </c>
      <c r="J840" s="98"/>
      <c r="K840" s="36"/>
      <c r="L840" s="36"/>
    </row>
    <row r="841" spans="1:12" ht="132" x14ac:dyDescent="0.2">
      <c r="A841" s="81" t="str">
        <f ca="1">IF(ISERROR(MATCH(E841,Код_КЦСР,0)),"",INDIRECT(ADDRESS(MATCH(E841,Код_КЦСР,0)+1,2,,,"КЦСР")))</f>
        <v>Осуществлении отдельных государственных полномочий в соответствии с законом области от 17 декабря 2007 года № 1720-ОЗ «О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детей-сирот и детей, оставшихся без попечения родителей (за исключением детей обучающихся в федеральных образовательных учреждениях), лиц из числа детей указанных категорий» за счет средств областного бюджета</v>
      </c>
      <c r="B841" s="26">
        <v>810</v>
      </c>
      <c r="C841" s="77" t="s">
        <v>67</v>
      </c>
      <c r="D841" s="77" t="s">
        <v>92</v>
      </c>
      <c r="E841" s="26" t="s">
        <v>442</v>
      </c>
      <c r="F841" s="26"/>
      <c r="G841" s="82">
        <f t="shared" si="115"/>
        <v>1272.3</v>
      </c>
      <c r="H841" s="82">
        <f t="shared" si="115"/>
        <v>0</v>
      </c>
      <c r="I841" s="82">
        <f t="shared" si="110"/>
        <v>1272.3</v>
      </c>
      <c r="J841" s="98"/>
      <c r="K841" s="36"/>
      <c r="L841" s="36"/>
    </row>
    <row r="842" spans="1:12" x14ac:dyDescent="0.2">
      <c r="A842" s="81" t="str">
        <f ca="1">IF(ISERROR(MATCH(F842,Код_КВР,0)),"",INDIRECT(ADDRESS(MATCH(F842,Код_КВР,0)+1,2,,,"КВР")))</f>
        <v>Социальное обеспечение и иные выплаты населению</v>
      </c>
      <c r="B842" s="26">
        <v>810</v>
      </c>
      <c r="C842" s="77" t="s">
        <v>67</v>
      </c>
      <c r="D842" s="77" t="s">
        <v>92</v>
      </c>
      <c r="E842" s="26" t="s">
        <v>442</v>
      </c>
      <c r="F842" s="26">
        <v>300</v>
      </c>
      <c r="G842" s="82">
        <f t="shared" si="115"/>
        <v>1272.3</v>
      </c>
      <c r="H842" s="82">
        <f t="shared" si="115"/>
        <v>0</v>
      </c>
      <c r="I842" s="82">
        <f t="shared" si="110"/>
        <v>1272.3</v>
      </c>
      <c r="J842" s="98"/>
      <c r="K842" s="36"/>
      <c r="L842" s="36"/>
    </row>
    <row r="843" spans="1:12" ht="33" x14ac:dyDescent="0.2">
      <c r="A843" s="81" t="str">
        <f ca="1">IF(ISERROR(MATCH(F843,Код_КВР,0)),"",INDIRECT(ADDRESS(MATCH(F843,Код_КВР,0)+1,2,,,"КВР")))</f>
        <v>Социальные выплаты гражданам, кроме публичных нормативных социальных выплат</v>
      </c>
      <c r="B843" s="26">
        <v>810</v>
      </c>
      <c r="C843" s="77" t="s">
        <v>67</v>
      </c>
      <c r="D843" s="77" t="s">
        <v>92</v>
      </c>
      <c r="E843" s="26" t="s">
        <v>442</v>
      </c>
      <c r="F843" s="26">
        <v>320</v>
      </c>
      <c r="G843" s="82">
        <v>1272.3</v>
      </c>
      <c r="H843" s="82"/>
      <c r="I843" s="82">
        <f t="shared" si="110"/>
        <v>1272.3</v>
      </c>
      <c r="J843" s="98"/>
      <c r="K843" s="36"/>
      <c r="L843" s="36"/>
    </row>
    <row r="844" spans="1:12" x14ac:dyDescent="0.2">
      <c r="A844" s="81" t="s">
        <v>82</v>
      </c>
      <c r="B844" s="26">
        <v>810</v>
      </c>
      <c r="C844" s="77" t="s">
        <v>67</v>
      </c>
      <c r="D844" s="77" t="s">
        <v>93</v>
      </c>
      <c r="E844" s="26"/>
      <c r="F844" s="26"/>
      <c r="G844" s="82">
        <f t="shared" ref="G844:H849" si="116">G845</f>
        <v>12700.8</v>
      </c>
      <c r="H844" s="82">
        <f t="shared" si="116"/>
        <v>0</v>
      </c>
      <c r="I844" s="82">
        <f t="shared" si="110"/>
        <v>12700.8</v>
      </c>
      <c r="J844" s="98"/>
      <c r="K844" s="36"/>
      <c r="L844" s="36"/>
    </row>
    <row r="845" spans="1:12" ht="33" x14ac:dyDescent="0.2">
      <c r="A845" s="81" t="str">
        <f ca="1">IF(ISERROR(MATCH(E845,Код_КЦСР,0)),"",INDIRECT(ADDRESS(MATCH(E845,Код_КЦСР,0)+1,2,,,"КЦСР")))</f>
        <v>Муниципальная программа «Социальная поддержка граждан» на 2014 – 2018 годы</v>
      </c>
      <c r="B845" s="26">
        <v>810</v>
      </c>
      <c r="C845" s="77" t="s">
        <v>67</v>
      </c>
      <c r="D845" s="77" t="s">
        <v>93</v>
      </c>
      <c r="E845" s="26" t="s">
        <v>409</v>
      </c>
      <c r="F845" s="26"/>
      <c r="G845" s="82">
        <f t="shared" si="116"/>
        <v>12700.8</v>
      </c>
      <c r="H845" s="82">
        <f t="shared" si="116"/>
        <v>0</v>
      </c>
      <c r="I845" s="82">
        <f t="shared" si="110"/>
        <v>12700.8</v>
      </c>
      <c r="J845" s="98"/>
      <c r="K845" s="36"/>
      <c r="L845" s="36"/>
    </row>
    <row r="846" spans="1:12" ht="33" x14ac:dyDescent="0.2">
      <c r="A846" s="81" t="str">
        <f ca="1">IF(ISERROR(MATCH(E846,Код_КЦСР,0)),"",INDIRECT(ADDRESS(MATCH(E846,Код_КЦСР,0)+1,2,,,"КЦСР")))</f>
        <v>Социальная поддержка детей-сирот и детей, оставшихся без попечения родителей</v>
      </c>
      <c r="B846" s="26">
        <v>810</v>
      </c>
      <c r="C846" s="77" t="s">
        <v>67</v>
      </c>
      <c r="D846" s="77" t="s">
        <v>93</v>
      </c>
      <c r="E846" s="26" t="s">
        <v>450</v>
      </c>
      <c r="F846" s="26"/>
      <c r="G846" s="82">
        <f t="shared" si="116"/>
        <v>12700.8</v>
      </c>
      <c r="H846" s="82">
        <f t="shared" si="116"/>
        <v>0</v>
      </c>
      <c r="I846" s="82">
        <f t="shared" si="110"/>
        <v>12700.8</v>
      </c>
      <c r="J846" s="98"/>
      <c r="K846" s="36"/>
      <c r="L846" s="36"/>
    </row>
    <row r="847" spans="1:12" ht="134.25" customHeight="1" x14ac:dyDescent="0.2">
      <c r="A847" s="81" t="str">
        <f ca="1">IF(ISERROR(MATCH(E847,Код_КЦСР,0)),"",INDIRECT(ADDRESS(MATCH(E847,Код_КЦСР,0)+1,2,,,"КЦСР")))</f>
        <v>Социальная поддержка детей-сирот и детей, оставшихся без попечения родителей, находящихся под опекой (попечительством) в семьях (в том числе в приемных семьях), детей-сирот и детей, оставшихся без попечения родителей, находящихся под надзором в организованных по семейному принципу негосударственных организациях для детей-сирот и детей, оставшихся без попечения родителей, обеспечивающих их содержание и воспитание, лиц из числа детей указанных категорий, а также детей, в отношении которых установлена предварительная опека (попечительство)</v>
      </c>
      <c r="B847" s="26">
        <v>810</v>
      </c>
      <c r="C847" s="77" t="s">
        <v>67</v>
      </c>
      <c r="D847" s="77" t="s">
        <v>93</v>
      </c>
      <c r="E847" s="26" t="s">
        <v>451</v>
      </c>
      <c r="F847" s="26"/>
      <c r="G847" s="82">
        <f t="shared" si="116"/>
        <v>12700.8</v>
      </c>
      <c r="H847" s="82">
        <f t="shared" si="116"/>
        <v>0</v>
      </c>
      <c r="I847" s="82">
        <f t="shared" si="110"/>
        <v>12700.8</v>
      </c>
      <c r="J847" s="98"/>
      <c r="K847" s="36"/>
      <c r="L847" s="36"/>
    </row>
    <row r="848" spans="1:12" ht="132" x14ac:dyDescent="0.2">
      <c r="A848" s="81" t="str">
        <f ca="1">IF(ISERROR(MATCH(E848,Код_КЦСР,0)),"",INDIRECT(ADDRESS(MATCH(E848,Код_КЦСР,0)+1,2,,,"КЦСР")))</f>
        <v>Осуществлении отдельных государственных полномочий в соответствии с законом области от 17 декабря 2007 года № 1720-ОЗ «О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детей-сирот и детей, оставшихся без попечения родителей (за исключением детей обучающихся в федеральных образовательных учреждениях), лиц из числа детей указанных категорий» за счет средств областного бюджета</v>
      </c>
      <c r="B848" s="26">
        <v>810</v>
      </c>
      <c r="C848" s="77" t="s">
        <v>67</v>
      </c>
      <c r="D848" s="77" t="s">
        <v>93</v>
      </c>
      <c r="E848" s="26" t="s">
        <v>453</v>
      </c>
      <c r="F848" s="26"/>
      <c r="G848" s="82">
        <f t="shared" si="116"/>
        <v>12700.8</v>
      </c>
      <c r="H848" s="82">
        <f t="shared" si="116"/>
        <v>0</v>
      </c>
      <c r="I848" s="82">
        <f t="shared" si="110"/>
        <v>12700.8</v>
      </c>
      <c r="J848" s="98"/>
      <c r="K848" s="36"/>
      <c r="L848" s="36"/>
    </row>
    <row r="849" spans="1:12" x14ac:dyDescent="0.2">
      <c r="A849" s="81" t="str">
        <f ca="1">IF(ISERROR(MATCH(F849,Код_КВР,0)),"",INDIRECT(ADDRESS(MATCH(F849,Код_КВР,0)+1,2,,,"КВР")))</f>
        <v>Социальное обеспечение и иные выплаты населению</v>
      </c>
      <c r="B849" s="26">
        <v>810</v>
      </c>
      <c r="C849" s="77" t="s">
        <v>67</v>
      </c>
      <c r="D849" s="77" t="s">
        <v>93</v>
      </c>
      <c r="E849" s="26" t="s">
        <v>453</v>
      </c>
      <c r="F849" s="26">
        <v>300</v>
      </c>
      <c r="G849" s="82">
        <f t="shared" si="116"/>
        <v>12700.8</v>
      </c>
      <c r="H849" s="82">
        <f t="shared" si="116"/>
        <v>0</v>
      </c>
      <c r="I849" s="82">
        <f t="shared" si="110"/>
        <v>12700.8</v>
      </c>
      <c r="J849" s="98"/>
      <c r="K849" s="36"/>
      <c r="L849" s="36"/>
    </row>
    <row r="850" spans="1:12" ht="33" x14ac:dyDescent="0.2">
      <c r="A850" s="81" t="str">
        <f ca="1">IF(ISERROR(MATCH(F850,Код_КВР,0)),"",INDIRECT(ADDRESS(MATCH(F850,Код_КВР,0)+1,2,,,"КВР")))</f>
        <v>Социальные выплаты гражданам, кроме публичных нормативных социальных выплат</v>
      </c>
      <c r="B850" s="26">
        <v>810</v>
      </c>
      <c r="C850" s="77" t="s">
        <v>67</v>
      </c>
      <c r="D850" s="77" t="s">
        <v>93</v>
      </c>
      <c r="E850" s="26" t="s">
        <v>453</v>
      </c>
      <c r="F850" s="26">
        <v>320</v>
      </c>
      <c r="G850" s="82">
        <f>102.2+881.3+77.3+174+150.8+6353.4+4961.8</f>
        <v>12700.8</v>
      </c>
      <c r="H850" s="82"/>
      <c r="I850" s="82">
        <f t="shared" ref="I850:I913" si="117">G850+H850</f>
        <v>12700.8</v>
      </c>
      <c r="J850" s="98"/>
      <c r="K850" s="36"/>
      <c r="L850" s="36"/>
    </row>
    <row r="851" spans="1:12" x14ac:dyDescent="0.2">
      <c r="A851" s="85" t="s">
        <v>68</v>
      </c>
      <c r="B851" s="26">
        <v>810</v>
      </c>
      <c r="C851" s="77" t="s">
        <v>67</v>
      </c>
      <c r="D851" s="77" t="s">
        <v>94</v>
      </c>
      <c r="E851" s="26"/>
      <c r="F851" s="26"/>
      <c r="G851" s="82">
        <f>G852</f>
        <v>19855.099999999999</v>
      </c>
      <c r="H851" s="82">
        <f>H852</f>
        <v>0</v>
      </c>
      <c r="I851" s="82">
        <f t="shared" si="117"/>
        <v>19855.099999999999</v>
      </c>
      <c r="J851" s="98"/>
      <c r="K851" s="36"/>
      <c r="L851" s="36"/>
    </row>
    <row r="852" spans="1:12" ht="33" x14ac:dyDescent="0.2">
      <c r="A852" s="81" t="str">
        <f ca="1">IF(ISERROR(MATCH(E852,Код_КЦСР,0)),"",INDIRECT(ADDRESS(MATCH(E852,Код_КЦСР,0)+1,2,,,"КЦСР")))</f>
        <v>Муниципальная программа «Социальная поддержка граждан» на 2014 – 2018 годы</v>
      </c>
      <c r="B852" s="26">
        <v>810</v>
      </c>
      <c r="C852" s="77" t="s">
        <v>67</v>
      </c>
      <c r="D852" s="77" t="s">
        <v>94</v>
      </c>
      <c r="E852" s="26" t="s">
        <v>409</v>
      </c>
      <c r="F852" s="26"/>
      <c r="G852" s="82">
        <f>G853</f>
        <v>19855.099999999999</v>
      </c>
      <c r="H852" s="82">
        <f>H853</f>
        <v>0</v>
      </c>
      <c r="I852" s="82">
        <f t="shared" si="117"/>
        <v>19855.099999999999</v>
      </c>
      <c r="J852" s="98"/>
      <c r="K852" s="36"/>
      <c r="L852" s="36"/>
    </row>
    <row r="853" spans="1:12" ht="33" x14ac:dyDescent="0.2">
      <c r="A853" s="81" t="str">
        <f ca="1">IF(ISERROR(MATCH(E853,Код_КЦСР,0)),"",INDIRECT(ADDRESS(MATCH(E853,Код_КЦСР,0)+1,2,,,"КЦСР")))</f>
        <v>Организация работы по реализации целей, задач комитета социальной защиты населения города, выполнение его функциональных обязанностей</v>
      </c>
      <c r="B853" s="26">
        <v>810</v>
      </c>
      <c r="C853" s="77" t="s">
        <v>67</v>
      </c>
      <c r="D853" s="77" t="s">
        <v>94</v>
      </c>
      <c r="E853" s="26" t="s">
        <v>444</v>
      </c>
      <c r="F853" s="26"/>
      <c r="G853" s="82">
        <f>G854+G859+G866</f>
        <v>19855.099999999999</v>
      </c>
      <c r="H853" s="82">
        <f>H854+H859+H866</f>
        <v>0</v>
      </c>
      <c r="I853" s="82">
        <f t="shared" si="117"/>
        <v>19855.099999999999</v>
      </c>
      <c r="J853" s="98"/>
      <c r="K853" s="36"/>
      <c r="L853" s="36"/>
    </row>
    <row r="854" spans="1:12" ht="33" x14ac:dyDescent="0.2">
      <c r="A854" s="81" t="str">
        <f ca="1">IF(ISERROR(MATCH(E854,Код_КЦСР,0)),"",INDIRECT(ADDRESS(MATCH(E854,Код_КЦСР,0)+1,2,,,"КЦСР")))</f>
        <v>Оплата жилищно-коммунальных услуг отдельным категориям граждан за счет средств федерального бюджета</v>
      </c>
      <c r="B854" s="26">
        <v>810</v>
      </c>
      <c r="C854" s="77" t="s">
        <v>67</v>
      </c>
      <c r="D854" s="77" t="s">
        <v>94</v>
      </c>
      <c r="E854" s="26" t="s">
        <v>446</v>
      </c>
      <c r="F854" s="26"/>
      <c r="G854" s="82">
        <f>G855+G857</f>
        <v>375.3</v>
      </c>
      <c r="H854" s="82">
        <f>H855+H857</f>
        <v>0</v>
      </c>
      <c r="I854" s="82">
        <f t="shared" si="117"/>
        <v>375.3</v>
      </c>
      <c r="J854" s="98"/>
      <c r="K854" s="36"/>
      <c r="L854" s="36"/>
    </row>
    <row r="855" spans="1:12" ht="51" customHeight="1" x14ac:dyDescent="0.2">
      <c r="A855" s="81" t="str">
        <f ca="1">IF(ISERROR(MATCH(F855,Код_КВР,0)),"",INDIRECT(ADDRESS(MATCH(F855,Код_КВР,0)+1,2,,,"КВР")))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855" s="26">
        <v>810</v>
      </c>
      <c r="C855" s="77" t="s">
        <v>67</v>
      </c>
      <c r="D855" s="77" t="s">
        <v>94</v>
      </c>
      <c r="E855" s="26" t="s">
        <v>446</v>
      </c>
      <c r="F855" s="26">
        <v>100</v>
      </c>
      <c r="G855" s="82">
        <f>G856</f>
        <v>235.3</v>
      </c>
      <c r="H855" s="82">
        <f>H856</f>
        <v>0</v>
      </c>
      <c r="I855" s="82">
        <f t="shared" si="117"/>
        <v>235.3</v>
      </c>
      <c r="J855" s="98"/>
      <c r="K855" s="36"/>
      <c r="L855" s="36"/>
    </row>
    <row r="856" spans="1:12" ht="18.75" customHeight="1" x14ac:dyDescent="0.2">
      <c r="A856" s="81" t="str">
        <f ca="1">IF(ISERROR(MATCH(F856,Код_КВР,0)),"",INDIRECT(ADDRESS(MATCH(F856,Код_КВР,0)+1,2,,,"КВР")))</f>
        <v>Расходы на выплаты персоналу государственных (муниципальных) органов</v>
      </c>
      <c r="B856" s="26">
        <v>810</v>
      </c>
      <c r="C856" s="77" t="s">
        <v>67</v>
      </c>
      <c r="D856" s="77" t="s">
        <v>94</v>
      </c>
      <c r="E856" s="26" t="s">
        <v>446</v>
      </c>
      <c r="F856" s="26">
        <v>120</v>
      </c>
      <c r="G856" s="82">
        <v>235.3</v>
      </c>
      <c r="H856" s="82"/>
      <c r="I856" s="82">
        <f t="shared" si="117"/>
        <v>235.3</v>
      </c>
      <c r="J856" s="98"/>
      <c r="K856" s="36"/>
      <c r="L856" s="36"/>
    </row>
    <row r="857" spans="1:12" ht="18.75" customHeight="1" x14ac:dyDescent="0.2">
      <c r="A857" s="81" t="str">
        <f ca="1">IF(ISERROR(MATCH(F857,Код_КВР,0)),"",INDIRECT(ADDRESS(MATCH(F857,Код_КВР,0)+1,2,,,"КВР")))</f>
        <v>Закупка товаров, работ и услуг для государственных (муниципальных) нужд</v>
      </c>
      <c r="B857" s="26">
        <v>810</v>
      </c>
      <c r="C857" s="77" t="s">
        <v>67</v>
      </c>
      <c r="D857" s="77" t="s">
        <v>94</v>
      </c>
      <c r="E857" s="26" t="s">
        <v>446</v>
      </c>
      <c r="F857" s="26">
        <v>200</v>
      </c>
      <c r="G857" s="82">
        <f>G858</f>
        <v>140</v>
      </c>
      <c r="H857" s="82">
        <f>H858</f>
        <v>0</v>
      </c>
      <c r="I857" s="82">
        <f t="shared" si="117"/>
        <v>140</v>
      </c>
      <c r="J857" s="98"/>
      <c r="K857" s="36"/>
      <c r="L857" s="36"/>
    </row>
    <row r="858" spans="1:12" ht="33" x14ac:dyDescent="0.2">
      <c r="A858" s="81" t="str">
        <f ca="1">IF(ISERROR(MATCH(F858,Код_КВР,0)),"",INDIRECT(ADDRESS(MATCH(F858,Код_КВР,0)+1,2,,,"КВР")))</f>
        <v>Иные закупки товаров, работ и услуг для обеспечения государственных (муниципальных) нужд</v>
      </c>
      <c r="B858" s="26">
        <v>810</v>
      </c>
      <c r="C858" s="77" t="s">
        <v>67</v>
      </c>
      <c r="D858" s="77" t="s">
        <v>94</v>
      </c>
      <c r="E858" s="26" t="s">
        <v>446</v>
      </c>
      <c r="F858" s="26">
        <v>240</v>
      </c>
      <c r="G858" s="82">
        <v>140</v>
      </c>
      <c r="H858" s="82"/>
      <c r="I858" s="82">
        <f t="shared" si="117"/>
        <v>140</v>
      </c>
      <c r="J858" s="98"/>
      <c r="K858" s="36"/>
      <c r="L858" s="36"/>
    </row>
    <row r="859" spans="1:12" ht="84.75" customHeight="1" x14ac:dyDescent="0.2">
      <c r="A859" s="81" t="str">
        <f ca="1">IF(ISERROR(MATCH(E859,Код_КЦСР,0)),"",INDIRECT(ADDRESS(MATCH(E859,Код_КЦСР,0)+1,2,,,"КЦСР")))</f>
        <v>Осуществлении отдельных государственных полномочий в соответствии с законом области от 17 декабря 2007 года № 1720-ОЗ «О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детей-сирот и детей, оставшихся без попечения родителей (за исключением детей обучающихся в федеральных образовательных учреждениях), лиц из числа детей указанных категорий» за счет средств областного бюджета</v>
      </c>
      <c r="B859" s="26">
        <v>810</v>
      </c>
      <c r="C859" s="77" t="s">
        <v>67</v>
      </c>
      <c r="D859" s="77" t="s">
        <v>94</v>
      </c>
      <c r="E859" s="26" t="s">
        <v>448</v>
      </c>
      <c r="F859" s="26"/>
      <c r="G859" s="82">
        <f>G860+G862+G864</f>
        <v>10030</v>
      </c>
      <c r="H859" s="82">
        <f>H860+H862+H864</f>
        <v>0</v>
      </c>
      <c r="I859" s="82">
        <f t="shared" si="117"/>
        <v>10030</v>
      </c>
      <c r="J859" s="98"/>
      <c r="K859" s="36"/>
      <c r="L859" s="36"/>
    </row>
    <row r="860" spans="1:12" ht="51" customHeight="1" x14ac:dyDescent="0.2">
      <c r="A860" s="81" t="str">
        <f t="shared" ref="A860:A865" ca="1" si="118">IF(ISERROR(MATCH(F860,Код_КВР,0)),"",INDIRECT(ADDRESS(MATCH(F860,Код_КВР,0)+1,2,,,"КВР")))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860" s="26">
        <v>810</v>
      </c>
      <c r="C860" s="77" t="s">
        <v>67</v>
      </c>
      <c r="D860" s="77" t="s">
        <v>94</v>
      </c>
      <c r="E860" s="26" t="s">
        <v>448</v>
      </c>
      <c r="F860" s="26">
        <v>100</v>
      </c>
      <c r="G860" s="82">
        <f>G861</f>
        <v>9211.6</v>
      </c>
      <c r="H860" s="82">
        <f>H861</f>
        <v>0</v>
      </c>
      <c r="I860" s="82">
        <f t="shared" si="117"/>
        <v>9211.6</v>
      </c>
      <c r="J860" s="98"/>
      <c r="K860" s="36"/>
      <c r="L860" s="36"/>
    </row>
    <row r="861" spans="1:12" ht="18.75" customHeight="1" x14ac:dyDescent="0.2">
      <c r="A861" s="81" t="str">
        <f t="shared" ca="1" si="118"/>
        <v>Расходы на выплаты персоналу государственных (муниципальных) органов</v>
      </c>
      <c r="B861" s="26">
        <v>810</v>
      </c>
      <c r="C861" s="77" t="s">
        <v>67</v>
      </c>
      <c r="D861" s="77" t="s">
        <v>94</v>
      </c>
      <c r="E861" s="26" t="s">
        <v>448</v>
      </c>
      <c r="F861" s="26">
        <v>120</v>
      </c>
      <c r="G861" s="82">
        <f>6513+310+911.8+1476.8</f>
        <v>9211.6</v>
      </c>
      <c r="H861" s="82"/>
      <c r="I861" s="82">
        <f t="shared" si="117"/>
        <v>9211.6</v>
      </c>
      <c r="J861" s="98"/>
      <c r="K861" s="36"/>
      <c r="L861" s="36"/>
    </row>
    <row r="862" spans="1:12" ht="18.75" customHeight="1" x14ac:dyDescent="0.2">
      <c r="A862" s="81" t="str">
        <f t="shared" ca="1" si="118"/>
        <v>Закупка товаров, работ и услуг для государственных (муниципальных) нужд</v>
      </c>
      <c r="B862" s="26">
        <v>810</v>
      </c>
      <c r="C862" s="77" t="s">
        <v>67</v>
      </c>
      <c r="D862" s="77" t="s">
        <v>94</v>
      </c>
      <c r="E862" s="26" t="s">
        <v>448</v>
      </c>
      <c r="F862" s="26">
        <v>200</v>
      </c>
      <c r="G862" s="82">
        <f>G863</f>
        <v>817.39999999999986</v>
      </c>
      <c r="H862" s="82">
        <f>H863</f>
        <v>0</v>
      </c>
      <c r="I862" s="82">
        <f t="shared" si="117"/>
        <v>817.39999999999986</v>
      </c>
      <c r="J862" s="98"/>
      <c r="K862" s="36"/>
      <c r="L862" s="36"/>
    </row>
    <row r="863" spans="1:12" ht="33" x14ac:dyDescent="0.2">
      <c r="A863" s="81" t="str">
        <f t="shared" ca="1" si="118"/>
        <v>Иные закупки товаров, работ и услуг для обеспечения государственных (муниципальных) нужд</v>
      </c>
      <c r="B863" s="26">
        <v>810</v>
      </c>
      <c r="C863" s="77" t="s">
        <v>67</v>
      </c>
      <c r="D863" s="77" t="s">
        <v>94</v>
      </c>
      <c r="E863" s="26" t="s">
        <v>448</v>
      </c>
      <c r="F863" s="26">
        <v>240</v>
      </c>
      <c r="G863" s="82">
        <f>2294.2-1476.8</f>
        <v>817.39999999999986</v>
      </c>
      <c r="H863" s="82"/>
      <c r="I863" s="82">
        <f t="shared" si="117"/>
        <v>817.39999999999986</v>
      </c>
      <c r="J863" s="98"/>
      <c r="K863" s="36"/>
      <c r="L863" s="36"/>
    </row>
    <row r="864" spans="1:12" x14ac:dyDescent="0.2">
      <c r="A864" s="81" t="str">
        <f t="shared" ca="1" si="118"/>
        <v>Иные бюджетные ассигнования</v>
      </c>
      <c r="B864" s="26">
        <v>810</v>
      </c>
      <c r="C864" s="77" t="s">
        <v>67</v>
      </c>
      <c r="D864" s="77" t="s">
        <v>94</v>
      </c>
      <c r="E864" s="26" t="s">
        <v>448</v>
      </c>
      <c r="F864" s="26">
        <v>800</v>
      </c>
      <c r="G864" s="82">
        <f>G865</f>
        <v>1</v>
      </c>
      <c r="H864" s="82">
        <f>H865</f>
        <v>0</v>
      </c>
      <c r="I864" s="82">
        <f t="shared" si="117"/>
        <v>1</v>
      </c>
      <c r="J864" s="98"/>
      <c r="K864" s="36"/>
      <c r="L864" s="36"/>
    </row>
    <row r="865" spans="1:12" x14ac:dyDescent="0.2">
      <c r="A865" s="81" t="str">
        <f t="shared" ca="1" si="118"/>
        <v>Уплата налогов, сборов и иных платежей</v>
      </c>
      <c r="B865" s="26">
        <v>810</v>
      </c>
      <c r="C865" s="77" t="s">
        <v>67</v>
      </c>
      <c r="D865" s="77" t="s">
        <v>94</v>
      </c>
      <c r="E865" s="26" t="s">
        <v>448</v>
      </c>
      <c r="F865" s="26">
        <v>850</v>
      </c>
      <c r="G865" s="82">
        <v>1</v>
      </c>
      <c r="H865" s="82"/>
      <c r="I865" s="82">
        <f t="shared" si="117"/>
        <v>1</v>
      </c>
      <c r="J865" s="98"/>
      <c r="K865" s="36"/>
      <c r="L865" s="36"/>
    </row>
    <row r="866" spans="1:12" ht="82.5" x14ac:dyDescent="0.2">
      <c r="A866" s="81" t="str">
        <f ca="1">IF(ISERROR(MATCH(E866,Код_КЦСР,0)),"",INDIRECT(ADDRESS(MATCH(E866,Код_КЦСР,0)+1,2,,,"КЦСР")))</f>
        <v>Осуществление отдельных государственных полномочий в соответствии с законом области от 17 декабря 2007 года № 1718-ОЗ «О наделении органов местного самоуправления отдельными государственными полномочиями в сфере социальной защиты населения области» за счет средств областного бюджета</v>
      </c>
      <c r="B866" s="26">
        <v>810</v>
      </c>
      <c r="C866" s="77" t="s">
        <v>67</v>
      </c>
      <c r="D866" s="77" t="s">
        <v>94</v>
      </c>
      <c r="E866" s="26" t="s">
        <v>447</v>
      </c>
      <c r="F866" s="26"/>
      <c r="G866" s="82">
        <f>G867+G869+G871</f>
        <v>9449.7999999999993</v>
      </c>
      <c r="H866" s="82">
        <f>H867+H869+H871</f>
        <v>0</v>
      </c>
      <c r="I866" s="82">
        <f t="shared" si="117"/>
        <v>9449.7999999999993</v>
      </c>
      <c r="J866" s="98"/>
      <c r="K866" s="36"/>
      <c r="L866" s="36"/>
    </row>
    <row r="867" spans="1:12" ht="51" customHeight="1" x14ac:dyDescent="0.2">
      <c r="A867" s="81" t="str">
        <f t="shared" ref="A867:A872" ca="1" si="119">IF(ISERROR(MATCH(F867,Код_КВР,0)),"",INDIRECT(ADDRESS(MATCH(F867,Код_КВР,0)+1,2,,,"КВР")))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867" s="26">
        <v>810</v>
      </c>
      <c r="C867" s="77" t="s">
        <v>67</v>
      </c>
      <c r="D867" s="77" t="s">
        <v>94</v>
      </c>
      <c r="E867" s="26" t="s">
        <v>447</v>
      </c>
      <c r="F867" s="26">
        <v>100</v>
      </c>
      <c r="G867" s="82">
        <f>G868</f>
        <v>8552.7999999999993</v>
      </c>
      <c r="H867" s="82">
        <f>H868</f>
        <v>0</v>
      </c>
      <c r="I867" s="82">
        <f t="shared" si="117"/>
        <v>8552.7999999999993</v>
      </c>
      <c r="J867" s="98"/>
      <c r="K867" s="36"/>
      <c r="L867" s="36"/>
    </row>
    <row r="868" spans="1:12" ht="18.75" customHeight="1" x14ac:dyDescent="0.2">
      <c r="A868" s="81" t="str">
        <f t="shared" ca="1" si="119"/>
        <v>Расходы на выплаты персоналу государственных (муниципальных) органов</v>
      </c>
      <c r="B868" s="26">
        <v>810</v>
      </c>
      <c r="C868" s="77" t="s">
        <v>67</v>
      </c>
      <c r="D868" s="77" t="s">
        <v>94</v>
      </c>
      <c r="E868" s="26" t="s">
        <v>447</v>
      </c>
      <c r="F868" s="26">
        <v>120</v>
      </c>
      <c r="G868" s="82">
        <f>8549.8+3</f>
        <v>8552.7999999999993</v>
      </c>
      <c r="H868" s="82"/>
      <c r="I868" s="82">
        <f t="shared" si="117"/>
        <v>8552.7999999999993</v>
      </c>
      <c r="J868" s="98"/>
      <c r="K868" s="36"/>
      <c r="L868" s="36"/>
    </row>
    <row r="869" spans="1:12" ht="18.75" customHeight="1" x14ac:dyDescent="0.2">
      <c r="A869" s="81" t="str">
        <f t="shared" ca="1" si="119"/>
        <v>Закупка товаров, работ и услуг для государственных (муниципальных) нужд</v>
      </c>
      <c r="B869" s="26">
        <v>810</v>
      </c>
      <c r="C869" s="77" t="s">
        <v>67</v>
      </c>
      <c r="D869" s="77" t="s">
        <v>94</v>
      </c>
      <c r="E869" s="26" t="s">
        <v>447</v>
      </c>
      <c r="F869" s="26">
        <v>200</v>
      </c>
      <c r="G869" s="82">
        <f>G870</f>
        <v>893</v>
      </c>
      <c r="H869" s="82">
        <f>H870</f>
        <v>0</v>
      </c>
      <c r="I869" s="82">
        <f t="shared" si="117"/>
        <v>893</v>
      </c>
      <c r="J869" s="98"/>
      <c r="K869" s="36"/>
      <c r="L869" s="36"/>
    </row>
    <row r="870" spans="1:12" ht="33" x14ac:dyDescent="0.2">
      <c r="A870" s="81" t="str">
        <f t="shared" ca="1" si="119"/>
        <v>Иные закупки товаров, работ и услуг для обеспечения государственных (муниципальных) нужд</v>
      </c>
      <c r="B870" s="26">
        <v>810</v>
      </c>
      <c r="C870" s="77" t="s">
        <v>67</v>
      </c>
      <c r="D870" s="77" t="s">
        <v>94</v>
      </c>
      <c r="E870" s="26" t="s">
        <v>447</v>
      </c>
      <c r="F870" s="26">
        <v>240</v>
      </c>
      <c r="G870" s="82">
        <v>893</v>
      </c>
      <c r="H870" s="82"/>
      <c r="I870" s="82">
        <f t="shared" si="117"/>
        <v>893</v>
      </c>
      <c r="J870" s="98"/>
      <c r="K870" s="36"/>
      <c r="L870" s="36"/>
    </row>
    <row r="871" spans="1:12" x14ac:dyDescent="0.2">
      <c r="A871" s="81" t="str">
        <f t="shared" ca="1" si="119"/>
        <v>Иные бюджетные ассигнования</v>
      </c>
      <c r="B871" s="26">
        <v>810</v>
      </c>
      <c r="C871" s="77" t="s">
        <v>67</v>
      </c>
      <c r="D871" s="77" t="s">
        <v>94</v>
      </c>
      <c r="E871" s="26" t="s">
        <v>447</v>
      </c>
      <c r="F871" s="26">
        <v>800</v>
      </c>
      <c r="G871" s="82">
        <f>G872</f>
        <v>4</v>
      </c>
      <c r="H871" s="82">
        <f>H872</f>
        <v>0</v>
      </c>
      <c r="I871" s="82">
        <f t="shared" si="117"/>
        <v>4</v>
      </c>
      <c r="J871" s="98"/>
      <c r="K871" s="36"/>
      <c r="L871" s="36"/>
    </row>
    <row r="872" spans="1:12" x14ac:dyDescent="0.2">
      <c r="A872" s="81" t="str">
        <f t="shared" ca="1" si="119"/>
        <v>Уплата налогов, сборов и иных платежей</v>
      </c>
      <c r="B872" s="26">
        <v>810</v>
      </c>
      <c r="C872" s="77" t="s">
        <v>67</v>
      </c>
      <c r="D872" s="77" t="s">
        <v>94</v>
      </c>
      <c r="E872" s="26" t="s">
        <v>447</v>
      </c>
      <c r="F872" s="26">
        <v>850</v>
      </c>
      <c r="G872" s="82">
        <f>1+3</f>
        <v>4</v>
      </c>
      <c r="H872" s="82"/>
      <c r="I872" s="82">
        <f t="shared" si="117"/>
        <v>4</v>
      </c>
      <c r="J872" s="98"/>
      <c r="K872" s="36"/>
      <c r="L872" s="36"/>
    </row>
    <row r="873" spans="1:12" x14ac:dyDescent="0.2">
      <c r="A873" s="81" t="str">
        <f ca="1">IF(ISERROR(MATCH(B873,Код_ППП,0)),"",INDIRECT(ADDRESS(MATCH(B873,Код_ППП,0)+1,2,,,"ППП")))</f>
        <v>КОМИТЕТ ПО УПРАВЛЕНИЮ ИМУЩЕСТВОМ ГОРОДА</v>
      </c>
      <c r="B873" s="26">
        <v>811</v>
      </c>
      <c r="C873" s="77"/>
      <c r="D873" s="77"/>
      <c r="E873" s="26"/>
      <c r="F873" s="26"/>
      <c r="G873" s="82">
        <f>G874+G887+G945+G956+G974</f>
        <v>467530.20000000007</v>
      </c>
      <c r="H873" s="82">
        <f>H874+H887+H945+H956+H974</f>
        <v>724460.39999999991</v>
      </c>
      <c r="I873" s="82">
        <f t="shared" si="117"/>
        <v>1191990.6000000001</v>
      </c>
      <c r="J873" s="98"/>
      <c r="K873" s="36"/>
      <c r="L873" s="36"/>
    </row>
    <row r="874" spans="1:12" x14ac:dyDescent="0.2">
      <c r="A874" s="81" t="str">
        <f ca="1">IF(ISERROR(MATCH(C874,Код_Раздел,0)),"",INDIRECT(ADDRESS(MATCH(C874,Код_Раздел,0)+1,2,,,"Раздел")))</f>
        <v>Общегосударственные  вопросы</v>
      </c>
      <c r="B874" s="26">
        <v>811</v>
      </c>
      <c r="C874" s="77" t="s">
        <v>90</v>
      </c>
      <c r="D874" s="77"/>
      <c r="E874" s="26"/>
      <c r="F874" s="26"/>
      <c r="G874" s="82">
        <f>G875</f>
        <v>3542.3999999999996</v>
      </c>
      <c r="H874" s="82">
        <f>H875</f>
        <v>0</v>
      </c>
      <c r="I874" s="82">
        <f t="shared" si="117"/>
        <v>3542.3999999999996</v>
      </c>
      <c r="J874" s="98"/>
      <c r="K874" s="36"/>
      <c r="L874" s="36"/>
    </row>
    <row r="875" spans="1:12" x14ac:dyDescent="0.2">
      <c r="A875" s="85" t="s">
        <v>111</v>
      </c>
      <c r="B875" s="26">
        <v>811</v>
      </c>
      <c r="C875" s="77" t="s">
        <v>90</v>
      </c>
      <c r="D875" s="77" t="s">
        <v>69</v>
      </c>
      <c r="E875" s="26"/>
      <c r="F875" s="26"/>
      <c r="G875" s="82">
        <f>G876+G883</f>
        <v>3542.3999999999996</v>
      </c>
      <c r="H875" s="82">
        <f>H876+H883</f>
        <v>0</v>
      </c>
      <c r="I875" s="82">
        <f t="shared" si="117"/>
        <v>3542.3999999999996</v>
      </c>
      <c r="J875" s="98"/>
      <c r="K875" s="36"/>
      <c r="L875" s="36"/>
    </row>
    <row r="876" spans="1:12" ht="33" x14ac:dyDescent="0.2">
      <c r="A876" s="81" t="str">
        <f ca="1">IF(ISERROR(MATCH(E876,Код_КЦСР,0)),"",INDIRECT(ADDRESS(MATCH(E876,Код_КЦСР,0)+1,2,,,"КЦСР")))</f>
        <v>Муниципальная программа «Развитие земельно-имущественного комплекса города Череповца» на 2014 – 2018 годы</v>
      </c>
      <c r="B876" s="26">
        <v>811</v>
      </c>
      <c r="C876" s="77" t="s">
        <v>90</v>
      </c>
      <c r="D876" s="77" t="s">
        <v>69</v>
      </c>
      <c r="E876" s="26" t="s">
        <v>510</v>
      </c>
      <c r="F876" s="26"/>
      <c r="G876" s="82">
        <f>G877+G880</f>
        <v>3242.3999999999996</v>
      </c>
      <c r="H876" s="82">
        <f>H877+H880</f>
        <v>0</v>
      </c>
      <c r="I876" s="82">
        <f t="shared" si="117"/>
        <v>3242.3999999999996</v>
      </c>
      <c r="J876" s="98"/>
      <c r="K876" s="36"/>
      <c r="L876" s="36"/>
    </row>
    <row r="877" spans="1:12" ht="33" x14ac:dyDescent="0.2">
      <c r="A877" s="81" t="str">
        <f ca="1">IF(ISERROR(MATCH(E877,Код_КЦСР,0)),"",INDIRECT(ADDRESS(MATCH(E877,Код_КЦСР,0)+1,2,,,"КЦСР")))</f>
        <v>Формирование и обеспечение сохранности муниципального земельно-имущественного комплекса</v>
      </c>
      <c r="B877" s="26">
        <v>811</v>
      </c>
      <c r="C877" s="77" t="s">
        <v>90</v>
      </c>
      <c r="D877" s="77" t="s">
        <v>69</v>
      </c>
      <c r="E877" s="26" t="s">
        <v>512</v>
      </c>
      <c r="F877" s="26"/>
      <c r="G877" s="82">
        <f t="shared" ref="G877:H878" si="120">G878</f>
        <v>445.7</v>
      </c>
      <c r="H877" s="82">
        <f t="shared" si="120"/>
        <v>0</v>
      </c>
      <c r="I877" s="82">
        <f t="shared" si="117"/>
        <v>445.7</v>
      </c>
      <c r="J877" s="98"/>
      <c r="K877" s="36"/>
      <c r="L877" s="36"/>
    </row>
    <row r="878" spans="1:12" ht="18.75" customHeight="1" x14ac:dyDescent="0.2">
      <c r="A878" s="81" t="str">
        <f ca="1">IF(ISERROR(MATCH(F878,Код_КВР,0)),"",INDIRECT(ADDRESS(MATCH(F878,Код_КВР,0)+1,2,,,"КВР")))</f>
        <v>Закупка товаров, работ и услуг для государственных (муниципальных) нужд</v>
      </c>
      <c r="B878" s="26">
        <v>811</v>
      </c>
      <c r="C878" s="77" t="s">
        <v>90</v>
      </c>
      <c r="D878" s="77" t="s">
        <v>69</v>
      </c>
      <c r="E878" s="26" t="s">
        <v>512</v>
      </c>
      <c r="F878" s="26">
        <v>200</v>
      </c>
      <c r="G878" s="82">
        <f t="shared" si="120"/>
        <v>445.7</v>
      </c>
      <c r="H878" s="82">
        <f t="shared" si="120"/>
        <v>0</v>
      </c>
      <c r="I878" s="82">
        <f t="shared" si="117"/>
        <v>445.7</v>
      </c>
      <c r="J878" s="98"/>
      <c r="K878" s="36"/>
      <c r="L878" s="36"/>
    </row>
    <row r="879" spans="1:12" ht="33" x14ac:dyDescent="0.2">
      <c r="A879" s="81" t="str">
        <f ca="1">IF(ISERROR(MATCH(F879,Код_КВР,0)),"",INDIRECT(ADDRESS(MATCH(F879,Код_КВР,0)+1,2,,,"КВР")))</f>
        <v>Иные закупки товаров, работ и услуг для обеспечения государственных (муниципальных) нужд</v>
      </c>
      <c r="B879" s="26">
        <v>811</v>
      </c>
      <c r="C879" s="77" t="s">
        <v>90</v>
      </c>
      <c r="D879" s="77" t="s">
        <v>69</v>
      </c>
      <c r="E879" s="26" t="s">
        <v>512</v>
      </c>
      <c r="F879" s="26">
        <v>240</v>
      </c>
      <c r="G879" s="82">
        <v>445.7</v>
      </c>
      <c r="H879" s="82"/>
      <c r="I879" s="82">
        <f t="shared" si="117"/>
        <v>445.7</v>
      </c>
      <c r="J879" s="98"/>
      <c r="K879" s="36"/>
      <c r="L879" s="36"/>
    </row>
    <row r="880" spans="1:12" ht="33" x14ac:dyDescent="0.2">
      <c r="A880" s="81" t="str">
        <f ca="1">IF(ISERROR(MATCH(E880,Код_КЦСР,0)),"",INDIRECT(ADDRESS(MATCH(E880,Код_КЦСР,0)+1,2,,,"КЦСР")))</f>
        <v>Обеспечение поступлений в доход бюджета от использования и распоряжения земельно-имущественным комплексом</v>
      </c>
      <c r="B880" s="26">
        <v>811</v>
      </c>
      <c r="C880" s="77" t="s">
        <v>90</v>
      </c>
      <c r="D880" s="77" t="s">
        <v>69</v>
      </c>
      <c r="E880" s="26" t="s">
        <v>513</v>
      </c>
      <c r="F880" s="26"/>
      <c r="G880" s="82">
        <f t="shared" ref="G880:H881" si="121">G881</f>
        <v>2796.7</v>
      </c>
      <c r="H880" s="82">
        <f t="shared" si="121"/>
        <v>0</v>
      </c>
      <c r="I880" s="82">
        <f t="shared" si="117"/>
        <v>2796.7</v>
      </c>
      <c r="J880" s="98"/>
      <c r="K880" s="36"/>
      <c r="L880" s="36"/>
    </row>
    <row r="881" spans="1:12" ht="18.75" customHeight="1" x14ac:dyDescent="0.2">
      <c r="A881" s="81" t="str">
        <f ca="1">IF(ISERROR(MATCH(F881,Код_КВР,0)),"",INDIRECT(ADDRESS(MATCH(F881,Код_КВР,0)+1,2,,,"КВР")))</f>
        <v>Закупка товаров, работ и услуг для государственных (муниципальных) нужд</v>
      </c>
      <c r="B881" s="26">
        <v>811</v>
      </c>
      <c r="C881" s="77" t="s">
        <v>90</v>
      </c>
      <c r="D881" s="77" t="s">
        <v>69</v>
      </c>
      <c r="E881" s="26" t="s">
        <v>513</v>
      </c>
      <c r="F881" s="26">
        <v>200</v>
      </c>
      <c r="G881" s="82">
        <f t="shared" si="121"/>
        <v>2796.7</v>
      </c>
      <c r="H881" s="82">
        <f t="shared" si="121"/>
        <v>0</v>
      </c>
      <c r="I881" s="82">
        <f t="shared" si="117"/>
        <v>2796.7</v>
      </c>
      <c r="J881" s="98"/>
      <c r="K881" s="36"/>
      <c r="L881" s="36"/>
    </row>
    <row r="882" spans="1:12" ht="33" x14ac:dyDescent="0.2">
      <c r="A882" s="81" t="str">
        <f ca="1">IF(ISERROR(MATCH(F882,Код_КВР,0)),"",INDIRECT(ADDRESS(MATCH(F882,Код_КВР,0)+1,2,,,"КВР")))</f>
        <v>Иные закупки товаров, работ и услуг для обеспечения государственных (муниципальных) нужд</v>
      </c>
      <c r="B882" s="26">
        <v>811</v>
      </c>
      <c r="C882" s="77" t="s">
        <v>90</v>
      </c>
      <c r="D882" s="77" t="s">
        <v>69</v>
      </c>
      <c r="E882" s="26" t="s">
        <v>513</v>
      </c>
      <c r="F882" s="26">
        <v>240</v>
      </c>
      <c r="G882" s="82">
        <v>2796.7</v>
      </c>
      <c r="H882" s="82"/>
      <c r="I882" s="82">
        <f t="shared" si="117"/>
        <v>2796.7</v>
      </c>
      <c r="J882" s="98"/>
      <c r="K882" s="36"/>
      <c r="L882" s="36"/>
    </row>
    <row r="883" spans="1:12" ht="66" x14ac:dyDescent="0.2">
      <c r="A883" s="81" t="str">
        <f ca="1">IF(ISERROR(MATCH(E883,Код_КЦСР,0)),"",INDIRECT(ADDRESS(MATCH(E883,Код_КЦСР,0)+1,2,,,"КЦСР")))</f>
        <v>Муниципальная программа «Осуществление бюджетных инвестиций в социальную, коммунальную, транспортную инфраструктуры и капитальный ремонт объектов муниципальной собственности города Череповца» на 2014 – 2018 годы</v>
      </c>
      <c r="B883" s="26">
        <v>811</v>
      </c>
      <c r="C883" s="77" t="s">
        <v>90</v>
      </c>
      <c r="D883" s="77" t="s">
        <v>69</v>
      </c>
      <c r="E883" s="26" t="s">
        <v>517</v>
      </c>
      <c r="F883" s="26"/>
      <c r="G883" s="82">
        <f t="shared" ref="G883:H885" si="122">G884</f>
        <v>300</v>
      </c>
      <c r="H883" s="82">
        <f t="shared" si="122"/>
        <v>0</v>
      </c>
      <c r="I883" s="82">
        <f t="shared" si="117"/>
        <v>300</v>
      </c>
      <c r="J883" s="98"/>
      <c r="K883" s="36"/>
      <c r="L883" s="36"/>
    </row>
    <row r="884" spans="1:12" x14ac:dyDescent="0.2">
      <c r="A884" s="81" t="str">
        <f ca="1">IF(ISERROR(MATCH(E884,Код_КЦСР,0)),"",INDIRECT(ADDRESS(MATCH(E884,Код_КЦСР,0)+1,2,,,"КЦСР")))</f>
        <v>Капитальный ремонт объектов муниципальной собственности</v>
      </c>
      <c r="B884" s="26">
        <v>811</v>
      </c>
      <c r="C884" s="77" t="s">
        <v>90</v>
      </c>
      <c r="D884" s="77" t="s">
        <v>69</v>
      </c>
      <c r="E884" s="26" t="s">
        <v>529</v>
      </c>
      <c r="F884" s="26"/>
      <c r="G884" s="82">
        <f t="shared" si="122"/>
        <v>300</v>
      </c>
      <c r="H884" s="82">
        <f t="shared" si="122"/>
        <v>0</v>
      </c>
      <c r="I884" s="82">
        <f t="shared" si="117"/>
        <v>300</v>
      </c>
      <c r="J884" s="98"/>
      <c r="K884" s="36"/>
      <c r="L884" s="36"/>
    </row>
    <row r="885" spans="1:12" ht="19.5" customHeight="1" x14ac:dyDescent="0.2">
      <c r="A885" s="81" t="str">
        <f ca="1">IF(ISERROR(MATCH(F885,Код_КВР,0)),"",INDIRECT(ADDRESS(MATCH(F885,Код_КВР,0)+1,2,,,"КВР")))</f>
        <v>Закупка товаров, работ и услуг для государственных (муниципальных) нужд</v>
      </c>
      <c r="B885" s="26">
        <v>811</v>
      </c>
      <c r="C885" s="77" t="s">
        <v>90</v>
      </c>
      <c r="D885" s="77" t="s">
        <v>69</v>
      </c>
      <c r="E885" s="26" t="s">
        <v>529</v>
      </c>
      <c r="F885" s="26">
        <v>200</v>
      </c>
      <c r="G885" s="82">
        <f t="shared" si="122"/>
        <v>300</v>
      </c>
      <c r="H885" s="82">
        <f t="shared" si="122"/>
        <v>0</v>
      </c>
      <c r="I885" s="82">
        <f t="shared" si="117"/>
        <v>300</v>
      </c>
      <c r="J885" s="98"/>
      <c r="K885" s="36"/>
      <c r="L885" s="36"/>
    </row>
    <row r="886" spans="1:12" ht="33" x14ac:dyDescent="0.2">
      <c r="A886" s="81" t="str">
        <f ca="1">IF(ISERROR(MATCH(F886,Код_КВР,0)),"",INDIRECT(ADDRESS(MATCH(F886,Код_КВР,0)+1,2,,,"КВР")))</f>
        <v>Иные закупки товаров, работ и услуг для обеспечения государственных (муниципальных) нужд</v>
      </c>
      <c r="B886" s="26">
        <v>811</v>
      </c>
      <c r="C886" s="77" t="s">
        <v>90</v>
      </c>
      <c r="D886" s="77" t="s">
        <v>69</v>
      </c>
      <c r="E886" s="26" t="s">
        <v>529</v>
      </c>
      <c r="F886" s="26">
        <v>240</v>
      </c>
      <c r="G886" s="82">
        <v>300</v>
      </c>
      <c r="H886" s="82"/>
      <c r="I886" s="82">
        <f t="shared" si="117"/>
        <v>300</v>
      </c>
      <c r="J886" s="98"/>
      <c r="K886" s="36"/>
      <c r="L886" s="36"/>
    </row>
    <row r="887" spans="1:12" x14ac:dyDescent="0.2">
      <c r="A887" s="81" t="str">
        <f ca="1">IF(ISERROR(MATCH(C887,Код_Раздел,0)),"",INDIRECT(ADDRESS(MATCH(C887,Код_Раздел,0)+1,2,,,"Раздел")))</f>
        <v>Национальная экономика</v>
      </c>
      <c r="B887" s="26">
        <v>811</v>
      </c>
      <c r="C887" s="77" t="s">
        <v>93</v>
      </c>
      <c r="D887" s="77"/>
      <c r="E887" s="26"/>
      <c r="F887" s="26"/>
      <c r="G887" s="82">
        <f>G888+G897+G912</f>
        <v>400272.2</v>
      </c>
      <c r="H887" s="82">
        <f>H888+H897+H912</f>
        <v>724460.39999999991</v>
      </c>
      <c r="I887" s="82">
        <f t="shared" si="117"/>
        <v>1124732.5999999999</v>
      </c>
      <c r="J887" s="98"/>
      <c r="K887" s="36"/>
      <c r="L887" s="36"/>
    </row>
    <row r="888" spans="1:12" x14ac:dyDescent="0.2">
      <c r="A888" s="86" t="s">
        <v>171</v>
      </c>
      <c r="B888" s="26">
        <v>811</v>
      </c>
      <c r="C888" s="77" t="s">
        <v>93</v>
      </c>
      <c r="D888" s="77" t="s">
        <v>99</v>
      </c>
      <c r="E888" s="26"/>
      <c r="F888" s="26"/>
      <c r="G888" s="82">
        <f>G889+G893</f>
        <v>173056</v>
      </c>
      <c r="H888" s="82">
        <f>H889+H893</f>
        <v>0</v>
      </c>
      <c r="I888" s="82">
        <f t="shared" si="117"/>
        <v>173056</v>
      </c>
      <c r="J888" s="98"/>
      <c r="K888" s="36"/>
      <c r="L888" s="36"/>
    </row>
    <row r="889" spans="1:12" ht="33" x14ac:dyDescent="0.2">
      <c r="A889" s="81" t="str">
        <f ca="1">IF(ISERROR(MATCH(E889,Код_КЦСР,0)),"",INDIRECT(ADDRESS(MATCH(E889,Код_КЦСР,0)+1,2,,,"КЦСР")))</f>
        <v>Муниципальная программа «Развитие городского общественного транспорта» на 2014 – 2017 годы</v>
      </c>
      <c r="B889" s="26">
        <v>811</v>
      </c>
      <c r="C889" s="77" t="s">
        <v>93</v>
      </c>
      <c r="D889" s="77" t="s">
        <v>99</v>
      </c>
      <c r="E889" s="26" t="s">
        <v>477</v>
      </c>
      <c r="F889" s="26"/>
      <c r="G889" s="82">
        <f t="shared" ref="G889:H891" si="123">G890</f>
        <v>8740.2999999999993</v>
      </c>
      <c r="H889" s="82">
        <f t="shared" si="123"/>
        <v>0</v>
      </c>
      <c r="I889" s="82">
        <f t="shared" si="117"/>
        <v>8740.2999999999993</v>
      </c>
      <c r="J889" s="98"/>
      <c r="K889" s="36"/>
      <c r="L889" s="36"/>
    </row>
    <row r="890" spans="1:12" x14ac:dyDescent="0.2">
      <c r="A890" s="81" t="str">
        <f ca="1">IF(ISERROR(MATCH(E890,Код_КЦСР,0)),"",INDIRECT(ADDRESS(MATCH(E890,Код_КЦСР,0)+1,2,,,"КЦСР")))</f>
        <v>Приобретение автобусов в муниципальную собственность</v>
      </c>
      <c r="B890" s="26">
        <v>811</v>
      </c>
      <c r="C890" s="77" t="s">
        <v>93</v>
      </c>
      <c r="D890" s="77" t="s">
        <v>99</v>
      </c>
      <c r="E890" s="26" t="s">
        <v>479</v>
      </c>
      <c r="F890" s="26"/>
      <c r="G890" s="82">
        <f t="shared" si="123"/>
        <v>8740.2999999999993</v>
      </c>
      <c r="H890" s="82">
        <f t="shared" si="123"/>
        <v>0</v>
      </c>
      <c r="I890" s="82">
        <f t="shared" si="117"/>
        <v>8740.2999999999993</v>
      </c>
      <c r="J890" s="98"/>
      <c r="K890" s="36"/>
      <c r="L890" s="36"/>
    </row>
    <row r="891" spans="1:12" ht="19.5" customHeight="1" x14ac:dyDescent="0.2">
      <c r="A891" s="81" t="str">
        <f ca="1">IF(ISERROR(MATCH(F891,Код_КВР,0)),"",INDIRECT(ADDRESS(MATCH(F891,Код_КВР,0)+1,2,,,"КВР")))</f>
        <v>Закупка товаров, работ и услуг для государственных (муниципальных) нужд</v>
      </c>
      <c r="B891" s="26">
        <v>811</v>
      </c>
      <c r="C891" s="77" t="s">
        <v>93</v>
      </c>
      <c r="D891" s="77" t="s">
        <v>99</v>
      </c>
      <c r="E891" s="26" t="s">
        <v>479</v>
      </c>
      <c r="F891" s="26">
        <v>200</v>
      </c>
      <c r="G891" s="82">
        <f t="shared" si="123"/>
        <v>8740.2999999999993</v>
      </c>
      <c r="H891" s="82">
        <f t="shared" si="123"/>
        <v>0</v>
      </c>
      <c r="I891" s="82">
        <f t="shared" si="117"/>
        <v>8740.2999999999993</v>
      </c>
      <c r="J891" s="98"/>
      <c r="K891" s="36"/>
      <c r="L891" s="36"/>
    </row>
    <row r="892" spans="1:12" ht="33" x14ac:dyDescent="0.2">
      <c r="A892" s="81" t="str">
        <f ca="1">IF(ISERROR(MATCH(F892,Код_КВР,0)),"",INDIRECT(ADDRESS(MATCH(F892,Код_КВР,0)+1,2,,,"КВР")))</f>
        <v>Иные закупки товаров, работ и услуг для обеспечения государственных (муниципальных) нужд</v>
      </c>
      <c r="B892" s="26">
        <v>811</v>
      </c>
      <c r="C892" s="77" t="s">
        <v>93</v>
      </c>
      <c r="D892" s="77" t="s">
        <v>99</v>
      </c>
      <c r="E892" s="26" t="s">
        <v>479</v>
      </c>
      <c r="F892" s="26">
        <v>240</v>
      </c>
      <c r="G892" s="82">
        <v>8740.2999999999993</v>
      </c>
      <c r="H892" s="82"/>
      <c r="I892" s="82">
        <f t="shared" si="117"/>
        <v>8740.2999999999993</v>
      </c>
      <c r="J892" s="98"/>
      <c r="K892" s="36"/>
      <c r="L892" s="36"/>
    </row>
    <row r="893" spans="1:12" ht="33" x14ac:dyDescent="0.2">
      <c r="A893" s="81" t="str">
        <f ca="1">IF(ISERROR(MATCH(E893,Код_КЦСР,0)),"",INDIRECT(ADDRESS(MATCH(E893,Код_КЦСР,0)+1,2,,,"КЦСР")))</f>
        <v>Муниципальная программа «Развитие земельно-имущественного комплекса города Череповца» на 2014 – 2018 годы</v>
      </c>
      <c r="B893" s="26">
        <v>811</v>
      </c>
      <c r="C893" s="77" t="s">
        <v>93</v>
      </c>
      <c r="D893" s="77" t="s">
        <v>99</v>
      </c>
      <c r="E893" s="26" t="s">
        <v>510</v>
      </c>
      <c r="F893" s="26"/>
      <c r="G893" s="82">
        <f t="shared" ref="G893:H895" si="124">G894</f>
        <v>164315.70000000001</v>
      </c>
      <c r="H893" s="82">
        <f t="shared" si="124"/>
        <v>0</v>
      </c>
      <c r="I893" s="82">
        <f t="shared" si="117"/>
        <v>164315.70000000001</v>
      </c>
      <c r="J893" s="98"/>
      <c r="K893" s="36"/>
      <c r="L893" s="36"/>
    </row>
    <row r="894" spans="1:12" ht="33" x14ac:dyDescent="0.2">
      <c r="A894" s="81" t="str">
        <f ca="1">IF(ISERROR(MATCH(E894,Код_КЦСР,0)),"",INDIRECT(ADDRESS(MATCH(E894,Код_КЦСР,0)+1,2,,,"КЦСР")))</f>
        <v>Формирование и обеспечение сохранности муниципального земельно-имущественного комплекса</v>
      </c>
      <c r="B894" s="26">
        <v>811</v>
      </c>
      <c r="C894" s="77" t="s">
        <v>93</v>
      </c>
      <c r="D894" s="77" t="s">
        <v>99</v>
      </c>
      <c r="E894" s="26" t="s">
        <v>512</v>
      </c>
      <c r="F894" s="26"/>
      <c r="G894" s="82">
        <f t="shared" si="124"/>
        <v>164315.70000000001</v>
      </c>
      <c r="H894" s="82">
        <f t="shared" si="124"/>
        <v>0</v>
      </c>
      <c r="I894" s="82">
        <f t="shared" si="117"/>
        <v>164315.70000000001</v>
      </c>
      <c r="J894" s="98"/>
      <c r="K894" s="36"/>
      <c r="L894" s="36"/>
    </row>
    <row r="895" spans="1:12" ht="19.5" customHeight="1" x14ac:dyDescent="0.2">
      <c r="A895" s="81" t="str">
        <f ca="1">IF(ISERROR(MATCH(F895,Код_КВР,0)),"",INDIRECT(ADDRESS(MATCH(F895,Код_КВР,0)+1,2,,,"КВР")))</f>
        <v>Закупка товаров, работ и услуг для государственных (муниципальных) нужд</v>
      </c>
      <c r="B895" s="26">
        <v>811</v>
      </c>
      <c r="C895" s="77" t="s">
        <v>93</v>
      </c>
      <c r="D895" s="77" t="s">
        <v>99</v>
      </c>
      <c r="E895" s="26" t="s">
        <v>512</v>
      </c>
      <c r="F895" s="26">
        <v>200</v>
      </c>
      <c r="G895" s="82">
        <f t="shared" si="124"/>
        <v>164315.70000000001</v>
      </c>
      <c r="H895" s="82">
        <f t="shared" si="124"/>
        <v>0</v>
      </c>
      <c r="I895" s="82">
        <f t="shared" si="117"/>
        <v>164315.70000000001</v>
      </c>
      <c r="J895" s="98"/>
      <c r="K895" s="36"/>
      <c r="L895" s="36"/>
    </row>
    <row r="896" spans="1:12" ht="33" x14ac:dyDescent="0.2">
      <c r="A896" s="81" t="str">
        <f ca="1">IF(ISERROR(MATCH(F896,Код_КВР,0)),"",INDIRECT(ADDRESS(MATCH(F896,Код_КВР,0)+1,2,,,"КВР")))</f>
        <v>Иные закупки товаров, работ и услуг для обеспечения государственных (муниципальных) нужд</v>
      </c>
      <c r="B896" s="26">
        <v>811</v>
      </c>
      <c r="C896" s="77" t="s">
        <v>93</v>
      </c>
      <c r="D896" s="77" t="s">
        <v>99</v>
      </c>
      <c r="E896" s="26" t="s">
        <v>512</v>
      </c>
      <c r="F896" s="26">
        <v>240</v>
      </c>
      <c r="G896" s="82">
        <v>164315.70000000001</v>
      </c>
      <c r="H896" s="82"/>
      <c r="I896" s="82">
        <f t="shared" si="117"/>
        <v>164315.70000000001</v>
      </c>
      <c r="J896" s="98"/>
      <c r="K896" s="36"/>
      <c r="L896" s="36"/>
    </row>
    <row r="897" spans="1:12" x14ac:dyDescent="0.2">
      <c r="A897" s="86" t="s">
        <v>59</v>
      </c>
      <c r="B897" s="26">
        <v>811</v>
      </c>
      <c r="C897" s="77" t="s">
        <v>93</v>
      </c>
      <c r="D897" s="77" t="s">
        <v>96</v>
      </c>
      <c r="E897" s="26"/>
      <c r="F897" s="26"/>
      <c r="G897" s="82">
        <f>G898</f>
        <v>103944.40000000001</v>
      </c>
      <c r="H897" s="82">
        <f>H898</f>
        <v>0</v>
      </c>
      <c r="I897" s="82">
        <f t="shared" si="117"/>
        <v>103944.40000000001</v>
      </c>
      <c r="J897" s="98"/>
      <c r="K897" s="36"/>
      <c r="L897" s="36"/>
    </row>
    <row r="898" spans="1:12" ht="66" x14ac:dyDescent="0.2">
      <c r="A898" s="81" t="str">
        <f ca="1">IF(ISERROR(MATCH(E898,Код_КЦСР,0)),"",INDIRECT(ADDRESS(MATCH(E898,Код_КЦСР,0)+1,2,,,"КЦСР")))</f>
        <v>Муниципальная программа «Осуществление бюджетных инвестиций в социальную, коммунальную, транспортную инфраструктуры и капитальный ремонт объектов муниципальной собственности города Череповца» на 2014 – 2018 годы</v>
      </c>
      <c r="B898" s="26">
        <v>811</v>
      </c>
      <c r="C898" s="77" t="s">
        <v>93</v>
      </c>
      <c r="D898" s="77" t="s">
        <v>96</v>
      </c>
      <c r="E898" s="26" t="s">
        <v>517</v>
      </c>
      <c r="F898" s="26"/>
      <c r="G898" s="82">
        <f>G899</f>
        <v>103944.40000000001</v>
      </c>
      <c r="H898" s="82">
        <f>H899</f>
        <v>0</v>
      </c>
      <c r="I898" s="82">
        <f t="shared" si="117"/>
        <v>103944.40000000001</v>
      </c>
      <c r="J898" s="98"/>
      <c r="K898" s="36"/>
      <c r="L898" s="36"/>
    </row>
    <row r="899" spans="1:12" ht="33" x14ac:dyDescent="0.2">
      <c r="A899" s="81" t="str">
        <f ca="1">IF(ISERROR(MATCH(E899,Код_КЦСР,0)),"",INDIRECT(ADDRESS(MATCH(E899,Код_КЦСР,0)+1,2,,,"КЦСР")))</f>
        <v>Осуществление бюджетных инвестиций в объекты муниципальной собственности</v>
      </c>
      <c r="B899" s="26">
        <v>811</v>
      </c>
      <c r="C899" s="77" t="s">
        <v>93</v>
      </c>
      <c r="D899" s="77" t="s">
        <v>96</v>
      </c>
      <c r="E899" s="26" t="s">
        <v>519</v>
      </c>
      <c r="F899" s="26"/>
      <c r="G899" s="82">
        <f>G900+G903+G906+G909</f>
        <v>103944.40000000001</v>
      </c>
      <c r="H899" s="82">
        <f>H900+H903+H906+H909</f>
        <v>0</v>
      </c>
      <c r="I899" s="82">
        <f t="shared" si="117"/>
        <v>103944.40000000001</v>
      </c>
      <c r="J899" s="98"/>
      <c r="K899" s="36"/>
      <c r="L899" s="36"/>
    </row>
    <row r="900" spans="1:12" x14ac:dyDescent="0.2">
      <c r="A900" s="81" t="str">
        <f ca="1">IF(ISERROR(MATCH(E900,Код_КЦСР,0)),"",INDIRECT(ADDRESS(MATCH(E900,Код_КЦСР,0)+1,2,,,"КЦСР")))</f>
        <v>Строительство объектов сметной стоимостью до 100 млн. рублей</v>
      </c>
      <c r="B900" s="26">
        <v>811</v>
      </c>
      <c r="C900" s="77" t="s">
        <v>93</v>
      </c>
      <c r="D900" s="77" t="s">
        <v>96</v>
      </c>
      <c r="E900" s="26" t="s">
        <v>520</v>
      </c>
      <c r="F900" s="26"/>
      <c r="G900" s="82">
        <f t="shared" ref="G900:H901" si="125">G901</f>
        <v>28204</v>
      </c>
      <c r="H900" s="82">
        <f t="shared" si="125"/>
        <v>0</v>
      </c>
      <c r="I900" s="82">
        <f t="shared" si="117"/>
        <v>28204</v>
      </c>
      <c r="J900" s="98"/>
      <c r="K900" s="36"/>
      <c r="L900" s="36"/>
    </row>
    <row r="901" spans="1:12" ht="33" x14ac:dyDescent="0.2">
      <c r="A901" s="81" t="str">
        <f ca="1">IF(ISERROR(MATCH(F901,Код_КВР,0)),"",INDIRECT(ADDRESS(MATCH(F901,Код_КВР,0)+1,2,,,"КВР")))</f>
        <v>Капитальные вложения в объекты государственной (муниципальной) собственности</v>
      </c>
      <c r="B901" s="26">
        <v>811</v>
      </c>
      <c r="C901" s="77" t="s">
        <v>93</v>
      </c>
      <c r="D901" s="77" t="s">
        <v>96</v>
      </c>
      <c r="E901" s="26" t="s">
        <v>520</v>
      </c>
      <c r="F901" s="26">
        <v>400</v>
      </c>
      <c r="G901" s="82">
        <f t="shared" si="125"/>
        <v>28204</v>
      </c>
      <c r="H901" s="82">
        <f t="shared" si="125"/>
        <v>0</v>
      </c>
      <c r="I901" s="82">
        <f t="shared" si="117"/>
        <v>28204</v>
      </c>
      <c r="J901" s="98"/>
      <c r="K901" s="36"/>
      <c r="L901" s="36"/>
    </row>
    <row r="902" spans="1:12" x14ac:dyDescent="0.2">
      <c r="A902" s="81" t="str">
        <f ca="1">IF(ISERROR(MATCH(F902,Код_КВР,0)),"",INDIRECT(ADDRESS(MATCH(F902,Код_КВР,0)+1,2,,,"КВР")))</f>
        <v>Бюджетные инвестиции</v>
      </c>
      <c r="B902" s="26">
        <v>811</v>
      </c>
      <c r="C902" s="77" t="s">
        <v>93</v>
      </c>
      <c r="D902" s="77" t="s">
        <v>96</v>
      </c>
      <c r="E902" s="26" t="s">
        <v>520</v>
      </c>
      <c r="F902" s="26">
        <v>410</v>
      </c>
      <c r="G902" s="82">
        <v>28204</v>
      </c>
      <c r="H902" s="82"/>
      <c r="I902" s="82">
        <f t="shared" si="117"/>
        <v>28204</v>
      </c>
      <c r="J902" s="98"/>
      <c r="K902" s="36"/>
      <c r="L902" s="36"/>
    </row>
    <row r="903" spans="1:12" ht="35.25" customHeight="1" x14ac:dyDescent="0.2">
      <c r="A903" s="81" t="str">
        <f ca="1">IF(ISERROR(MATCH(E903,Код_КЦСР,0)),"",INDIRECT(ADDRESS(MATCH(E903,Код_КЦСР,0)+1,2,,,"КЦСР")))</f>
        <v>Осуществление дорожной деятельности в отношении автомобильных дорог общего пользования местного значения за счет средств областного бюджета</v>
      </c>
      <c r="B903" s="26">
        <v>811</v>
      </c>
      <c r="C903" s="77" t="s">
        <v>93</v>
      </c>
      <c r="D903" s="77" t="s">
        <v>96</v>
      </c>
      <c r="E903" s="26" t="s">
        <v>528</v>
      </c>
      <c r="F903" s="26"/>
      <c r="G903" s="82">
        <f>G904</f>
        <v>56701.7</v>
      </c>
      <c r="H903" s="82">
        <f>H904</f>
        <v>0</v>
      </c>
      <c r="I903" s="82">
        <f t="shared" si="117"/>
        <v>56701.7</v>
      </c>
      <c r="J903" s="98"/>
      <c r="K903" s="36"/>
      <c r="L903" s="36"/>
    </row>
    <row r="904" spans="1:12" ht="33" x14ac:dyDescent="0.2">
      <c r="A904" s="81" t="str">
        <f ca="1">IF(ISERROR(MATCH(F904,Код_КВР,0)),"",INDIRECT(ADDRESS(MATCH(F904,Код_КВР,0)+1,2,,,"КВР")))</f>
        <v>Капитальные вложения в объекты государственной (муниципальной) собственности</v>
      </c>
      <c r="B904" s="26">
        <v>811</v>
      </c>
      <c r="C904" s="77" t="s">
        <v>93</v>
      </c>
      <c r="D904" s="77" t="s">
        <v>96</v>
      </c>
      <c r="E904" s="26" t="s">
        <v>528</v>
      </c>
      <c r="F904" s="26">
        <v>400</v>
      </c>
      <c r="G904" s="82">
        <f>G905</f>
        <v>56701.7</v>
      </c>
      <c r="H904" s="82">
        <f>H905</f>
        <v>0</v>
      </c>
      <c r="I904" s="82">
        <f t="shared" si="117"/>
        <v>56701.7</v>
      </c>
      <c r="J904" s="98"/>
      <c r="K904" s="36"/>
      <c r="L904" s="36"/>
    </row>
    <row r="905" spans="1:12" x14ac:dyDescent="0.2">
      <c r="A905" s="81" t="str">
        <f ca="1">IF(ISERROR(MATCH(F905,Код_КВР,0)),"",INDIRECT(ADDRESS(MATCH(F905,Код_КВР,0)+1,2,,,"КВР")))</f>
        <v>Бюджетные инвестиции</v>
      </c>
      <c r="B905" s="26">
        <v>811</v>
      </c>
      <c r="C905" s="77" t="s">
        <v>93</v>
      </c>
      <c r="D905" s="77" t="s">
        <v>96</v>
      </c>
      <c r="E905" s="26" t="s">
        <v>528</v>
      </c>
      <c r="F905" s="26">
        <v>410</v>
      </c>
      <c r="G905" s="82">
        <f>56701.7</f>
        <v>56701.7</v>
      </c>
      <c r="H905" s="82"/>
      <c r="I905" s="82">
        <f t="shared" si="117"/>
        <v>56701.7</v>
      </c>
      <c r="J905" s="98"/>
      <c r="K905" s="36"/>
      <c r="L905" s="36"/>
    </row>
    <row r="906" spans="1:12" ht="33" x14ac:dyDescent="0.2">
      <c r="A906" s="81" t="str">
        <f ca="1">IF(ISERROR(MATCH(E906,Код_КЦСР,0)),"",INDIRECT(ADDRESS(MATCH(E906,Код_КЦСР,0)+1,2,,,"КЦСР")))</f>
        <v>Реконструкция Октябрьского проспекта на участке от Октябрьского моста до ул. Любецкой</v>
      </c>
      <c r="B906" s="26">
        <v>811</v>
      </c>
      <c r="C906" s="77" t="s">
        <v>93</v>
      </c>
      <c r="D906" s="77" t="s">
        <v>96</v>
      </c>
      <c r="E906" s="26" t="s">
        <v>614</v>
      </c>
      <c r="F906" s="26"/>
      <c r="G906" s="82">
        <f>G907</f>
        <v>6091.1</v>
      </c>
      <c r="H906" s="82">
        <f>H907</f>
        <v>0</v>
      </c>
      <c r="I906" s="82">
        <f t="shared" si="117"/>
        <v>6091.1</v>
      </c>
      <c r="J906" s="98"/>
      <c r="K906" s="36"/>
      <c r="L906" s="36"/>
    </row>
    <row r="907" spans="1:12" ht="33" x14ac:dyDescent="0.2">
      <c r="A907" s="81" t="str">
        <f ca="1">IF(ISERROR(MATCH(F907,Код_КВР,0)),"",INDIRECT(ADDRESS(MATCH(F907,Код_КВР,0)+1,2,,,"КВР")))</f>
        <v>Капитальные вложения в объекты государственной (муниципальной) собственности</v>
      </c>
      <c r="B907" s="26">
        <v>811</v>
      </c>
      <c r="C907" s="77" t="s">
        <v>93</v>
      </c>
      <c r="D907" s="77" t="s">
        <v>96</v>
      </c>
      <c r="E907" s="26" t="s">
        <v>614</v>
      </c>
      <c r="F907" s="26">
        <v>400</v>
      </c>
      <c r="G907" s="82">
        <f>G908</f>
        <v>6091.1</v>
      </c>
      <c r="H907" s="82">
        <f>H908</f>
        <v>0</v>
      </c>
      <c r="I907" s="82">
        <f t="shared" si="117"/>
        <v>6091.1</v>
      </c>
      <c r="J907" s="98"/>
      <c r="K907" s="36"/>
      <c r="L907" s="36"/>
    </row>
    <row r="908" spans="1:12" x14ac:dyDescent="0.2">
      <c r="A908" s="81" t="str">
        <f ca="1">IF(ISERROR(MATCH(F908,Код_КВР,0)),"",INDIRECT(ADDRESS(MATCH(F908,Код_КВР,0)+1,2,,,"КВР")))</f>
        <v>Бюджетные инвестиции</v>
      </c>
      <c r="B908" s="26">
        <v>811</v>
      </c>
      <c r="C908" s="77" t="s">
        <v>93</v>
      </c>
      <c r="D908" s="77" t="s">
        <v>96</v>
      </c>
      <c r="E908" s="26" t="s">
        <v>614</v>
      </c>
      <c r="F908" s="26">
        <v>410</v>
      </c>
      <c r="G908" s="82">
        <v>6091.1</v>
      </c>
      <c r="H908" s="82"/>
      <c r="I908" s="82">
        <f t="shared" si="117"/>
        <v>6091.1</v>
      </c>
      <c r="J908" s="98"/>
      <c r="K908" s="36"/>
      <c r="L908" s="36"/>
    </row>
    <row r="909" spans="1:12" ht="33" x14ac:dyDescent="0.2">
      <c r="A909" s="81" t="str">
        <f ca="1">IF(ISERROR(MATCH(E909,Код_КЦСР,0)),"",INDIRECT(ADDRESS(MATCH(E909,Код_КЦСР,0)+1,2,,,"КЦСР")))</f>
        <v>Улица Раахе на участке от Октябрьского пр. до ул. Рыбинской в г. Череповце</v>
      </c>
      <c r="B909" s="26">
        <v>811</v>
      </c>
      <c r="C909" s="77" t="s">
        <v>93</v>
      </c>
      <c r="D909" s="77" t="s">
        <v>96</v>
      </c>
      <c r="E909" s="26" t="s">
        <v>617</v>
      </c>
      <c r="F909" s="26"/>
      <c r="G909" s="82">
        <f>G910</f>
        <v>12947.6</v>
      </c>
      <c r="H909" s="82">
        <f>H910</f>
        <v>0</v>
      </c>
      <c r="I909" s="82">
        <f t="shared" si="117"/>
        <v>12947.6</v>
      </c>
      <c r="J909" s="98"/>
      <c r="K909" s="36"/>
      <c r="L909" s="36"/>
    </row>
    <row r="910" spans="1:12" ht="33" x14ac:dyDescent="0.2">
      <c r="A910" s="81" t="str">
        <f ca="1">IF(ISERROR(MATCH(F910,Код_КВР,0)),"",INDIRECT(ADDRESS(MATCH(F910,Код_КВР,0)+1,2,,,"КВР")))</f>
        <v>Капитальные вложения в объекты государственной (муниципальной) собственности</v>
      </c>
      <c r="B910" s="26">
        <v>811</v>
      </c>
      <c r="C910" s="77" t="s">
        <v>93</v>
      </c>
      <c r="D910" s="77" t="s">
        <v>96</v>
      </c>
      <c r="E910" s="26" t="s">
        <v>617</v>
      </c>
      <c r="F910" s="26">
        <v>400</v>
      </c>
      <c r="G910" s="82">
        <f>G911</f>
        <v>12947.6</v>
      </c>
      <c r="H910" s="82">
        <f>H911</f>
        <v>0</v>
      </c>
      <c r="I910" s="82">
        <f t="shared" si="117"/>
        <v>12947.6</v>
      </c>
      <c r="J910" s="98"/>
      <c r="K910" s="36"/>
      <c r="L910" s="36"/>
    </row>
    <row r="911" spans="1:12" x14ac:dyDescent="0.2">
      <c r="A911" s="81" t="str">
        <f ca="1">IF(ISERROR(MATCH(F911,Код_КВР,0)),"",INDIRECT(ADDRESS(MATCH(F911,Код_КВР,0)+1,2,,,"КВР")))</f>
        <v>Бюджетные инвестиции</v>
      </c>
      <c r="B911" s="26">
        <v>811</v>
      </c>
      <c r="C911" s="77" t="s">
        <v>93</v>
      </c>
      <c r="D911" s="77" t="s">
        <v>96</v>
      </c>
      <c r="E911" s="26" t="s">
        <v>617</v>
      </c>
      <c r="F911" s="26">
        <v>410</v>
      </c>
      <c r="G911" s="82">
        <v>12947.6</v>
      </c>
      <c r="H911" s="82"/>
      <c r="I911" s="82">
        <f t="shared" si="117"/>
        <v>12947.6</v>
      </c>
      <c r="J911" s="98"/>
      <c r="K911" s="36"/>
      <c r="L911" s="36"/>
    </row>
    <row r="912" spans="1:12" x14ac:dyDescent="0.2">
      <c r="A912" s="85" t="s">
        <v>100</v>
      </c>
      <c r="B912" s="26">
        <v>811</v>
      </c>
      <c r="C912" s="77" t="s">
        <v>93</v>
      </c>
      <c r="D912" s="77" t="s">
        <v>75</v>
      </c>
      <c r="E912" s="26"/>
      <c r="F912" s="26"/>
      <c r="G912" s="82">
        <f>G913+G923</f>
        <v>123271.8</v>
      </c>
      <c r="H912" s="82">
        <f>H913+H923</f>
        <v>724460.39999999991</v>
      </c>
      <c r="I912" s="82">
        <f t="shared" si="117"/>
        <v>847732.2</v>
      </c>
      <c r="J912" s="98"/>
      <c r="K912" s="36"/>
      <c r="L912" s="36"/>
    </row>
    <row r="913" spans="1:12" ht="33" x14ac:dyDescent="0.2">
      <c r="A913" s="81" t="str">
        <f ca="1">IF(ISERROR(MATCH(E913,Код_КЦСР,0)),"",INDIRECT(ADDRESS(MATCH(E913,Код_КЦСР,0)+1,2,,,"КЦСР")))</f>
        <v>Муниципальная программа «Развитие земельно-имущественного комплекса города Череповца» на 2014 – 2018 годы</v>
      </c>
      <c r="B913" s="26">
        <v>811</v>
      </c>
      <c r="C913" s="77" t="s">
        <v>93</v>
      </c>
      <c r="D913" s="77" t="s">
        <v>75</v>
      </c>
      <c r="E913" s="26" t="s">
        <v>510</v>
      </c>
      <c r="F913" s="26"/>
      <c r="G913" s="82">
        <f>G914+G917</f>
        <v>35779.300000000003</v>
      </c>
      <c r="H913" s="82">
        <f>H914+H917</f>
        <v>0</v>
      </c>
      <c r="I913" s="82">
        <f t="shared" si="117"/>
        <v>35779.300000000003</v>
      </c>
      <c r="J913" s="98"/>
      <c r="K913" s="36"/>
      <c r="L913" s="36"/>
    </row>
    <row r="914" spans="1:12" ht="33" x14ac:dyDescent="0.2">
      <c r="A914" s="81" t="str">
        <f ca="1">IF(ISERROR(MATCH(E914,Код_КЦСР,0)),"",INDIRECT(ADDRESS(MATCH(E914,Код_КЦСР,0)+1,2,,,"КЦСР")))</f>
        <v>Обеспечение исполнения полномочий органа местного самоуправления в области наружной рекламы</v>
      </c>
      <c r="B914" s="26">
        <v>811</v>
      </c>
      <c r="C914" s="77" t="s">
        <v>93</v>
      </c>
      <c r="D914" s="77" t="s">
        <v>75</v>
      </c>
      <c r="E914" s="26" t="s">
        <v>514</v>
      </c>
      <c r="F914" s="26"/>
      <c r="G914" s="82">
        <f t="shared" ref="G914:H915" si="126">G915</f>
        <v>658</v>
      </c>
      <c r="H914" s="82">
        <f t="shared" si="126"/>
        <v>0</v>
      </c>
      <c r="I914" s="82">
        <f t="shared" ref="I914:I980" si="127">G914+H914</f>
        <v>658</v>
      </c>
      <c r="J914" s="98"/>
      <c r="K914" s="36"/>
      <c r="L914" s="36"/>
    </row>
    <row r="915" spans="1:12" ht="19.5" customHeight="1" x14ac:dyDescent="0.2">
      <c r="A915" s="81" t="str">
        <f ca="1">IF(ISERROR(MATCH(F915,Код_КВР,0)),"",INDIRECT(ADDRESS(MATCH(F915,Код_КВР,0)+1,2,,,"КВР")))</f>
        <v>Закупка товаров, работ и услуг для государственных (муниципальных) нужд</v>
      </c>
      <c r="B915" s="26">
        <v>811</v>
      </c>
      <c r="C915" s="77" t="s">
        <v>93</v>
      </c>
      <c r="D915" s="77" t="s">
        <v>75</v>
      </c>
      <c r="E915" s="26" t="s">
        <v>514</v>
      </c>
      <c r="F915" s="26">
        <v>200</v>
      </c>
      <c r="G915" s="82">
        <f t="shared" si="126"/>
        <v>658</v>
      </c>
      <c r="H915" s="82">
        <f t="shared" si="126"/>
        <v>0</v>
      </c>
      <c r="I915" s="82">
        <f t="shared" si="127"/>
        <v>658</v>
      </c>
      <c r="J915" s="98"/>
      <c r="K915" s="36"/>
      <c r="L915" s="36"/>
    </row>
    <row r="916" spans="1:12" ht="33" x14ac:dyDescent="0.2">
      <c r="A916" s="81" t="str">
        <f ca="1">IF(ISERROR(MATCH(F916,Код_КВР,0)),"",INDIRECT(ADDRESS(MATCH(F916,Код_КВР,0)+1,2,,,"КВР")))</f>
        <v>Иные закупки товаров, работ и услуг для обеспечения государственных (муниципальных) нужд</v>
      </c>
      <c r="B916" s="26">
        <v>811</v>
      </c>
      <c r="C916" s="77" t="s">
        <v>93</v>
      </c>
      <c r="D916" s="77" t="s">
        <v>75</v>
      </c>
      <c r="E916" s="26" t="s">
        <v>514</v>
      </c>
      <c r="F916" s="26">
        <v>240</v>
      </c>
      <c r="G916" s="82">
        <v>658</v>
      </c>
      <c r="H916" s="82"/>
      <c r="I916" s="82">
        <f t="shared" si="127"/>
        <v>658</v>
      </c>
      <c r="J916" s="98"/>
      <c r="K916" s="36"/>
      <c r="L916" s="36"/>
    </row>
    <row r="917" spans="1:12" ht="33" x14ac:dyDescent="0.2">
      <c r="A917" s="81" t="str">
        <f ca="1">IF(ISERROR(MATCH(E917,Код_КЦСР,0)),"",INDIRECT(ADDRESS(MATCH(E917,Код_КЦСР,0)+1,2,,,"КЦСР")))</f>
        <v>Организация работ по реализации целей, задач комитета, выполнению его функциональных обязанностей и реализации муниципальной программы</v>
      </c>
      <c r="B917" s="26">
        <v>811</v>
      </c>
      <c r="C917" s="77" t="s">
        <v>93</v>
      </c>
      <c r="D917" s="77" t="s">
        <v>75</v>
      </c>
      <c r="E917" s="26" t="s">
        <v>515</v>
      </c>
      <c r="F917" s="26"/>
      <c r="G917" s="82">
        <f>G918</f>
        <v>35121.300000000003</v>
      </c>
      <c r="H917" s="82">
        <f>H918</f>
        <v>0</v>
      </c>
      <c r="I917" s="82">
        <f t="shared" si="127"/>
        <v>35121.300000000003</v>
      </c>
      <c r="J917" s="98"/>
      <c r="K917" s="36"/>
      <c r="L917" s="36"/>
    </row>
    <row r="918" spans="1:12" x14ac:dyDescent="0.2">
      <c r="A918" s="81" t="str">
        <f ca="1">IF(ISERROR(MATCH(E918,Код_КЦСР,0)),"",INDIRECT(ADDRESS(MATCH(E918,Код_КЦСР,0)+1,2,,,"КЦСР")))</f>
        <v>Расходы на обеспечение функций органов местного самоуправления</v>
      </c>
      <c r="B918" s="26">
        <v>811</v>
      </c>
      <c r="C918" s="77" t="s">
        <v>93</v>
      </c>
      <c r="D918" s="77" t="s">
        <v>75</v>
      </c>
      <c r="E918" s="26" t="s">
        <v>516</v>
      </c>
      <c r="F918" s="26"/>
      <c r="G918" s="82">
        <f>G919+G921</f>
        <v>35121.300000000003</v>
      </c>
      <c r="H918" s="82">
        <f>H919+H921</f>
        <v>0</v>
      </c>
      <c r="I918" s="82">
        <f t="shared" si="127"/>
        <v>35121.300000000003</v>
      </c>
      <c r="J918" s="98"/>
      <c r="K918" s="36"/>
      <c r="L918" s="36"/>
    </row>
    <row r="919" spans="1:12" ht="51" customHeight="1" x14ac:dyDescent="0.2">
      <c r="A919" s="81" t="str">
        <f t="shared" ref="A919:A922" ca="1" si="128">IF(ISERROR(MATCH(F919,Код_КВР,0)),"",INDIRECT(ADDRESS(MATCH(F919,Код_КВР,0)+1,2,,,"КВР")))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919" s="26">
        <v>811</v>
      </c>
      <c r="C919" s="77" t="s">
        <v>93</v>
      </c>
      <c r="D919" s="77" t="s">
        <v>75</v>
      </c>
      <c r="E919" s="26" t="s">
        <v>516</v>
      </c>
      <c r="F919" s="26">
        <v>100</v>
      </c>
      <c r="G919" s="82">
        <f>G920</f>
        <v>35092</v>
      </c>
      <c r="H919" s="82">
        <f>H920</f>
        <v>0</v>
      </c>
      <c r="I919" s="82">
        <f t="shared" si="127"/>
        <v>35092</v>
      </c>
      <c r="J919" s="98"/>
      <c r="K919" s="36"/>
      <c r="L919" s="36"/>
    </row>
    <row r="920" spans="1:12" ht="18.75" customHeight="1" x14ac:dyDescent="0.2">
      <c r="A920" s="81" t="str">
        <f t="shared" ca="1" si="128"/>
        <v>Расходы на выплаты персоналу государственных (муниципальных) органов</v>
      </c>
      <c r="B920" s="26">
        <v>811</v>
      </c>
      <c r="C920" s="77" t="s">
        <v>93</v>
      </c>
      <c r="D920" s="77" t="s">
        <v>75</v>
      </c>
      <c r="E920" s="26" t="s">
        <v>516</v>
      </c>
      <c r="F920" s="26">
        <v>120</v>
      </c>
      <c r="G920" s="82">
        <v>35092</v>
      </c>
      <c r="H920" s="82"/>
      <c r="I920" s="82">
        <f t="shared" si="127"/>
        <v>35092</v>
      </c>
      <c r="J920" s="98"/>
      <c r="K920" s="36"/>
      <c r="L920" s="36"/>
    </row>
    <row r="921" spans="1:12" ht="18.75" customHeight="1" x14ac:dyDescent="0.2">
      <c r="A921" s="81" t="str">
        <f t="shared" ca="1" si="128"/>
        <v>Закупка товаров, работ и услуг для государственных (муниципальных) нужд</v>
      </c>
      <c r="B921" s="26">
        <v>811</v>
      </c>
      <c r="C921" s="77" t="s">
        <v>93</v>
      </c>
      <c r="D921" s="77" t="s">
        <v>75</v>
      </c>
      <c r="E921" s="26" t="s">
        <v>516</v>
      </c>
      <c r="F921" s="26">
        <v>200</v>
      </c>
      <c r="G921" s="82">
        <f>G922</f>
        <v>29.3</v>
      </c>
      <c r="H921" s="82">
        <f>H922</f>
        <v>0</v>
      </c>
      <c r="I921" s="82">
        <f t="shared" si="127"/>
        <v>29.3</v>
      </c>
      <c r="J921" s="98"/>
      <c r="K921" s="36"/>
      <c r="L921" s="36"/>
    </row>
    <row r="922" spans="1:12" ht="33" x14ac:dyDescent="0.2">
      <c r="A922" s="81" t="str">
        <f t="shared" ca="1" si="128"/>
        <v>Иные закупки товаров, работ и услуг для обеспечения государственных (муниципальных) нужд</v>
      </c>
      <c r="B922" s="26">
        <v>811</v>
      </c>
      <c r="C922" s="77" t="s">
        <v>93</v>
      </c>
      <c r="D922" s="77" t="s">
        <v>75</v>
      </c>
      <c r="E922" s="26" t="s">
        <v>516</v>
      </c>
      <c r="F922" s="26">
        <v>240</v>
      </c>
      <c r="G922" s="82">
        <v>29.3</v>
      </c>
      <c r="H922" s="82"/>
      <c r="I922" s="82">
        <f t="shared" si="127"/>
        <v>29.3</v>
      </c>
      <c r="J922" s="98"/>
      <c r="K922" s="36"/>
      <c r="L922" s="36"/>
    </row>
    <row r="923" spans="1:12" ht="66" x14ac:dyDescent="0.2">
      <c r="A923" s="81" t="str">
        <f ca="1">IF(ISERROR(MATCH(E923,Код_КЦСР,0)),"",INDIRECT(ADDRESS(MATCH(E923,Код_КЦСР,0)+1,2,,,"КЦСР")))</f>
        <v>Муниципальная программа «Осуществление бюджетных инвестиций в социальную, коммунальную, транспортную инфраструктуры и капитальный ремонт объектов муниципальной собственности города Череповца» на 2014 – 2018 годы</v>
      </c>
      <c r="B923" s="26">
        <v>811</v>
      </c>
      <c r="C923" s="77" t="s">
        <v>93</v>
      </c>
      <c r="D923" s="77" t="s">
        <v>75</v>
      </c>
      <c r="E923" s="26" t="s">
        <v>517</v>
      </c>
      <c r="F923" s="26"/>
      <c r="G923" s="82">
        <f>G924+G938</f>
        <v>87492.5</v>
      </c>
      <c r="H923" s="82">
        <f>H924+H938</f>
        <v>724460.39999999991</v>
      </c>
      <c r="I923" s="82">
        <f t="shared" si="127"/>
        <v>811952.89999999991</v>
      </c>
      <c r="J923" s="98"/>
      <c r="K923" s="36"/>
      <c r="L923" s="36"/>
    </row>
    <row r="924" spans="1:12" ht="33" x14ac:dyDescent="0.2">
      <c r="A924" s="81" t="str">
        <f ca="1">IF(ISERROR(MATCH(E924,Код_КЦСР,0)),"",INDIRECT(ADDRESS(MATCH(E924,Код_КЦСР,0)+1,2,,,"КЦСР")))</f>
        <v>Осуществление бюджетных инвестиций в объекты муниципальной собственности</v>
      </c>
      <c r="B924" s="26">
        <v>811</v>
      </c>
      <c r="C924" s="77" t="s">
        <v>93</v>
      </c>
      <c r="D924" s="77" t="s">
        <v>75</v>
      </c>
      <c r="E924" s="26" t="s">
        <v>519</v>
      </c>
      <c r="F924" s="26"/>
      <c r="G924" s="82">
        <f>G925+G929+G935</f>
        <v>38339.299999999996</v>
      </c>
      <c r="H924" s="82">
        <f>H925+H929+H932+H935</f>
        <v>724460.39999999991</v>
      </c>
      <c r="I924" s="82">
        <f t="shared" si="127"/>
        <v>762799.7</v>
      </c>
      <c r="J924" s="98"/>
      <c r="K924" s="36"/>
      <c r="L924" s="36"/>
    </row>
    <row r="925" spans="1:12" x14ac:dyDescent="0.2">
      <c r="A925" s="81" t="str">
        <f ca="1">IF(ISERROR(MATCH(E925,Код_КЦСР,0)),"",INDIRECT(ADDRESS(MATCH(E925,Код_КЦСР,0)+1,2,,,"КЦСР")))</f>
        <v>Строительство объектов сметной стоимостью 100 млн. рублей и более</v>
      </c>
      <c r="B925" s="26">
        <v>811</v>
      </c>
      <c r="C925" s="77" t="s">
        <v>93</v>
      </c>
      <c r="D925" s="77" t="s">
        <v>75</v>
      </c>
      <c r="E925" s="26" t="s">
        <v>521</v>
      </c>
      <c r="F925" s="26"/>
      <c r="G925" s="82">
        <f t="shared" ref="G925:H927" si="129">G926</f>
        <v>3538.1</v>
      </c>
      <c r="H925" s="82">
        <f t="shared" si="129"/>
        <v>0</v>
      </c>
      <c r="I925" s="82">
        <f t="shared" si="127"/>
        <v>3538.1</v>
      </c>
      <c r="J925" s="98"/>
      <c r="K925" s="36"/>
      <c r="L925" s="36"/>
    </row>
    <row r="926" spans="1:12" x14ac:dyDescent="0.2">
      <c r="A926" s="81" t="str">
        <f ca="1">IF(ISERROR(MATCH(E926,Код_КЦСР,0)),"",INDIRECT(ADDRESS(MATCH(E926,Код_КЦСР,0)+1,2,,,"КЦСР")))</f>
        <v>Туристско-рекреационный кластер «Центральная городская набережная»</v>
      </c>
      <c r="B926" s="26">
        <v>811</v>
      </c>
      <c r="C926" s="77" t="s">
        <v>93</v>
      </c>
      <c r="D926" s="77" t="s">
        <v>75</v>
      </c>
      <c r="E926" s="26" t="s">
        <v>525</v>
      </c>
      <c r="F926" s="26"/>
      <c r="G926" s="82">
        <f t="shared" si="129"/>
        <v>3538.1</v>
      </c>
      <c r="H926" s="82">
        <f t="shared" si="129"/>
        <v>0</v>
      </c>
      <c r="I926" s="82">
        <f t="shared" si="127"/>
        <v>3538.1</v>
      </c>
      <c r="J926" s="98"/>
      <c r="K926" s="36"/>
      <c r="L926" s="36"/>
    </row>
    <row r="927" spans="1:12" ht="33" x14ac:dyDescent="0.2">
      <c r="A927" s="81" t="str">
        <f ca="1">IF(ISERROR(MATCH(F927,Код_КВР,0)),"",INDIRECT(ADDRESS(MATCH(F927,Код_КВР,0)+1,2,,,"КВР")))</f>
        <v>Капитальные вложения в объекты государственной (муниципальной) собственности</v>
      </c>
      <c r="B927" s="26">
        <v>811</v>
      </c>
      <c r="C927" s="77" t="s">
        <v>93</v>
      </c>
      <c r="D927" s="77" t="s">
        <v>75</v>
      </c>
      <c r="E927" s="26" t="s">
        <v>525</v>
      </c>
      <c r="F927" s="26">
        <v>400</v>
      </c>
      <c r="G927" s="82">
        <f t="shared" si="129"/>
        <v>3538.1</v>
      </c>
      <c r="H927" s="82">
        <f t="shared" si="129"/>
        <v>0</v>
      </c>
      <c r="I927" s="82">
        <f t="shared" si="127"/>
        <v>3538.1</v>
      </c>
      <c r="J927" s="98"/>
      <c r="K927" s="36"/>
      <c r="L927" s="36"/>
    </row>
    <row r="928" spans="1:12" x14ac:dyDescent="0.2">
      <c r="A928" s="81" t="str">
        <f ca="1">IF(ISERROR(MATCH(F928,Код_КВР,0)),"",INDIRECT(ADDRESS(MATCH(F928,Код_КВР,0)+1,2,,,"КВР")))</f>
        <v>Бюджетные инвестиции</v>
      </c>
      <c r="B928" s="26">
        <v>811</v>
      </c>
      <c r="C928" s="77" t="s">
        <v>93</v>
      </c>
      <c r="D928" s="77" t="s">
        <v>75</v>
      </c>
      <c r="E928" s="26" t="s">
        <v>525</v>
      </c>
      <c r="F928" s="26">
        <v>410</v>
      </c>
      <c r="G928" s="82">
        <v>3538.1</v>
      </c>
      <c r="H928" s="82"/>
      <c r="I928" s="82">
        <f t="shared" si="127"/>
        <v>3538.1</v>
      </c>
      <c r="J928" s="98"/>
      <c r="K928" s="36"/>
      <c r="L928" s="36"/>
    </row>
    <row r="929" spans="1:12" ht="49.5" x14ac:dyDescent="0.2">
      <c r="A929" s="81" t="str">
        <f ca="1">IF(ISERROR(MATCH(E929,Код_КЦСР,0)),"",INDIRECT(ADDRESS(MATCH(E929,Код_КЦСР,0)+1,2,,,"КЦСР")))</f>
        <v>Реализация мероприятий по строительству объектов инфраструктуры инвестиционного проекта Индустриальный парк «Череповец» за счет средств областного бюджета</v>
      </c>
      <c r="B929" s="26">
        <v>811</v>
      </c>
      <c r="C929" s="77" t="s">
        <v>93</v>
      </c>
      <c r="D929" s="77" t="s">
        <v>75</v>
      </c>
      <c r="E929" s="26" t="s">
        <v>526</v>
      </c>
      <c r="F929" s="26"/>
      <c r="G929" s="82">
        <f>G930</f>
        <v>17400.599999999999</v>
      </c>
      <c r="H929" s="82">
        <f>H930</f>
        <v>4099.1000000000004</v>
      </c>
      <c r="I929" s="82">
        <f t="shared" si="127"/>
        <v>21499.699999999997</v>
      </c>
      <c r="J929" s="98"/>
      <c r="K929" s="36"/>
      <c r="L929" s="36"/>
    </row>
    <row r="930" spans="1:12" ht="33" x14ac:dyDescent="0.2">
      <c r="A930" s="81" t="str">
        <f ca="1">IF(ISERROR(MATCH(F930,Код_КВР,0)),"",INDIRECT(ADDRESS(MATCH(F930,Код_КВР,0)+1,2,,,"КВР")))</f>
        <v>Капитальные вложения в объекты государственной (муниципальной) собственности</v>
      </c>
      <c r="B930" s="26">
        <v>811</v>
      </c>
      <c r="C930" s="77" t="s">
        <v>93</v>
      </c>
      <c r="D930" s="77" t="s">
        <v>75</v>
      </c>
      <c r="E930" s="26" t="s">
        <v>526</v>
      </c>
      <c r="F930" s="26">
        <v>400</v>
      </c>
      <c r="G930" s="82">
        <f>G931</f>
        <v>17400.599999999999</v>
      </c>
      <c r="H930" s="82">
        <f>H931</f>
        <v>4099.1000000000004</v>
      </c>
      <c r="I930" s="82">
        <f t="shared" si="127"/>
        <v>21499.699999999997</v>
      </c>
      <c r="J930" s="98"/>
      <c r="K930" s="36"/>
      <c r="L930" s="36"/>
    </row>
    <row r="931" spans="1:12" x14ac:dyDescent="0.2">
      <c r="A931" s="81" t="str">
        <f ca="1">IF(ISERROR(MATCH(F931,Код_КВР,0)),"",INDIRECT(ADDRESS(MATCH(F931,Код_КВР,0)+1,2,,,"КВР")))</f>
        <v>Бюджетные инвестиции</v>
      </c>
      <c r="B931" s="26">
        <v>811</v>
      </c>
      <c r="C931" s="77" t="s">
        <v>93</v>
      </c>
      <c r="D931" s="77" t="s">
        <v>75</v>
      </c>
      <c r="E931" s="26" t="s">
        <v>526</v>
      </c>
      <c r="F931" s="26">
        <v>410</v>
      </c>
      <c r="G931" s="82">
        <v>17400.599999999999</v>
      </c>
      <c r="H931" s="82">
        <f>1448.9+2650.2</f>
        <v>4099.1000000000004</v>
      </c>
      <c r="I931" s="82">
        <f t="shared" si="127"/>
        <v>21499.699999999997</v>
      </c>
      <c r="J931" s="98"/>
      <c r="K931" s="36"/>
      <c r="L931" s="36"/>
    </row>
    <row r="932" spans="1:12" ht="67.5" customHeight="1" x14ac:dyDescent="0.2">
      <c r="A932" s="81" t="str">
        <f ca="1">IF(ISERROR(MATCH(E932,Код_КЦСР,0)),"",INDIRECT(ADDRESS(MATCH(E932,Код_КЦСР,0)+1,2,,,"КЦСР")))</f>
        <v>Реализация мероприятий по строительству и (или) реконструкции объектов инфраструктуры, необходимых для реализации инвестиционных проектов в моногородах за счет средств от некоммерческой организации «Фонд развития моногородов»</v>
      </c>
      <c r="B932" s="26">
        <v>811</v>
      </c>
      <c r="C932" s="77" t="s">
        <v>93</v>
      </c>
      <c r="D932" s="77" t="s">
        <v>75</v>
      </c>
      <c r="E932" s="26" t="s">
        <v>645</v>
      </c>
      <c r="F932" s="26"/>
      <c r="G932" s="82">
        <f>G933</f>
        <v>0</v>
      </c>
      <c r="H932" s="82">
        <f>H933</f>
        <v>716262.2</v>
      </c>
      <c r="I932" s="82">
        <f t="shared" ref="I932:I934" si="130">G932+H932</f>
        <v>716262.2</v>
      </c>
      <c r="J932" s="98"/>
      <c r="K932" s="36"/>
      <c r="L932" s="36"/>
    </row>
    <row r="933" spans="1:12" ht="33" x14ac:dyDescent="0.2">
      <c r="A933" s="81" t="str">
        <f ca="1">IF(ISERROR(MATCH(F933,Код_КВР,0)),"",INDIRECT(ADDRESS(MATCH(F933,Код_КВР,0)+1,2,,,"КВР")))</f>
        <v>Капитальные вложения в объекты государственной (муниципальной) собственности</v>
      </c>
      <c r="B933" s="26">
        <v>811</v>
      </c>
      <c r="C933" s="77" t="s">
        <v>93</v>
      </c>
      <c r="D933" s="77" t="s">
        <v>75</v>
      </c>
      <c r="E933" s="26" t="s">
        <v>645</v>
      </c>
      <c r="F933" s="26">
        <v>400</v>
      </c>
      <c r="G933" s="82">
        <f>G934</f>
        <v>0</v>
      </c>
      <c r="H933" s="82">
        <f>H934</f>
        <v>716262.2</v>
      </c>
      <c r="I933" s="82">
        <f t="shared" si="130"/>
        <v>716262.2</v>
      </c>
      <c r="J933" s="98"/>
      <c r="K933" s="36"/>
      <c r="L933" s="36"/>
    </row>
    <row r="934" spans="1:12" x14ac:dyDescent="0.2">
      <c r="A934" s="81" t="str">
        <f ca="1">IF(ISERROR(MATCH(F934,Код_КВР,0)),"",INDIRECT(ADDRESS(MATCH(F934,Код_КВР,0)+1,2,,,"КВР")))</f>
        <v>Бюджетные инвестиции</v>
      </c>
      <c r="B934" s="26">
        <v>811</v>
      </c>
      <c r="C934" s="77" t="s">
        <v>93</v>
      </c>
      <c r="D934" s="77" t="s">
        <v>75</v>
      </c>
      <c r="E934" s="26" t="s">
        <v>645</v>
      </c>
      <c r="F934" s="26">
        <v>410</v>
      </c>
      <c r="G934" s="82"/>
      <c r="H934" s="82">
        <v>716262.2</v>
      </c>
      <c r="I934" s="82">
        <f t="shared" si="130"/>
        <v>716262.2</v>
      </c>
      <c r="J934" s="98"/>
      <c r="K934" s="36"/>
      <c r="L934" s="36"/>
    </row>
    <row r="935" spans="1:12" ht="33" x14ac:dyDescent="0.2">
      <c r="A935" s="81" t="str">
        <f ca="1">IF(ISERROR(MATCH(E935,Код_КЦСР,0)),"",INDIRECT(ADDRESS(MATCH(E935,Код_КЦСР,0)+1,2,,,"КЦСР")))</f>
        <v>Индустриальный парк «Череповец». Инженерная и транспортная инфраструктура территории</v>
      </c>
      <c r="B935" s="26">
        <v>811</v>
      </c>
      <c r="C935" s="77" t="s">
        <v>93</v>
      </c>
      <c r="D935" s="77" t="s">
        <v>75</v>
      </c>
      <c r="E935" s="26" t="s">
        <v>616</v>
      </c>
      <c r="F935" s="26"/>
      <c r="G935" s="82">
        <f>G936</f>
        <v>17400.599999999999</v>
      </c>
      <c r="H935" s="82">
        <f>H936</f>
        <v>4099.1000000000004</v>
      </c>
      <c r="I935" s="82">
        <f t="shared" si="127"/>
        <v>21499.699999999997</v>
      </c>
      <c r="J935" s="98"/>
      <c r="K935" s="36"/>
      <c r="L935" s="36"/>
    </row>
    <row r="936" spans="1:12" ht="33" x14ac:dyDescent="0.2">
      <c r="A936" s="81" t="str">
        <f ca="1">IF(ISERROR(MATCH(F936,Код_КВР,0)),"",INDIRECT(ADDRESS(MATCH(F936,Код_КВР,0)+1,2,,,"КВР")))</f>
        <v>Капитальные вложения в объекты государственной (муниципальной) собственности</v>
      </c>
      <c r="B936" s="26">
        <v>811</v>
      </c>
      <c r="C936" s="77" t="s">
        <v>93</v>
      </c>
      <c r="D936" s="77" t="s">
        <v>75</v>
      </c>
      <c r="E936" s="26" t="s">
        <v>616</v>
      </c>
      <c r="F936" s="26">
        <v>400</v>
      </c>
      <c r="G936" s="82">
        <f>G937</f>
        <v>17400.599999999999</v>
      </c>
      <c r="H936" s="82">
        <f>H937</f>
        <v>4099.1000000000004</v>
      </c>
      <c r="I936" s="82">
        <f t="shared" si="127"/>
        <v>21499.699999999997</v>
      </c>
      <c r="J936" s="98"/>
      <c r="K936" s="36"/>
      <c r="L936" s="36"/>
    </row>
    <row r="937" spans="1:12" x14ac:dyDescent="0.2">
      <c r="A937" s="81" t="str">
        <f ca="1">IF(ISERROR(MATCH(F937,Код_КВР,0)),"",INDIRECT(ADDRESS(MATCH(F937,Код_КВР,0)+1,2,,,"КВР")))</f>
        <v>Бюджетные инвестиции</v>
      </c>
      <c r="B937" s="26">
        <v>811</v>
      </c>
      <c r="C937" s="77" t="s">
        <v>93</v>
      </c>
      <c r="D937" s="77" t="s">
        <v>75</v>
      </c>
      <c r="E937" s="26" t="s">
        <v>616</v>
      </c>
      <c r="F937" s="26">
        <v>410</v>
      </c>
      <c r="G937" s="82">
        <v>17400.599999999999</v>
      </c>
      <c r="H937" s="82">
        <f>1448.9+2650.2</f>
        <v>4099.1000000000004</v>
      </c>
      <c r="I937" s="82">
        <f t="shared" si="127"/>
        <v>21499.699999999997</v>
      </c>
      <c r="J937" s="98"/>
      <c r="K937" s="36"/>
      <c r="L937" s="36"/>
    </row>
    <row r="938" spans="1:12" ht="18" customHeight="1" x14ac:dyDescent="0.2">
      <c r="A938" s="81" t="str">
        <f ca="1">IF(ISERROR(MATCH(E938,Код_КЦСР,0)),"",INDIRECT(ADDRESS(MATCH(E938,Код_КЦСР,0)+1,2,,,"КЦСР")))</f>
        <v>Обеспечение создания условий для реализации муниципальной программы</v>
      </c>
      <c r="B938" s="26">
        <v>811</v>
      </c>
      <c r="C938" s="77" t="s">
        <v>93</v>
      </c>
      <c r="D938" s="77" t="s">
        <v>75</v>
      </c>
      <c r="E938" s="26" t="s">
        <v>530</v>
      </c>
      <c r="F938" s="26"/>
      <c r="G938" s="82">
        <f>G939+G941+G943</f>
        <v>49153.2</v>
      </c>
      <c r="H938" s="82">
        <f>H939+H941+H943</f>
        <v>0</v>
      </c>
      <c r="I938" s="82">
        <f t="shared" si="127"/>
        <v>49153.2</v>
      </c>
      <c r="J938" s="98"/>
      <c r="K938" s="36"/>
      <c r="L938" s="36"/>
    </row>
    <row r="939" spans="1:12" ht="51" customHeight="1" x14ac:dyDescent="0.2">
      <c r="A939" s="81" t="str">
        <f t="shared" ref="A939:A944" ca="1" si="131">IF(ISERROR(MATCH(F939,Код_КВР,0)),"",INDIRECT(ADDRESS(MATCH(F939,Код_КВР,0)+1,2,,,"КВР")))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939" s="26">
        <v>811</v>
      </c>
      <c r="C939" s="77" t="s">
        <v>93</v>
      </c>
      <c r="D939" s="77" t="s">
        <v>75</v>
      </c>
      <c r="E939" s="26" t="s">
        <v>530</v>
      </c>
      <c r="F939" s="26">
        <v>100</v>
      </c>
      <c r="G939" s="82">
        <f>G940</f>
        <v>45420.7</v>
      </c>
      <c r="H939" s="82">
        <f>H940</f>
        <v>0</v>
      </c>
      <c r="I939" s="82">
        <f t="shared" si="127"/>
        <v>45420.7</v>
      </c>
      <c r="J939" s="98"/>
      <c r="K939" s="36"/>
      <c r="L939" s="36"/>
    </row>
    <row r="940" spans="1:12" x14ac:dyDescent="0.2">
      <c r="A940" s="81" t="str">
        <f t="shared" ca="1" si="131"/>
        <v>Расходы на выплаты персоналу казенных учреждений</v>
      </c>
      <c r="B940" s="26">
        <v>811</v>
      </c>
      <c r="C940" s="77" t="s">
        <v>93</v>
      </c>
      <c r="D940" s="77" t="s">
        <v>75</v>
      </c>
      <c r="E940" s="26" t="s">
        <v>530</v>
      </c>
      <c r="F940" s="26">
        <v>110</v>
      </c>
      <c r="G940" s="82">
        <v>45420.7</v>
      </c>
      <c r="H940" s="82"/>
      <c r="I940" s="82">
        <f t="shared" si="127"/>
        <v>45420.7</v>
      </c>
      <c r="J940" s="98"/>
      <c r="K940" s="36"/>
      <c r="L940" s="36"/>
    </row>
    <row r="941" spans="1:12" ht="18.75" customHeight="1" x14ac:dyDescent="0.2">
      <c r="A941" s="81" t="str">
        <f t="shared" ca="1" si="131"/>
        <v>Закупка товаров, работ и услуг для государственных (муниципальных) нужд</v>
      </c>
      <c r="B941" s="26">
        <v>811</v>
      </c>
      <c r="C941" s="77" t="s">
        <v>93</v>
      </c>
      <c r="D941" s="77" t="s">
        <v>75</v>
      </c>
      <c r="E941" s="26" t="s">
        <v>530</v>
      </c>
      <c r="F941" s="26">
        <v>200</v>
      </c>
      <c r="G941" s="82">
        <f>G942</f>
        <v>3302.6</v>
      </c>
      <c r="H941" s="82">
        <f>H942</f>
        <v>0</v>
      </c>
      <c r="I941" s="82">
        <f t="shared" si="127"/>
        <v>3302.6</v>
      </c>
      <c r="J941" s="98"/>
      <c r="K941" s="36"/>
      <c r="L941" s="36"/>
    </row>
    <row r="942" spans="1:12" ht="33" x14ac:dyDescent="0.2">
      <c r="A942" s="81" t="str">
        <f t="shared" ca="1" si="131"/>
        <v>Иные закупки товаров, работ и услуг для обеспечения государственных (муниципальных) нужд</v>
      </c>
      <c r="B942" s="26">
        <v>811</v>
      </c>
      <c r="C942" s="77" t="s">
        <v>93</v>
      </c>
      <c r="D942" s="77" t="s">
        <v>75</v>
      </c>
      <c r="E942" s="26" t="s">
        <v>530</v>
      </c>
      <c r="F942" s="26">
        <v>240</v>
      </c>
      <c r="G942" s="82">
        <v>3302.6</v>
      </c>
      <c r="H942" s="82"/>
      <c r="I942" s="82">
        <f t="shared" si="127"/>
        <v>3302.6</v>
      </c>
      <c r="J942" s="98"/>
      <c r="K942" s="36"/>
      <c r="L942" s="36"/>
    </row>
    <row r="943" spans="1:12" x14ac:dyDescent="0.2">
      <c r="A943" s="81" t="str">
        <f t="shared" ca="1" si="131"/>
        <v>Иные бюджетные ассигнования</v>
      </c>
      <c r="B943" s="26">
        <v>811</v>
      </c>
      <c r="C943" s="77" t="s">
        <v>93</v>
      </c>
      <c r="D943" s="77" t="s">
        <v>75</v>
      </c>
      <c r="E943" s="26" t="s">
        <v>530</v>
      </c>
      <c r="F943" s="26">
        <v>800</v>
      </c>
      <c r="G943" s="82">
        <f>G944</f>
        <v>429.9</v>
      </c>
      <c r="H943" s="82">
        <f>H944</f>
        <v>0</v>
      </c>
      <c r="I943" s="82">
        <f t="shared" si="127"/>
        <v>429.9</v>
      </c>
      <c r="J943" s="98"/>
      <c r="K943" s="36"/>
      <c r="L943" s="36"/>
    </row>
    <row r="944" spans="1:12" x14ac:dyDescent="0.2">
      <c r="A944" s="81" t="str">
        <f t="shared" ca="1" si="131"/>
        <v>Уплата налогов, сборов и иных платежей</v>
      </c>
      <c r="B944" s="26">
        <v>811</v>
      </c>
      <c r="C944" s="77" t="s">
        <v>93</v>
      </c>
      <c r="D944" s="77" t="s">
        <v>75</v>
      </c>
      <c r="E944" s="26" t="s">
        <v>530</v>
      </c>
      <c r="F944" s="26">
        <v>850</v>
      </c>
      <c r="G944" s="82">
        <v>429.9</v>
      </c>
      <c r="H944" s="82"/>
      <c r="I944" s="82">
        <f t="shared" si="127"/>
        <v>429.9</v>
      </c>
      <c r="J944" s="98"/>
      <c r="K944" s="36"/>
      <c r="L944" s="36"/>
    </row>
    <row r="945" spans="1:12" x14ac:dyDescent="0.2">
      <c r="A945" s="81" t="str">
        <f ca="1">IF(ISERROR(MATCH(C945,Код_Раздел,0)),"",INDIRECT(ADDRESS(MATCH(C945,Код_Раздел,0)+1,2,,,"Раздел")))</f>
        <v>Жилищно-коммунальное хозяйство</v>
      </c>
      <c r="B945" s="26">
        <v>811</v>
      </c>
      <c r="C945" s="77" t="s">
        <v>98</v>
      </c>
      <c r="D945" s="77"/>
      <c r="E945" s="26"/>
      <c r="F945" s="26"/>
      <c r="G945" s="82">
        <f>G946</f>
        <v>17586.8</v>
      </c>
      <c r="H945" s="82">
        <f>H946</f>
        <v>0</v>
      </c>
      <c r="I945" s="82">
        <f t="shared" si="127"/>
        <v>17586.8</v>
      </c>
      <c r="J945" s="98"/>
      <c r="K945" s="36"/>
      <c r="L945" s="36"/>
    </row>
    <row r="946" spans="1:12" x14ac:dyDescent="0.2">
      <c r="A946" s="81" t="s">
        <v>124</v>
      </c>
      <c r="B946" s="26">
        <v>811</v>
      </c>
      <c r="C946" s="77" t="s">
        <v>98</v>
      </c>
      <c r="D946" s="77" t="s">
        <v>92</v>
      </c>
      <c r="E946" s="26"/>
      <c r="F946" s="26"/>
      <c r="G946" s="82">
        <f t="shared" ref="G946:H950" si="132">G947</f>
        <v>17586.8</v>
      </c>
      <c r="H946" s="82">
        <f t="shared" si="132"/>
        <v>0</v>
      </c>
      <c r="I946" s="82">
        <f t="shared" si="127"/>
        <v>17586.8</v>
      </c>
      <c r="J946" s="98"/>
      <c r="K946" s="36"/>
      <c r="L946" s="36"/>
    </row>
    <row r="947" spans="1:12" ht="66" x14ac:dyDescent="0.2">
      <c r="A947" s="81" t="str">
        <f ca="1">IF(ISERROR(MATCH(E947,Код_КЦСР,0)),"",INDIRECT(ADDRESS(MATCH(E947,Код_КЦСР,0)+1,2,,,"КЦСР")))</f>
        <v>Муниципальная программа «Осуществление бюджетных инвестиций в социальную, коммунальную, транспортную инфраструктуры и капитальный ремонт объектов муниципальной собственности города Череповца» на 2014 – 2018 годы</v>
      </c>
      <c r="B947" s="26">
        <v>811</v>
      </c>
      <c r="C947" s="77" t="s">
        <v>98</v>
      </c>
      <c r="D947" s="77" t="s">
        <v>92</v>
      </c>
      <c r="E947" s="26" t="s">
        <v>517</v>
      </c>
      <c r="F947" s="26"/>
      <c r="G947" s="82">
        <f t="shared" si="132"/>
        <v>17586.8</v>
      </c>
      <c r="H947" s="82">
        <f t="shared" si="132"/>
        <v>0</v>
      </c>
      <c r="I947" s="82">
        <f t="shared" si="127"/>
        <v>17586.8</v>
      </c>
      <c r="J947" s="98"/>
      <c r="K947" s="36"/>
      <c r="L947" s="36"/>
    </row>
    <row r="948" spans="1:12" ht="33" x14ac:dyDescent="0.2">
      <c r="A948" s="81" t="str">
        <f ca="1">IF(ISERROR(MATCH(E948,Код_КЦСР,0)),"",INDIRECT(ADDRESS(MATCH(E948,Код_КЦСР,0)+1,2,,,"КЦСР")))</f>
        <v>Осуществление бюджетных инвестиций в объекты муниципальной собственности</v>
      </c>
      <c r="B948" s="26">
        <v>811</v>
      </c>
      <c r="C948" s="77" t="s">
        <v>98</v>
      </c>
      <c r="D948" s="77" t="s">
        <v>92</v>
      </c>
      <c r="E948" s="26" t="s">
        <v>519</v>
      </c>
      <c r="F948" s="26"/>
      <c r="G948" s="82">
        <f>G949+G952</f>
        <v>17586.8</v>
      </c>
      <c r="H948" s="82">
        <f>H949+H952</f>
        <v>0</v>
      </c>
      <c r="I948" s="82">
        <f t="shared" si="127"/>
        <v>17586.8</v>
      </c>
      <c r="J948" s="98"/>
      <c r="K948" s="36"/>
      <c r="L948" s="36"/>
    </row>
    <row r="949" spans="1:12" x14ac:dyDescent="0.2">
      <c r="A949" s="81" t="str">
        <f ca="1">IF(ISERROR(MATCH(E949,Код_КЦСР,0)),"",INDIRECT(ADDRESS(MATCH(E949,Код_КЦСР,0)+1,2,,,"КЦСР")))</f>
        <v>Строительство объектов сметной стоимостью до 100 млн. рублей</v>
      </c>
      <c r="B949" s="26">
        <v>811</v>
      </c>
      <c r="C949" s="77" t="s">
        <v>98</v>
      </c>
      <c r="D949" s="77" t="s">
        <v>92</v>
      </c>
      <c r="E949" s="26" t="s">
        <v>520</v>
      </c>
      <c r="F949" s="26"/>
      <c r="G949" s="82">
        <f t="shared" si="132"/>
        <v>14939.7</v>
      </c>
      <c r="H949" s="82">
        <f t="shared" si="132"/>
        <v>0</v>
      </c>
      <c r="I949" s="82">
        <f t="shared" si="127"/>
        <v>14939.7</v>
      </c>
      <c r="J949" s="98"/>
      <c r="K949" s="36"/>
      <c r="L949" s="36"/>
    </row>
    <row r="950" spans="1:12" ht="33" x14ac:dyDescent="0.2">
      <c r="A950" s="81" t="str">
        <f ca="1">IF(ISERROR(MATCH(F950,Код_КВР,0)),"",INDIRECT(ADDRESS(MATCH(F950,Код_КВР,0)+1,2,,,"КВР")))</f>
        <v>Капитальные вложения в объекты государственной (муниципальной) собственности</v>
      </c>
      <c r="B950" s="26">
        <v>811</v>
      </c>
      <c r="C950" s="77" t="s">
        <v>98</v>
      </c>
      <c r="D950" s="77" t="s">
        <v>92</v>
      </c>
      <c r="E950" s="26" t="s">
        <v>520</v>
      </c>
      <c r="F950" s="26">
        <v>400</v>
      </c>
      <c r="G950" s="82">
        <f t="shared" si="132"/>
        <v>14939.7</v>
      </c>
      <c r="H950" s="82">
        <f t="shared" si="132"/>
        <v>0</v>
      </c>
      <c r="I950" s="82">
        <f t="shared" si="127"/>
        <v>14939.7</v>
      </c>
      <c r="J950" s="98"/>
      <c r="K950" s="36"/>
      <c r="L950" s="36"/>
    </row>
    <row r="951" spans="1:12" x14ac:dyDescent="0.2">
      <c r="A951" s="81" t="str">
        <f ca="1">IF(ISERROR(MATCH(F951,Код_КВР,0)),"",INDIRECT(ADDRESS(MATCH(F951,Код_КВР,0)+1,2,,,"КВР")))</f>
        <v>Бюджетные инвестиции</v>
      </c>
      <c r="B951" s="26">
        <v>811</v>
      </c>
      <c r="C951" s="77" t="s">
        <v>98</v>
      </c>
      <c r="D951" s="77" t="s">
        <v>92</v>
      </c>
      <c r="E951" s="26" t="s">
        <v>520</v>
      </c>
      <c r="F951" s="26">
        <v>410</v>
      </c>
      <c r="G951" s="82">
        <v>14939.7</v>
      </c>
      <c r="H951" s="82"/>
      <c r="I951" s="82">
        <f t="shared" si="127"/>
        <v>14939.7</v>
      </c>
      <c r="J951" s="98"/>
      <c r="K951" s="36"/>
      <c r="L951" s="36"/>
    </row>
    <row r="952" spans="1:12" x14ac:dyDescent="0.2">
      <c r="A952" s="81" t="str">
        <f ca="1">IF(ISERROR(MATCH(E952,Код_КЦСР,0)),"",INDIRECT(ADDRESS(MATCH(E952,Код_КЦСР,0)+1,2,,,"КЦСР")))</f>
        <v>Строительство объектов сметной стоимостью 100 млн. рублей и более</v>
      </c>
      <c r="B952" s="26">
        <v>811</v>
      </c>
      <c r="C952" s="77" t="s">
        <v>98</v>
      </c>
      <c r="D952" s="77" t="s">
        <v>92</v>
      </c>
      <c r="E952" s="26" t="s">
        <v>521</v>
      </c>
      <c r="F952" s="26"/>
      <c r="G952" s="82">
        <f t="shared" ref="G952:H954" si="133">G953</f>
        <v>2647.1</v>
      </c>
      <c r="H952" s="82">
        <f t="shared" si="133"/>
        <v>0</v>
      </c>
      <c r="I952" s="82">
        <f t="shared" si="127"/>
        <v>2647.1</v>
      </c>
      <c r="J952" s="98"/>
      <c r="K952" s="36"/>
      <c r="L952" s="36"/>
    </row>
    <row r="953" spans="1:12" x14ac:dyDescent="0.2">
      <c r="A953" s="81" t="str">
        <f ca="1">IF(ISERROR(MATCH(E953,Код_КЦСР,0)),"",INDIRECT(ADDRESS(MATCH(E953,Код_КЦСР,0)+1,2,,,"КЦСР")))</f>
        <v>Полигон твёрдых бытовых отходов (ТБО) № 2</v>
      </c>
      <c r="B953" s="26">
        <v>811</v>
      </c>
      <c r="C953" s="77" t="s">
        <v>98</v>
      </c>
      <c r="D953" s="77" t="s">
        <v>92</v>
      </c>
      <c r="E953" s="26" t="s">
        <v>523</v>
      </c>
      <c r="F953" s="26"/>
      <c r="G953" s="82">
        <f t="shared" si="133"/>
        <v>2647.1</v>
      </c>
      <c r="H953" s="82">
        <f t="shared" si="133"/>
        <v>0</v>
      </c>
      <c r="I953" s="82">
        <f t="shared" si="127"/>
        <v>2647.1</v>
      </c>
      <c r="J953" s="98"/>
      <c r="K953" s="36"/>
      <c r="L953" s="36"/>
    </row>
    <row r="954" spans="1:12" ht="33" x14ac:dyDescent="0.2">
      <c r="A954" s="81" t="str">
        <f ca="1">IF(ISERROR(MATCH(F954,Код_КВР,0)),"",INDIRECT(ADDRESS(MATCH(F954,Код_КВР,0)+1,2,,,"КВР")))</f>
        <v>Капитальные вложения в объекты государственной (муниципальной) собственности</v>
      </c>
      <c r="B954" s="26">
        <v>811</v>
      </c>
      <c r="C954" s="77" t="s">
        <v>98</v>
      </c>
      <c r="D954" s="77" t="s">
        <v>92</v>
      </c>
      <c r="E954" s="26" t="s">
        <v>523</v>
      </c>
      <c r="F954" s="26">
        <v>400</v>
      </c>
      <c r="G954" s="82">
        <f t="shared" si="133"/>
        <v>2647.1</v>
      </c>
      <c r="H954" s="82">
        <f t="shared" si="133"/>
        <v>0</v>
      </c>
      <c r="I954" s="82">
        <f t="shared" si="127"/>
        <v>2647.1</v>
      </c>
      <c r="J954" s="98"/>
      <c r="K954" s="36"/>
      <c r="L954" s="36"/>
    </row>
    <row r="955" spans="1:12" x14ac:dyDescent="0.2">
      <c r="A955" s="81" t="str">
        <f ca="1">IF(ISERROR(MATCH(F955,Код_КВР,0)),"",INDIRECT(ADDRESS(MATCH(F955,Код_КВР,0)+1,2,,,"КВР")))</f>
        <v>Бюджетные инвестиции</v>
      </c>
      <c r="B955" s="26">
        <v>811</v>
      </c>
      <c r="C955" s="77" t="s">
        <v>98</v>
      </c>
      <c r="D955" s="77" t="s">
        <v>92</v>
      </c>
      <c r="E955" s="26" t="s">
        <v>523</v>
      </c>
      <c r="F955" s="26">
        <v>410</v>
      </c>
      <c r="G955" s="82">
        <v>2647.1</v>
      </c>
      <c r="H955" s="82"/>
      <c r="I955" s="82">
        <f t="shared" si="127"/>
        <v>2647.1</v>
      </c>
      <c r="J955" s="98"/>
      <c r="K955" s="36"/>
      <c r="L955" s="36"/>
    </row>
    <row r="956" spans="1:12" x14ac:dyDescent="0.2">
      <c r="A956" s="81" t="str">
        <f ca="1">IF(ISERROR(MATCH(C956,Код_Раздел,0)),"",INDIRECT(ADDRESS(MATCH(C956,Код_Раздел,0)+1,2,,,"Раздел")))</f>
        <v>Образование</v>
      </c>
      <c r="B956" s="26">
        <v>811</v>
      </c>
      <c r="C956" s="77" t="s">
        <v>74</v>
      </c>
      <c r="D956" s="77"/>
      <c r="E956" s="26"/>
      <c r="F956" s="26"/>
      <c r="G956" s="82">
        <f>G957+G962+G968</f>
        <v>20152.900000000001</v>
      </c>
      <c r="H956" s="82">
        <f>H957+H962+H968</f>
        <v>0</v>
      </c>
      <c r="I956" s="82">
        <f t="shared" si="127"/>
        <v>20152.900000000001</v>
      </c>
      <c r="J956" s="98"/>
      <c r="K956" s="36"/>
      <c r="L956" s="36"/>
    </row>
    <row r="957" spans="1:12" x14ac:dyDescent="0.2">
      <c r="A957" s="85" t="s">
        <v>122</v>
      </c>
      <c r="B957" s="26">
        <v>811</v>
      </c>
      <c r="C957" s="77" t="s">
        <v>74</v>
      </c>
      <c r="D957" s="77" t="s">
        <v>91</v>
      </c>
      <c r="E957" s="26"/>
      <c r="F957" s="26"/>
      <c r="G957" s="82">
        <f t="shared" ref="G957:H960" si="134">G958</f>
        <v>13000</v>
      </c>
      <c r="H957" s="82">
        <f t="shared" si="134"/>
        <v>0</v>
      </c>
      <c r="I957" s="82">
        <f t="shared" si="127"/>
        <v>13000</v>
      </c>
      <c r="J957" s="98"/>
      <c r="K957" s="36"/>
      <c r="L957" s="36"/>
    </row>
    <row r="958" spans="1:12" ht="66" x14ac:dyDescent="0.2">
      <c r="A958" s="81" t="str">
        <f ca="1">IF(ISERROR(MATCH(E958,Код_КЦСР,0)),"",INDIRECT(ADDRESS(MATCH(E958,Код_КЦСР,0)+1,2,,,"КЦСР")))</f>
        <v>Муниципальная программа «Осуществление бюджетных инвестиций в социальную, коммунальную, транспортную инфраструктуры и капитальный ремонт объектов муниципальной собственности города Череповца» на 2014 – 2018 годы</v>
      </c>
      <c r="B958" s="26">
        <v>811</v>
      </c>
      <c r="C958" s="77" t="s">
        <v>74</v>
      </c>
      <c r="D958" s="77" t="s">
        <v>91</v>
      </c>
      <c r="E958" s="26" t="s">
        <v>517</v>
      </c>
      <c r="F958" s="26"/>
      <c r="G958" s="82">
        <f t="shared" si="134"/>
        <v>13000</v>
      </c>
      <c r="H958" s="82">
        <f t="shared" si="134"/>
        <v>0</v>
      </c>
      <c r="I958" s="82">
        <f t="shared" si="127"/>
        <v>13000</v>
      </c>
      <c r="J958" s="98"/>
      <c r="K958" s="36"/>
      <c r="L958" s="36"/>
    </row>
    <row r="959" spans="1:12" x14ac:dyDescent="0.2">
      <c r="A959" s="81" t="str">
        <f ca="1">IF(ISERROR(MATCH(E959,Код_КЦСР,0)),"",INDIRECT(ADDRESS(MATCH(E959,Код_КЦСР,0)+1,2,,,"КЦСР")))</f>
        <v>Капитальный ремонт объектов муниципальной собственности</v>
      </c>
      <c r="B959" s="26">
        <v>811</v>
      </c>
      <c r="C959" s="77" t="s">
        <v>74</v>
      </c>
      <c r="D959" s="77" t="s">
        <v>91</v>
      </c>
      <c r="E959" s="26" t="s">
        <v>529</v>
      </c>
      <c r="F959" s="26"/>
      <c r="G959" s="82">
        <f t="shared" si="134"/>
        <v>13000</v>
      </c>
      <c r="H959" s="82">
        <f t="shared" si="134"/>
        <v>0</v>
      </c>
      <c r="I959" s="82">
        <f t="shared" si="127"/>
        <v>13000</v>
      </c>
      <c r="J959" s="98"/>
      <c r="K959" s="36"/>
      <c r="L959" s="36"/>
    </row>
    <row r="960" spans="1:12" ht="18.75" customHeight="1" x14ac:dyDescent="0.2">
      <c r="A960" s="81" t="str">
        <f ca="1">IF(ISERROR(MATCH(F960,Код_КВР,0)),"",INDIRECT(ADDRESS(MATCH(F960,Код_КВР,0)+1,2,,,"КВР")))</f>
        <v>Закупка товаров, работ и услуг для государственных (муниципальных) нужд</v>
      </c>
      <c r="B960" s="26">
        <v>811</v>
      </c>
      <c r="C960" s="77" t="s">
        <v>74</v>
      </c>
      <c r="D960" s="77" t="s">
        <v>91</v>
      </c>
      <c r="E960" s="26" t="s">
        <v>529</v>
      </c>
      <c r="F960" s="26">
        <v>200</v>
      </c>
      <c r="G960" s="82">
        <f t="shared" si="134"/>
        <v>13000</v>
      </c>
      <c r="H960" s="82">
        <f t="shared" si="134"/>
        <v>0</v>
      </c>
      <c r="I960" s="82">
        <f t="shared" si="127"/>
        <v>13000</v>
      </c>
      <c r="J960" s="98"/>
      <c r="K960" s="36"/>
      <c r="L960" s="36"/>
    </row>
    <row r="961" spans="1:12" ht="33" x14ac:dyDescent="0.2">
      <c r="A961" s="81" t="str">
        <f ca="1">IF(ISERROR(MATCH(F961,Код_КВР,0)),"",INDIRECT(ADDRESS(MATCH(F961,Код_КВР,0)+1,2,,,"КВР")))</f>
        <v>Иные закупки товаров, работ и услуг для обеспечения государственных (муниципальных) нужд</v>
      </c>
      <c r="B961" s="26">
        <v>811</v>
      </c>
      <c r="C961" s="77" t="s">
        <v>74</v>
      </c>
      <c r="D961" s="77" t="s">
        <v>91</v>
      </c>
      <c r="E961" s="26" t="s">
        <v>529</v>
      </c>
      <c r="F961" s="26">
        <v>240</v>
      </c>
      <c r="G961" s="82">
        <v>13000</v>
      </c>
      <c r="H961" s="82"/>
      <c r="I961" s="82">
        <f t="shared" si="127"/>
        <v>13000</v>
      </c>
      <c r="J961" s="98"/>
      <c r="K961" s="36"/>
      <c r="L961" s="36"/>
    </row>
    <row r="962" spans="1:12" x14ac:dyDescent="0.2">
      <c r="A962" s="68" t="s">
        <v>78</v>
      </c>
      <c r="B962" s="26">
        <v>811</v>
      </c>
      <c r="C962" s="77" t="s">
        <v>74</v>
      </c>
      <c r="D962" s="77" t="s">
        <v>74</v>
      </c>
      <c r="E962" s="26"/>
      <c r="F962" s="26"/>
      <c r="G962" s="82">
        <f t="shared" ref="G962:H966" si="135">G963</f>
        <v>36.700000000000003</v>
      </c>
      <c r="H962" s="82">
        <f t="shared" si="135"/>
        <v>0</v>
      </c>
      <c r="I962" s="82">
        <f t="shared" si="127"/>
        <v>36.700000000000003</v>
      </c>
      <c r="J962" s="98"/>
      <c r="K962" s="36"/>
      <c r="L962" s="36"/>
    </row>
    <row r="963" spans="1:12" ht="33" x14ac:dyDescent="0.2">
      <c r="A963" s="81" t="str">
        <f ca="1">IF(ISERROR(MATCH(E963,Код_КЦСР,0)),"",INDIRECT(ADDRESS(MATCH(E963,Код_КЦСР,0)+1,2,,,"КЦСР")))</f>
        <v>Муниципальная программа «Социальная поддержка граждан» на 2014 – 2018 годы</v>
      </c>
      <c r="B963" s="26">
        <v>811</v>
      </c>
      <c r="C963" s="77" t="s">
        <v>74</v>
      </c>
      <c r="D963" s="77" t="s">
        <v>74</v>
      </c>
      <c r="E963" s="26" t="s">
        <v>409</v>
      </c>
      <c r="F963" s="26"/>
      <c r="G963" s="82">
        <f t="shared" si="135"/>
        <v>36.700000000000003</v>
      </c>
      <c r="H963" s="82">
        <f t="shared" si="135"/>
        <v>0</v>
      </c>
      <c r="I963" s="82">
        <f t="shared" si="127"/>
        <v>36.700000000000003</v>
      </c>
      <c r="J963" s="98"/>
      <c r="K963" s="36"/>
      <c r="L963" s="36"/>
    </row>
    <row r="964" spans="1:12" ht="54" customHeight="1" x14ac:dyDescent="0.2">
      <c r="A964" s="81" t="str">
        <f ca="1">IF(ISERROR(MATCH(E964,Код_КЦСР,0)),"",INDIRECT(ADDRESS(MATCH(E964,Код_КЦСР,0)+1,2,,,"КЦСР")))</f>
        <v>Сохранение и развитие сети муниципальных загородных оздоровительных лагерей, создание условий для беспрепятственного доступа детей-инвалидов и детей с ограниченными возможностями здоровья к местам отдыха</v>
      </c>
      <c r="B964" s="26">
        <v>811</v>
      </c>
      <c r="C964" s="77" t="s">
        <v>74</v>
      </c>
      <c r="D964" s="77" t="s">
        <v>74</v>
      </c>
      <c r="E964" s="26" t="s">
        <v>412</v>
      </c>
      <c r="F964" s="26"/>
      <c r="G964" s="82">
        <f t="shared" si="135"/>
        <v>36.700000000000003</v>
      </c>
      <c r="H964" s="82">
        <f t="shared" si="135"/>
        <v>0</v>
      </c>
      <c r="I964" s="82">
        <f t="shared" si="127"/>
        <v>36.700000000000003</v>
      </c>
      <c r="J964" s="98"/>
      <c r="K964" s="36"/>
      <c r="L964" s="36"/>
    </row>
    <row r="965" spans="1:12" ht="66" x14ac:dyDescent="0.2">
      <c r="A965" s="81" t="str">
        <f ca="1">IF(ISERROR(MATCH(E965,Код_КЦСР,0)),"",INDIRECT(ADDRESS(MATCH(E965,Код_КЦСР,0)+1,2,,,"КЦСР")))</f>
        <v>Сохранение и развитие сети муниципальных загородных оздоровительных лагерей, создание условий для беспрепятственного доступа детей-инвалидов и детей с ограниченными возможностями здоровья к местам отдыха за счет средств городского бюджета</v>
      </c>
      <c r="B965" s="26">
        <v>811</v>
      </c>
      <c r="C965" s="77" t="s">
        <v>74</v>
      </c>
      <c r="D965" s="77" t="s">
        <v>74</v>
      </c>
      <c r="E965" s="26" t="s">
        <v>413</v>
      </c>
      <c r="F965" s="26"/>
      <c r="G965" s="82">
        <f t="shared" si="135"/>
        <v>36.700000000000003</v>
      </c>
      <c r="H965" s="82">
        <f t="shared" si="135"/>
        <v>0</v>
      </c>
      <c r="I965" s="82">
        <f t="shared" si="127"/>
        <v>36.700000000000003</v>
      </c>
      <c r="J965" s="98"/>
      <c r="K965" s="36"/>
      <c r="L965" s="36"/>
    </row>
    <row r="966" spans="1:12" ht="18.75" customHeight="1" x14ac:dyDescent="0.2">
      <c r="A966" s="81" t="str">
        <f ca="1">IF(ISERROR(MATCH(F966,Код_КВР,0)),"",INDIRECT(ADDRESS(MATCH(F966,Код_КВР,0)+1,2,,,"КВР")))</f>
        <v>Закупка товаров, работ и услуг для государственных (муниципальных) нужд</v>
      </c>
      <c r="B966" s="26">
        <v>811</v>
      </c>
      <c r="C966" s="77" t="s">
        <v>74</v>
      </c>
      <c r="D966" s="77" t="s">
        <v>74</v>
      </c>
      <c r="E966" s="26" t="s">
        <v>413</v>
      </c>
      <c r="F966" s="26">
        <v>200</v>
      </c>
      <c r="G966" s="82">
        <f t="shared" si="135"/>
        <v>36.700000000000003</v>
      </c>
      <c r="H966" s="82">
        <f t="shared" si="135"/>
        <v>0</v>
      </c>
      <c r="I966" s="82">
        <f t="shared" si="127"/>
        <v>36.700000000000003</v>
      </c>
      <c r="J966" s="98"/>
      <c r="K966" s="36"/>
      <c r="L966" s="36"/>
    </row>
    <row r="967" spans="1:12" ht="33" x14ac:dyDescent="0.2">
      <c r="A967" s="81" t="str">
        <f ca="1">IF(ISERROR(MATCH(F967,Код_КВР,0)),"",INDIRECT(ADDRESS(MATCH(F967,Код_КВР,0)+1,2,,,"КВР")))</f>
        <v>Иные закупки товаров, работ и услуг для обеспечения государственных (муниципальных) нужд</v>
      </c>
      <c r="B967" s="26">
        <v>811</v>
      </c>
      <c r="C967" s="77" t="s">
        <v>74</v>
      </c>
      <c r="D967" s="77" t="s">
        <v>74</v>
      </c>
      <c r="E967" s="26" t="s">
        <v>413</v>
      </c>
      <c r="F967" s="26">
        <v>240</v>
      </c>
      <c r="G967" s="82">
        <v>36.700000000000003</v>
      </c>
      <c r="H967" s="82"/>
      <c r="I967" s="82">
        <f t="shared" si="127"/>
        <v>36.700000000000003</v>
      </c>
      <c r="J967" s="98"/>
      <c r="K967" s="36"/>
      <c r="L967" s="36"/>
    </row>
    <row r="968" spans="1:12" x14ac:dyDescent="0.2">
      <c r="A968" s="85" t="s">
        <v>123</v>
      </c>
      <c r="B968" s="26">
        <v>811</v>
      </c>
      <c r="C968" s="77" t="s">
        <v>74</v>
      </c>
      <c r="D968" s="77" t="s">
        <v>96</v>
      </c>
      <c r="E968" s="26"/>
      <c r="F968" s="26"/>
      <c r="G968" s="82">
        <f t="shared" ref="G968:H970" si="136">G969</f>
        <v>7116.2</v>
      </c>
      <c r="H968" s="82">
        <f t="shared" si="136"/>
        <v>0</v>
      </c>
      <c r="I968" s="82">
        <f t="shared" si="127"/>
        <v>7116.2</v>
      </c>
      <c r="J968" s="98"/>
      <c r="K968" s="36"/>
      <c r="L968" s="36"/>
    </row>
    <row r="969" spans="1:12" ht="66" x14ac:dyDescent="0.2">
      <c r="A969" s="81" t="str">
        <f ca="1">IF(ISERROR(MATCH(E969,Код_КЦСР,0)),"",INDIRECT(ADDRESS(MATCH(E969,Код_КЦСР,0)+1,2,,,"КЦСР")))</f>
        <v>Муниципальная программа «Осуществление бюджетных инвестиций в социальную, коммунальную, транспортную инфраструктуры и капитальный ремонт объектов муниципальной собственности города Череповца» на 2014 – 2018 годы</v>
      </c>
      <c r="B969" s="26">
        <v>811</v>
      </c>
      <c r="C969" s="77" t="s">
        <v>74</v>
      </c>
      <c r="D969" s="77" t="s">
        <v>96</v>
      </c>
      <c r="E969" s="26" t="s">
        <v>517</v>
      </c>
      <c r="F969" s="26"/>
      <c r="G969" s="82">
        <f t="shared" si="136"/>
        <v>7116.2</v>
      </c>
      <c r="H969" s="82">
        <f t="shared" si="136"/>
        <v>0</v>
      </c>
      <c r="I969" s="82">
        <f t="shared" si="127"/>
        <v>7116.2</v>
      </c>
      <c r="J969" s="98"/>
      <c r="K969" s="36"/>
      <c r="L969" s="36"/>
    </row>
    <row r="970" spans="1:12" ht="33" x14ac:dyDescent="0.2">
      <c r="A970" s="81" t="str">
        <f ca="1">IF(ISERROR(MATCH(E970,Код_КЦСР,0)),"",INDIRECT(ADDRESS(MATCH(E970,Код_КЦСР,0)+1,2,,,"КЦСР")))</f>
        <v>Осуществление бюджетных инвестиций в объекты муниципальной собственности</v>
      </c>
      <c r="B970" s="26">
        <v>811</v>
      </c>
      <c r="C970" s="77" t="s">
        <v>74</v>
      </c>
      <c r="D970" s="77" t="s">
        <v>96</v>
      </c>
      <c r="E970" s="26" t="s">
        <v>519</v>
      </c>
      <c r="F970" s="26"/>
      <c r="G970" s="82">
        <f t="shared" si="136"/>
        <v>7116.2</v>
      </c>
      <c r="H970" s="82">
        <f t="shared" si="136"/>
        <v>0</v>
      </c>
      <c r="I970" s="82">
        <f t="shared" si="127"/>
        <v>7116.2</v>
      </c>
      <c r="J970" s="98"/>
      <c r="K970" s="36"/>
      <c r="L970" s="36"/>
    </row>
    <row r="971" spans="1:12" x14ac:dyDescent="0.2">
      <c r="A971" s="81" t="str">
        <f ca="1">IF(ISERROR(MATCH(E971,Код_КЦСР,0)),"",INDIRECT(ADDRESS(MATCH(E971,Код_КЦСР,0)+1,2,,,"КЦСР")))</f>
        <v>Строительство объектов сметной стоимостью до 100 млн. рублей</v>
      </c>
      <c r="B971" s="26">
        <v>811</v>
      </c>
      <c r="C971" s="77" t="s">
        <v>74</v>
      </c>
      <c r="D971" s="77" t="s">
        <v>96</v>
      </c>
      <c r="E971" s="26" t="s">
        <v>520</v>
      </c>
      <c r="F971" s="26"/>
      <c r="G971" s="82">
        <f t="shared" ref="G971:H972" si="137">G972</f>
        <v>7116.2</v>
      </c>
      <c r="H971" s="82">
        <f t="shared" si="137"/>
        <v>0</v>
      </c>
      <c r="I971" s="82">
        <f t="shared" si="127"/>
        <v>7116.2</v>
      </c>
      <c r="J971" s="98"/>
      <c r="K971" s="36"/>
      <c r="L971" s="36"/>
    </row>
    <row r="972" spans="1:12" ht="33" x14ac:dyDescent="0.2">
      <c r="A972" s="81" t="str">
        <f ca="1">IF(ISERROR(MATCH(F972,Код_КВР,0)),"",INDIRECT(ADDRESS(MATCH(F972,Код_КВР,0)+1,2,,,"КВР")))</f>
        <v>Капитальные вложения в объекты государственной (муниципальной) собственности</v>
      </c>
      <c r="B972" s="26">
        <v>811</v>
      </c>
      <c r="C972" s="77" t="s">
        <v>74</v>
      </c>
      <c r="D972" s="77" t="s">
        <v>96</v>
      </c>
      <c r="E972" s="26" t="s">
        <v>520</v>
      </c>
      <c r="F972" s="26">
        <v>400</v>
      </c>
      <c r="G972" s="82">
        <f t="shared" si="137"/>
        <v>7116.2</v>
      </c>
      <c r="H972" s="82">
        <f t="shared" si="137"/>
        <v>0</v>
      </c>
      <c r="I972" s="82">
        <f t="shared" si="127"/>
        <v>7116.2</v>
      </c>
      <c r="J972" s="98"/>
      <c r="K972" s="36"/>
      <c r="L972" s="36"/>
    </row>
    <row r="973" spans="1:12" x14ac:dyDescent="0.2">
      <c r="A973" s="81" t="str">
        <f ca="1">IF(ISERROR(MATCH(F973,Код_КВР,0)),"",INDIRECT(ADDRESS(MATCH(F973,Код_КВР,0)+1,2,,,"КВР")))</f>
        <v>Бюджетные инвестиции</v>
      </c>
      <c r="B973" s="26">
        <v>811</v>
      </c>
      <c r="C973" s="77" t="s">
        <v>74</v>
      </c>
      <c r="D973" s="77" t="s">
        <v>96</v>
      </c>
      <c r="E973" s="26" t="s">
        <v>520</v>
      </c>
      <c r="F973" s="26">
        <v>410</v>
      </c>
      <c r="G973" s="82">
        <v>7116.2</v>
      </c>
      <c r="H973" s="82"/>
      <c r="I973" s="82">
        <f t="shared" si="127"/>
        <v>7116.2</v>
      </c>
      <c r="J973" s="98"/>
      <c r="K973" s="36"/>
      <c r="L973" s="36"/>
    </row>
    <row r="974" spans="1:12" x14ac:dyDescent="0.2">
      <c r="A974" s="81" t="str">
        <f ca="1">IF(ISERROR(MATCH(C974,Код_Раздел,0)),"",INDIRECT(ADDRESS(MATCH(C974,Код_Раздел,0)+1,2,,,"Раздел")))</f>
        <v>Культура, кинематография</v>
      </c>
      <c r="B974" s="26">
        <v>811</v>
      </c>
      <c r="C974" s="77" t="s">
        <v>99</v>
      </c>
      <c r="D974" s="77"/>
      <c r="E974" s="26"/>
      <c r="F974" s="26"/>
      <c r="G974" s="82">
        <f>G975+G980</f>
        <v>25975.899999999998</v>
      </c>
      <c r="H974" s="82">
        <f>H975+H980</f>
        <v>0</v>
      </c>
      <c r="I974" s="82">
        <f t="shared" si="127"/>
        <v>25975.899999999998</v>
      </c>
      <c r="J974" s="98"/>
      <c r="K974" s="36"/>
      <c r="L974" s="36"/>
    </row>
    <row r="975" spans="1:12" x14ac:dyDescent="0.2">
      <c r="A975" s="85" t="s">
        <v>63</v>
      </c>
      <c r="B975" s="26">
        <v>811</v>
      </c>
      <c r="C975" s="77" t="s">
        <v>99</v>
      </c>
      <c r="D975" s="77" t="s">
        <v>90</v>
      </c>
      <c r="E975" s="26"/>
      <c r="F975" s="26"/>
      <c r="G975" s="82">
        <f t="shared" ref="G975:H978" si="138">G976</f>
        <v>23099.1</v>
      </c>
      <c r="H975" s="82">
        <f t="shared" si="138"/>
        <v>0</v>
      </c>
      <c r="I975" s="82">
        <f t="shared" si="127"/>
        <v>23099.1</v>
      </c>
      <c r="J975" s="98"/>
      <c r="K975" s="36"/>
      <c r="L975" s="36"/>
    </row>
    <row r="976" spans="1:12" ht="66" x14ac:dyDescent="0.2">
      <c r="A976" s="81" t="str">
        <f ca="1">IF(ISERROR(MATCH(E976,Код_КЦСР,0)),"",INDIRECT(ADDRESS(MATCH(E976,Код_КЦСР,0)+1,2,,,"КЦСР")))</f>
        <v>Муниципальная программа «Осуществление бюджетных инвестиций в социальную, коммунальную, транспортную инфраструктуры и капитальный ремонт объектов муниципальной собственности города Череповца» на 2014 – 2018 годы</v>
      </c>
      <c r="B976" s="26">
        <v>811</v>
      </c>
      <c r="C976" s="77" t="s">
        <v>99</v>
      </c>
      <c r="D976" s="77" t="s">
        <v>90</v>
      </c>
      <c r="E976" s="26" t="s">
        <v>517</v>
      </c>
      <c r="F976" s="26"/>
      <c r="G976" s="82">
        <f t="shared" si="138"/>
        <v>23099.1</v>
      </c>
      <c r="H976" s="82">
        <f t="shared" si="138"/>
        <v>0</v>
      </c>
      <c r="I976" s="82">
        <f t="shared" si="127"/>
        <v>23099.1</v>
      </c>
      <c r="J976" s="98"/>
      <c r="K976" s="36"/>
      <c r="L976" s="36"/>
    </row>
    <row r="977" spans="1:12" x14ac:dyDescent="0.2">
      <c r="A977" s="81" t="str">
        <f ca="1">IF(ISERROR(MATCH(E977,Код_КЦСР,0)),"",INDIRECT(ADDRESS(MATCH(E977,Код_КЦСР,0)+1,2,,,"КЦСР")))</f>
        <v>Капитальный ремонт объектов муниципальной собственности</v>
      </c>
      <c r="B977" s="26">
        <v>811</v>
      </c>
      <c r="C977" s="77" t="s">
        <v>99</v>
      </c>
      <c r="D977" s="77" t="s">
        <v>90</v>
      </c>
      <c r="E977" s="26" t="s">
        <v>529</v>
      </c>
      <c r="F977" s="26"/>
      <c r="G977" s="82">
        <f t="shared" si="138"/>
        <v>23099.1</v>
      </c>
      <c r="H977" s="82">
        <f t="shared" si="138"/>
        <v>0</v>
      </c>
      <c r="I977" s="82">
        <f t="shared" si="127"/>
        <v>23099.1</v>
      </c>
      <c r="J977" s="98"/>
      <c r="K977" s="36"/>
      <c r="L977" s="36"/>
    </row>
    <row r="978" spans="1:12" ht="18.75" customHeight="1" x14ac:dyDescent="0.2">
      <c r="A978" s="81" t="str">
        <f ca="1">IF(ISERROR(MATCH(F978,Код_КВР,0)),"",INDIRECT(ADDRESS(MATCH(F978,Код_КВР,0)+1,2,,,"КВР")))</f>
        <v>Закупка товаров, работ и услуг для государственных (муниципальных) нужд</v>
      </c>
      <c r="B978" s="26">
        <v>811</v>
      </c>
      <c r="C978" s="77" t="s">
        <v>99</v>
      </c>
      <c r="D978" s="77" t="s">
        <v>90</v>
      </c>
      <c r="E978" s="26" t="s">
        <v>529</v>
      </c>
      <c r="F978" s="26">
        <v>200</v>
      </c>
      <c r="G978" s="82">
        <f t="shared" si="138"/>
        <v>23099.1</v>
      </c>
      <c r="H978" s="82">
        <f t="shared" si="138"/>
        <v>0</v>
      </c>
      <c r="I978" s="82">
        <f t="shared" si="127"/>
        <v>23099.1</v>
      </c>
      <c r="J978" s="98"/>
      <c r="K978" s="36"/>
      <c r="L978" s="36"/>
    </row>
    <row r="979" spans="1:12" ht="33" x14ac:dyDescent="0.2">
      <c r="A979" s="81" t="str">
        <f ca="1">IF(ISERROR(MATCH(F979,Код_КВР,0)),"",INDIRECT(ADDRESS(MATCH(F979,Код_КВР,0)+1,2,,,"КВР")))</f>
        <v>Иные закупки товаров, работ и услуг для обеспечения государственных (муниципальных) нужд</v>
      </c>
      <c r="B979" s="26">
        <v>811</v>
      </c>
      <c r="C979" s="77" t="s">
        <v>99</v>
      </c>
      <c r="D979" s="77" t="s">
        <v>90</v>
      </c>
      <c r="E979" s="26" t="s">
        <v>529</v>
      </c>
      <c r="F979" s="26">
        <v>240</v>
      </c>
      <c r="G979" s="82">
        <v>23099.1</v>
      </c>
      <c r="H979" s="82"/>
      <c r="I979" s="82">
        <f t="shared" si="127"/>
        <v>23099.1</v>
      </c>
      <c r="J979" s="98"/>
      <c r="K979" s="36"/>
      <c r="L979" s="36"/>
    </row>
    <row r="980" spans="1:12" x14ac:dyDescent="0.2">
      <c r="A980" s="85" t="s">
        <v>44</v>
      </c>
      <c r="B980" s="26">
        <v>811</v>
      </c>
      <c r="C980" s="77" t="s">
        <v>99</v>
      </c>
      <c r="D980" s="77" t="s">
        <v>93</v>
      </c>
      <c r="E980" s="26"/>
      <c r="F980" s="26"/>
      <c r="G980" s="82">
        <f t="shared" ref="G980:H984" si="139">G981</f>
        <v>2876.8</v>
      </c>
      <c r="H980" s="82">
        <f t="shared" si="139"/>
        <v>0</v>
      </c>
      <c r="I980" s="82">
        <f t="shared" si="127"/>
        <v>2876.8</v>
      </c>
      <c r="J980" s="98"/>
      <c r="K980" s="36"/>
      <c r="L980" s="36"/>
    </row>
    <row r="981" spans="1:12" ht="66" x14ac:dyDescent="0.2">
      <c r="A981" s="81" t="str">
        <f ca="1">IF(ISERROR(MATCH(E981,Код_КЦСР,0)),"",INDIRECT(ADDRESS(MATCH(E981,Код_КЦСР,0)+1,2,,,"КЦСР")))</f>
        <v>Муниципальная программа «Осуществление бюджетных инвестиций в социальную, коммунальную, транспортную инфраструктуры и капитальный ремонт объектов муниципальной собственности города Череповца» на 2014 – 2018 годы</v>
      </c>
      <c r="B981" s="26">
        <v>811</v>
      </c>
      <c r="C981" s="77" t="s">
        <v>99</v>
      </c>
      <c r="D981" s="77" t="s">
        <v>93</v>
      </c>
      <c r="E981" s="26" t="s">
        <v>517</v>
      </c>
      <c r="F981" s="26"/>
      <c r="G981" s="82">
        <f>G982+G986</f>
        <v>2876.8</v>
      </c>
      <c r="H981" s="82">
        <f>H982+H986</f>
        <v>0</v>
      </c>
      <c r="I981" s="82">
        <f t="shared" ref="I981:I1018" si="140">G981+H981</f>
        <v>2876.8</v>
      </c>
      <c r="J981" s="98"/>
      <c r="K981" s="36"/>
      <c r="L981" s="36"/>
    </row>
    <row r="982" spans="1:12" ht="33" x14ac:dyDescent="0.2">
      <c r="A982" s="81" t="str">
        <f ca="1">IF(ISERROR(MATCH(E982,Код_КЦСР,0)),"",INDIRECT(ADDRESS(MATCH(E982,Код_КЦСР,0)+1,2,,,"КЦСР")))</f>
        <v>Осуществление бюджетных инвестиций в объекты муниципальной собственности</v>
      </c>
      <c r="B982" s="26">
        <v>811</v>
      </c>
      <c r="C982" s="77" t="s">
        <v>99</v>
      </c>
      <c r="D982" s="77" t="s">
        <v>93</v>
      </c>
      <c r="E982" s="26" t="s">
        <v>519</v>
      </c>
      <c r="F982" s="26"/>
      <c r="G982" s="82">
        <f>G983</f>
        <v>2379</v>
      </c>
      <c r="H982" s="82">
        <f>H983</f>
        <v>0</v>
      </c>
      <c r="I982" s="82">
        <f t="shared" si="140"/>
        <v>2379</v>
      </c>
      <c r="J982" s="98"/>
      <c r="K982" s="36"/>
      <c r="L982" s="36"/>
    </row>
    <row r="983" spans="1:12" x14ac:dyDescent="0.2">
      <c r="A983" s="81" t="str">
        <f ca="1">IF(ISERROR(MATCH(E983,Код_КЦСР,0)),"",INDIRECT(ADDRESS(MATCH(E983,Код_КЦСР,0)+1,2,,,"КЦСР")))</f>
        <v>Строительство объектов сметной стоимостью до 100 млн. рублей</v>
      </c>
      <c r="B983" s="26">
        <v>811</v>
      </c>
      <c r="C983" s="77" t="s">
        <v>99</v>
      </c>
      <c r="D983" s="77" t="s">
        <v>93</v>
      </c>
      <c r="E983" s="26" t="s">
        <v>520</v>
      </c>
      <c r="F983" s="26"/>
      <c r="G983" s="82">
        <f>G984</f>
        <v>2379</v>
      </c>
      <c r="H983" s="82">
        <f>H984</f>
        <v>0</v>
      </c>
      <c r="I983" s="82">
        <f t="shared" si="140"/>
        <v>2379</v>
      </c>
      <c r="J983" s="98"/>
      <c r="K983" s="36"/>
      <c r="L983" s="36"/>
    </row>
    <row r="984" spans="1:12" ht="33" x14ac:dyDescent="0.2">
      <c r="A984" s="81" t="str">
        <f ca="1">IF(ISERROR(MATCH(F984,Код_КВР,0)),"",INDIRECT(ADDRESS(MATCH(F984,Код_КВР,0)+1,2,,,"КВР")))</f>
        <v>Капитальные вложения в объекты государственной (муниципальной) собственности</v>
      </c>
      <c r="B984" s="26">
        <v>811</v>
      </c>
      <c r="C984" s="77" t="s">
        <v>99</v>
      </c>
      <c r="D984" s="77" t="s">
        <v>93</v>
      </c>
      <c r="E984" s="26" t="s">
        <v>520</v>
      </c>
      <c r="F984" s="26">
        <v>400</v>
      </c>
      <c r="G984" s="82">
        <f t="shared" si="139"/>
        <v>2379</v>
      </c>
      <c r="H984" s="82">
        <f t="shared" si="139"/>
        <v>0</v>
      </c>
      <c r="I984" s="82">
        <f t="shared" si="140"/>
        <v>2379</v>
      </c>
      <c r="J984" s="98"/>
      <c r="K984" s="36"/>
      <c r="L984" s="36"/>
    </row>
    <row r="985" spans="1:12" x14ac:dyDescent="0.2">
      <c r="A985" s="81" t="str">
        <f ca="1">IF(ISERROR(MATCH(F985,Код_КВР,0)),"",INDIRECT(ADDRESS(MATCH(F985,Код_КВР,0)+1,2,,,"КВР")))</f>
        <v>Бюджетные инвестиции</v>
      </c>
      <c r="B985" s="26">
        <v>811</v>
      </c>
      <c r="C985" s="77" t="s">
        <v>99</v>
      </c>
      <c r="D985" s="77" t="s">
        <v>93</v>
      </c>
      <c r="E985" s="26" t="s">
        <v>520</v>
      </c>
      <c r="F985" s="26">
        <v>410</v>
      </c>
      <c r="G985" s="82">
        <v>2379</v>
      </c>
      <c r="H985" s="82"/>
      <c r="I985" s="82">
        <f t="shared" si="140"/>
        <v>2379</v>
      </c>
      <c r="J985" s="98"/>
      <c r="K985" s="36"/>
      <c r="L985" s="36"/>
    </row>
    <row r="986" spans="1:12" x14ac:dyDescent="0.2">
      <c r="A986" s="81" t="str">
        <f ca="1">IF(ISERROR(MATCH(E986,Код_КЦСР,0)),"",INDIRECT(ADDRESS(MATCH(E986,Код_КЦСР,0)+1,2,,,"КЦСР")))</f>
        <v>Капитальный ремонт объектов муниципальной собственности</v>
      </c>
      <c r="B986" s="26">
        <v>811</v>
      </c>
      <c r="C986" s="77" t="s">
        <v>99</v>
      </c>
      <c r="D986" s="77" t="s">
        <v>93</v>
      </c>
      <c r="E986" s="26" t="s">
        <v>529</v>
      </c>
      <c r="F986" s="26"/>
      <c r="G986" s="82">
        <f>G987</f>
        <v>497.8</v>
      </c>
      <c r="H986" s="82">
        <f>H987</f>
        <v>0</v>
      </c>
      <c r="I986" s="82">
        <f t="shared" si="140"/>
        <v>497.8</v>
      </c>
      <c r="J986" s="98"/>
      <c r="K986" s="36"/>
      <c r="L986" s="36"/>
    </row>
    <row r="987" spans="1:12" ht="18.75" customHeight="1" x14ac:dyDescent="0.2">
      <c r="A987" s="81" t="str">
        <f ca="1">IF(ISERROR(MATCH(F987,Код_КВР,0)),"",INDIRECT(ADDRESS(MATCH(F987,Код_КВР,0)+1,2,,,"КВР")))</f>
        <v>Закупка товаров, работ и услуг для государственных (муниципальных) нужд</v>
      </c>
      <c r="B987" s="26">
        <v>811</v>
      </c>
      <c r="C987" s="77" t="s">
        <v>99</v>
      </c>
      <c r="D987" s="77" t="s">
        <v>93</v>
      </c>
      <c r="E987" s="26" t="s">
        <v>529</v>
      </c>
      <c r="F987" s="26">
        <v>200</v>
      </c>
      <c r="G987" s="82">
        <f>G988</f>
        <v>497.8</v>
      </c>
      <c r="H987" s="82">
        <f>H988</f>
        <v>0</v>
      </c>
      <c r="I987" s="82">
        <f t="shared" si="140"/>
        <v>497.8</v>
      </c>
      <c r="J987" s="98"/>
      <c r="K987" s="36"/>
      <c r="L987" s="36"/>
    </row>
    <row r="988" spans="1:12" ht="33" x14ac:dyDescent="0.2">
      <c r="A988" s="81" t="str">
        <f ca="1">IF(ISERROR(MATCH(F988,Код_КВР,0)),"",INDIRECT(ADDRESS(MATCH(F988,Код_КВР,0)+1,2,,,"КВР")))</f>
        <v>Иные закупки товаров, работ и услуг для обеспечения государственных (муниципальных) нужд</v>
      </c>
      <c r="B988" s="26">
        <v>811</v>
      </c>
      <c r="C988" s="77" t="s">
        <v>99</v>
      </c>
      <c r="D988" s="77" t="s">
        <v>93</v>
      </c>
      <c r="E988" s="26" t="s">
        <v>529</v>
      </c>
      <c r="F988" s="26">
        <v>240</v>
      </c>
      <c r="G988" s="82">
        <v>497.8</v>
      </c>
      <c r="H988" s="82"/>
      <c r="I988" s="82">
        <f t="shared" si="140"/>
        <v>497.8</v>
      </c>
      <c r="J988" s="98"/>
      <c r="K988" s="36"/>
      <c r="L988" s="36"/>
    </row>
    <row r="989" spans="1:12" x14ac:dyDescent="0.2">
      <c r="A989" s="81" t="str">
        <f ca="1">IF(ISERROR(MATCH(B989,Код_ППП,0)),"",INDIRECT(ADDRESS(MATCH(B989,Код_ППП,0)+1,2,,,"ППП")))</f>
        <v xml:space="preserve">КОНТРОЛЬНО-СЧЕТНАЯ ПАЛАТА ГОРОДА ЧЕРЕПОВЦА </v>
      </c>
      <c r="B989" s="26">
        <v>812</v>
      </c>
      <c r="C989" s="77"/>
      <c r="D989" s="77"/>
      <c r="E989" s="26"/>
      <c r="F989" s="26"/>
      <c r="G989" s="82">
        <f t="shared" ref="G989:H993" si="141">G990</f>
        <v>11795.5</v>
      </c>
      <c r="H989" s="82">
        <f t="shared" si="141"/>
        <v>0</v>
      </c>
      <c r="I989" s="82">
        <f t="shared" si="140"/>
        <v>11795.5</v>
      </c>
      <c r="J989" s="98"/>
      <c r="K989" s="36"/>
      <c r="L989" s="36"/>
    </row>
    <row r="990" spans="1:12" x14ac:dyDescent="0.2">
      <c r="A990" s="81" t="str">
        <f ca="1">IF(ISERROR(MATCH(C990,Код_Раздел,0)),"",INDIRECT(ADDRESS(MATCH(C990,Код_Раздел,0)+1,2,,,"Раздел")))</f>
        <v>Общегосударственные  вопросы</v>
      </c>
      <c r="B990" s="26">
        <v>812</v>
      </c>
      <c r="C990" s="77" t="s">
        <v>90</v>
      </c>
      <c r="D990" s="77"/>
      <c r="E990" s="26"/>
      <c r="F990" s="26"/>
      <c r="G990" s="82">
        <f t="shared" si="141"/>
        <v>11795.5</v>
      </c>
      <c r="H990" s="82">
        <f t="shared" si="141"/>
        <v>0</v>
      </c>
      <c r="I990" s="82">
        <f t="shared" si="140"/>
        <v>11795.5</v>
      </c>
      <c r="J990" s="98"/>
      <c r="K990" s="36"/>
      <c r="L990" s="36"/>
    </row>
    <row r="991" spans="1:12" ht="33" x14ac:dyDescent="0.2">
      <c r="A991" s="85" t="s">
        <v>46</v>
      </c>
      <c r="B991" s="26">
        <v>812</v>
      </c>
      <c r="C991" s="77" t="s">
        <v>90</v>
      </c>
      <c r="D991" s="77" t="s">
        <v>94</v>
      </c>
      <c r="E991" s="26"/>
      <c r="F991" s="26"/>
      <c r="G991" s="82">
        <f t="shared" si="141"/>
        <v>11795.5</v>
      </c>
      <c r="H991" s="82">
        <f t="shared" si="141"/>
        <v>0</v>
      </c>
      <c r="I991" s="82">
        <f t="shared" si="140"/>
        <v>11795.5</v>
      </c>
      <c r="J991" s="98"/>
      <c r="K991" s="36"/>
      <c r="L991" s="36"/>
    </row>
    <row r="992" spans="1:12" x14ac:dyDescent="0.2">
      <c r="A992" s="81" t="str">
        <f ca="1">IF(ISERROR(MATCH(E992,Код_КЦСР,0)),"",INDIRECT(ADDRESS(MATCH(E992,Код_КЦСР,0)+1,2,,,"КЦСР")))</f>
        <v>Расходы, не включенные в муниципальные программы города Череповца</v>
      </c>
      <c r="B992" s="26">
        <v>812</v>
      </c>
      <c r="C992" s="77" t="s">
        <v>90</v>
      </c>
      <c r="D992" s="77" t="s">
        <v>94</v>
      </c>
      <c r="E992" s="26" t="s">
        <v>586</v>
      </c>
      <c r="F992" s="26"/>
      <c r="G992" s="82">
        <f t="shared" si="141"/>
        <v>11795.5</v>
      </c>
      <c r="H992" s="82">
        <f t="shared" si="141"/>
        <v>0</v>
      </c>
      <c r="I992" s="82">
        <f t="shared" si="140"/>
        <v>11795.5</v>
      </c>
      <c r="J992" s="98"/>
      <c r="K992" s="36"/>
      <c r="L992" s="36"/>
    </row>
    <row r="993" spans="1:12" x14ac:dyDescent="0.2">
      <c r="A993" s="81" t="str">
        <f ca="1">IF(ISERROR(MATCH(E993,Код_КЦСР,0)),"",INDIRECT(ADDRESS(MATCH(E993,Код_КЦСР,0)+1,2,,,"КЦСР")))</f>
        <v>Обеспечение деятельности контрольно-счетной палаты города Череповца</v>
      </c>
      <c r="B993" s="26">
        <v>812</v>
      </c>
      <c r="C993" s="77" t="s">
        <v>90</v>
      </c>
      <c r="D993" s="77" t="s">
        <v>94</v>
      </c>
      <c r="E993" s="26" t="s">
        <v>600</v>
      </c>
      <c r="F993" s="26"/>
      <c r="G993" s="82">
        <f t="shared" si="141"/>
        <v>11795.5</v>
      </c>
      <c r="H993" s="82">
        <f t="shared" si="141"/>
        <v>0</v>
      </c>
      <c r="I993" s="82">
        <f t="shared" si="140"/>
        <v>11795.5</v>
      </c>
      <c r="J993" s="98"/>
      <c r="K993" s="36"/>
      <c r="L993" s="36"/>
    </row>
    <row r="994" spans="1:12" x14ac:dyDescent="0.2">
      <c r="A994" s="81" t="str">
        <f ca="1">IF(ISERROR(MATCH(E994,Код_КЦСР,0)),"",INDIRECT(ADDRESS(MATCH(E994,Код_КЦСР,0)+1,2,,,"КЦСР")))</f>
        <v>Расходы на обеспечение функций органов местного самоуправления</v>
      </c>
      <c r="B994" s="26">
        <v>812</v>
      </c>
      <c r="C994" s="77" t="s">
        <v>90</v>
      </c>
      <c r="D994" s="77" t="s">
        <v>94</v>
      </c>
      <c r="E994" s="26" t="s">
        <v>601</v>
      </c>
      <c r="F994" s="26"/>
      <c r="G994" s="82">
        <f>G995+G997</f>
        <v>11795.5</v>
      </c>
      <c r="H994" s="82">
        <f>H995+H997</f>
        <v>0</v>
      </c>
      <c r="I994" s="82">
        <f t="shared" si="140"/>
        <v>11795.5</v>
      </c>
      <c r="J994" s="98"/>
      <c r="K994" s="36"/>
      <c r="L994" s="36"/>
    </row>
    <row r="995" spans="1:12" ht="51" customHeight="1" x14ac:dyDescent="0.2">
      <c r="A995" s="81" t="str">
        <f t="shared" ref="A995:A998" ca="1" si="142">IF(ISERROR(MATCH(F995,Код_КВР,0)),"",INDIRECT(ADDRESS(MATCH(F995,Код_КВР,0)+1,2,,,"КВР")))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995" s="26">
        <v>812</v>
      </c>
      <c r="C995" s="77" t="s">
        <v>90</v>
      </c>
      <c r="D995" s="77" t="s">
        <v>94</v>
      </c>
      <c r="E995" s="26" t="s">
        <v>601</v>
      </c>
      <c r="F995" s="26">
        <v>100</v>
      </c>
      <c r="G995" s="82">
        <f>G996</f>
        <v>11712.4</v>
      </c>
      <c r="H995" s="82">
        <f>H996</f>
        <v>0</v>
      </c>
      <c r="I995" s="82">
        <f t="shared" si="140"/>
        <v>11712.4</v>
      </c>
      <c r="J995" s="98"/>
      <c r="K995" s="36"/>
      <c r="L995" s="36"/>
    </row>
    <row r="996" spans="1:12" ht="18.75" customHeight="1" x14ac:dyDescent="0.2">
      <c r="A996" s="81" t="str">
        <f t="shared" ca="1" si="142"/>
        <v>Расходы на выплаты персоналу государственных (муниципальных) органов</v>
      </c>
      <c r="B996" s="26">
        <v>812</v>
      </c>
      <c r="C996" s="77" t="s">
        <v>90</v>
      </c>
      <c r="D996" s="77" t="s">
        <v>94</v>
      </c>
      <c r="E996" s="26" t="s">
        <v>601</v>
      </c>
      <c r="F996" s="26">
        <v>120</v>
      </c>
      <c r="G996" s="82">
        <v>11712.4</v>
      </c>
      <c r="H996" s="82"/>
      <c r="I996" s="82">
        <f t="shared" si="140"/>
        <v>11712.4</v>
      </c>
      <c r="J996" s="98"/>
      <c r="K996" s="36"/>
      <c r="L996" s="36"/>
    </row>
    <row r="997" spans="1:12" ht="18.75" customHeight="1" x14ac:dyDescent="0.2">
      <c r="A997" s="81" t="str">
        <f t="shared" ca="1" si="142"/>
        <v>Закупка товаров, работ и услуг для государственных (муниципальных) нужд</v>
      </c>
      <c r="B997" s="26">
        <v>812</v>
      </c>
      <c r="C997" s="77" t="s">
        <v>90</v>
      </c>
      <c r="D997" s="77" t="s">
        <v>94</v>
      </c>
      <c r="E997" s="26" t="s">
        <v>601</v>
      </c>
      <c r="F997" s="26">
        <v>200</v>
      </c>
      <c r="G997" s="82">
        <f>G998</f>
        <v>83.1</v>
      </c>
      <c r="H997" s="82">
        <f>H998</f>
        <v>0</v>
      </c>
      <c r="I997" s="82">
        <f t="shared" si="140"/>
        <v>83.1</v>
      </c>
      <c r="J997" s="98"/>
      <c r="K997" s="36"/>
      <c r="L997" s="36"/>
    </row>
    <row r="998" spans="1:12" ht="33" x14ac:dyDescent="0.2">
      <c r="A998" s="81" t="str">
        <f t="shared" ca="1" si="142"/>
        <v>Иные закупки товаров, работ и услуг для обеспечения государственных (муниципальных) нужд</v>
      </c>
      <c r="B998" s="26">
        <v>812</v>
      </c>
      <c r="C998" s="77" t="s">
        <v>90</v>
      </c>
      <c r="D998" s="77" t="s">
        <v>94</v>
      </c>
      <c r="E998" s="26" t="s">
        <v>601</v>
      </c>
      <c r="F998" s="26">
        <v>240</v>
      </c>
      <c r="G998" s="82">
        <v>83.1</v>
      </c>
      <c r="H998" s="82"/>
      <c r="I998" s="82">
        <f t="shared" si="140"/>
        <v>83.1</v>
      </c>
      <c r="J998" s="98"/>
      <c r="K998" s="36"/>
      <c r="L998" s="36"/>
    </row>
    <row r="999" spans="1:12" ht="33" x14ac:dyDescent="0.2">
      <c r="A999" s="81" t="str">
        <f ca="1">IF(ISERROR(MATCH(B999,Код_ППП,0)),"",INDIRECT(ADDRESS(MATCH(B999,Код_ППП,0)+1,2,,,"ППП")))</f>
        <v>КОМИТЕТ ПО КОНТРОЛЮ В СФЕРЕ БЛАГОУСТРОЙСТВА И ОХРАНЫ ОКРУЖАЮЩЕЙ СРЕДЫ ГОРОДА</v>
      </c>
      <c r="B999" s="26">
        <v>840</v>
      </c>
      <c r="C999" s="77"/>
      <c r="D999" s="77"/>
      <c r="E999" s="26"/>
      <c r="F999" s="26"/>
      <c r="G999" s="82">
        <f>G1000</f>
        <v>13628.7</v>
      </c>
      <c r="H999" s="82">
        <f>H1000</f>
        <v>0</v>
      </c>
      <c r="I999" s="82">
        <f t="shared" si="140"/>
        <v>13628.7</v>
      </c>
      <c r="J999" s="98"/>
      <c r="K999" s="36"/>
      <c r="L999" s="36"/>
    </row>
    <row r="1000" spans="1:12" x14ac:dyDescent="0.2">
      <c r="A1000" s="81" t="str">
        <f ca="1">IF(ISERROR(MATCH(C1000,Код_Раздел,0)),"",INDIRECT(ADDRESS(MATCH(C1000,Код_Раздел,0)+1,2,,,"Раздел")))</f>
        <v>Охрана окружающей среды</v>
      </c>
      <c r="B1000" s="26">
        <v>840</v>
      </c>
      <c r="C1000" s="77" t="s">
        <v>94</v>
      </c>
      <c r="D1000" s="77"/>
      <c r="E1000" s="26"/>
      <c r="F1000" s="26"/>
      <c r="G1000" s="82">
        <f>G1001+G1008</f>
        <v>13628.7</v>
      </c>
      <c r="H1000" s="82">
        <f>H1001+H1008</f>
        <v>0</v>
      </c>
      <c r="I1000" s="82">
        <f t="shared" si="140"/>
        <v>13628.7</v>
      </c>
      <c r="J1000" s="98"/>
      <c r="K1000" s="36"/>
      <c r="L1000" s="36"/>
    </row>
    <row r="1001" spans="1:12" x14ac:dyDescent="0.2">
      <c r="A1001" s="88" t="s">
        <v>41</v>
      </c>
      <c r="B1001" s="26">
        <v>840</v>
      </c>
      <c r="C1001" s="77" t="s">
        <v>94</v>
      </c>
      <c r="D1001" s="77" t="s">
        <v>92</v>
      </c>
      <c r="E1001" s="26"/>
      <c r="F1001" s="26"/>
      <c r="G1001" s="82">
        <f>G1002</f>
        <v>1703.5</v>
      </c>
      <c r="H1001" s="82">
        <f>H1002</f>
        <v>0</v>
      </c>
      <c r="I1001" s="82">
        <f t="shared" si="140"/>
        <v>1703.5</v>
      </c>
      <c r="J1001" s="98"/>
      <c r="K1001" s="36"/>
      <c r="L1001" s="36"/>
    </row>
    <row r="1002" spans="1:12" ht="18.75" customHeight="1" x14ac:dyDescent="0.2">
      <c r="A1002" s="81" t="str">
        <f ca="1">IF(ISERROR(MATCH(E1002,Код_КЦСР,0)),"",INDIRECT(ADDRESS(MATCH(E1002,Код_КЦСР,0)+1,2,,,"КЦСР")))</f>
        <v>Муниципальная программа «Охрана окружающей среды» на 2013 – 2022 годы</v>
      </c>
      <c r="B1002" s="26">
        <v>840</v>
      </c>
      <c r="C1002" s="77" t="s">
        <v>94</v>
      </c>
      <c r="D1002" s="77" t="s">
        <v>92</v>
      </c>
      <c r="E1002" s="26" t="s">
        <v>374</v>
      </c>
      <c r="F1002" s="26"/>
      <c r="G1002" s="82">
        <f>G1003</f>
        <v>1703.5</v>
      </c>
      <c r="H1002" s="82">
        <f>H1003</f>
        <v>0</v>
      </c>
      <c r="I1002" s="82">
        <f t="shared" si="140"/>
        <v>1703.5</v>
      </c>
      <c r="J1002" s="98"/>
      <c r="K1002" s="36"/>
      <c r="L1002" s="36"/>
    </row>
    <row r="1003" spans="1:12" ht="66" customHeight="1" x14ac:dyDescent="0.2">
      <c r="A1003" s="81" t="str">
        <f ca="1">IF(ISERROR(MATCH(E1003,Код_КЦСР,0)),"",INDIRECT(ADDRESS(MATCH(E1003,Код_КЦСР,0)+1,2,,,"КЦСР")))</f>
        <v>Осуществление отдельных государственных полномочий в соответствии с законом области от 28 июня 2006 года № 1465-ОЗ «О наделении органов местного самоуправления отдельными государственными полномочиями в сфере охраны окружающей среды» за счет средств областного бюджета</v>
      </c>
      <c r="B1003" s="26">
        <v>840</v>
      </c>
      <c r="C1003" s="77" t="s">
        <v>94</v>
      </c>
      <c r="D1003" s="77" t="s">
        <v>92</v>
      </c>
      <c r="E1003" s="26" t="s">
        <v>380</v>
      </c>
      <c r="F1003" s="26"/>
      <c r="G1003" s="82">
        <f>G1004+G1006</f>
        <v>1703.5</v>
      </c>
      <c r="H1003" s="82">
        <f>H1004+H1006</f>
        <v>0</v>
      </c>
      <c r="I1003" s="82">
        <f t="shared" si="140"/>
        <v>1703.5</v>
      </c>
      <c r="J1003" s="98"/>
      <c r="K1003" s="36"/>
      <c r="L1003" s="36"/>
    </row>
    <row r="1004" spans="1:12" ht="51" customHeight="1" x14ac:dyDescent="0.2">
      <c r="A1004" s="81" t="str">
        <f ca="1">IF(ISERROR(MATCH(F1004,Код_КВР,0)),"",INDIRECT(ADDRESS(MATCH(F1004,Код_КВР,0)+1,2,,,"КВР")))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004" s="26">
        <v>840</v>
      </c>
      <c r="C1004" s="77" t="s">
        <v>94</v>
      </c>
      <c r="D1004" s="77" t="s">
        <v>92</v>
      </c>
      <c r="E1004" s="26" t="s">
        <v>380</v>
      </c>
      <c r="F1004" s="26">
        <v>100</v>
      </c>
      <c r="G1004" s="82">
        <f>G1005</f>
        <v>1653.5</v>
      </c>
      <c r="H1004" s="82">
        <f>H1005</f>
        <v>0</v>
      </c>
      <c r="I1004" s="82">
        <f t="shared" si="140"/>
        <v>1653.5</v>
      </c>
      <c r="J1004" s="98"/>
      <c r="K1004" s="36"/>
      <c r="L1004" s="36"/>
    </row>
    <row r="1005" spans="1:12" ht="18.75" customHeight="1" x14ac:dyDescent="0.2">
      <c r="A1005" s="81" t="str">
        <f ca="1">IF(ISERROR(MATCH(F1005,Код_КВР,0)),"",INDIRECT(ADDRESS(MATCH(F1005,Код_КВР,0)+1,2,,,"КВР")))</f>
        <v>Расходы на выплаты персоналу государственных (муниципальных) органов</v>
      </c>
      <c r="B1005" s="26">
        <v>840</v>
      </c>
      <c r="C1005" s="77" t="s">
        <v>94</v>
      </c>
      <c r="D1005" s="77" t="s">
        <v>92</v>
      </c>
      <c r="E1005" s="26" t="s">
        <v>380</v>
      </c>
      <c r="F1005" s="26">
        <v>120</v>
      </c>
      <c r="G1005" s="82">
        <v>1653.5</v>
      </c>
      <c r="H1005" s="82"/>
      <c r="I1005" s="82">
        <f t="shared" si="140"/>
        <v>1653.5</v>
      </c>
      <c r="J1005" s="98"/>
      <c r="K1005" s="36"/>
      <c r="L1005" s="36"/>
    </row>
    <row r="1006" spans="1:12" ht="18.75" customHeight="1" x14ac:dyDescent="0.2">
      <c r="A1006" s="81" t="str">
        <f ca="1">IF(ISERROR(MATCH(F1006,Код_КВР,0)),"",INDIRECT(ADDRESS(MATCH(F1006,Код_КВР,0)+1,2,,,"КВР")))</f>
        <v>Закупка товаров, работ и услуг для государственных (муниципальных) нужд</v>
      </c>
      <c r="B1006" s="26">
        <v>840</v>
      </c>
      <c r="C1006" s="77" t="s">
        <v>94</v>
      </c>
      <c r="D1006" s="77" t="s">
        <v>92</v>
      </c>
      <c r="E1006" s="26" t="s">
        <v>380</v>
      </c>
      <c r="F1006" s="26">
        <v>200</v>
      </c>
      <c r="G1006" s="82">
        <f>G1007</f>
        <v>50</v>
      </c>
      <c r="H1006" s="82">
        <f>H1007</f>
        <v>0</v>
      </c>
      <c r="I1006" s="82">
        <f t="shared" si="140"/>
        <v>50</v>
      </c>
      <c r="J1006" s="98"/>
      <c r="K1006" s="36"/>
      <c r="L1006" s="36"/>
    </row>
    <row r="1007" spans="1:12" ht="33" x14ac:dyDescent="0.2">
      <c r="A1007" s="81" t="str">
        <f ca="1">IF(ISERROR(MATCH(F1007,Код_КВР,0)),"",INDIRECT(ADDRESS(MATCH(F1007,Код_КВР,0)+1,2,,,"КВР")))</f>
        <v>Иные закупки товаров, работ и услуг для обеспечения государственных (муниципальных) нужд</v>
      </c>
      <c r="B1007" s="26">
        <v>840</v>
      </c>
      <c r="C1007" s="77" t="s">
        <v>94</v>
      </c>
      <c r="D1007" s="77" t="s">
        <v>92</v>
      </c>
      <c r="E1007" s="26" t="s">
        <v>380</v>
      </c>
      <c r="F1007" s="26">
        <v>240</v>
      </c>
      <c r="G1007" s="82">
        <v>50</v>
      </c>
      <c r="H1007" s="82"/>
      <c r="I1007" s="82">
        <f t="shared" si="140"/>
        <v>50</v>
      </c>
      <c r="J1007" s="98"/>
      <c r="K1007" s="36"/>
      <c r="L1007" s="36"/>
    </row>
    <row r="1008" spans="1:12" x14ac:dyDescent="0.2">
      <c r="A1008" s="85" t="s">
        <v>127</v>
      </c>
      <c r="B1008" s="26">
        <v>840</v>
      </c>
      <c r="C1008" s="77" t="s">
        <v>94</v>
      </c>
      <c r="D1008" s="77" t="s">
        <v>98</v>
      </c>
      <c r="E1008" s="26"/>
      <c r="F1008" s="26"/>
      <c r="G1008" s="82">
        <f t="shared" ref="G1008:H1010" si="143">G1009</f>
        <v>11925.2</v>
      </c>
      <c r="H1008" s="82">
        <f t="shared" si="143"/>
        <v>0</v>
      </c>
      <c r="I1008" s="82">
        <f t="shared" si="140"/>
        <v>11925.2</v>
      </c>
      <c r="J1008" s="98"/>
      <c r="K1008" s="36"/>
      <c r="L1008" s="36"/>
    </row>
    <row r="1009" spans="1:13" ht="18.75" customHeight="1" x14ac:dyDescent="0.2">
      <c r="A1009" s="81" t="str">
        <f ca="1">IF(ISERROR(MATCH(E1009,Код_КЦСР,0)),"",INDIRECT(ADDRESS(MATCH(E1009,Код_КЦСР,0)+1,2,,,"КЦСР")))</f>
        <v>Муниципальная программа «Охрана окружающей среды» на 2013 – 2022 годы</v>
      </c>
      <c r="B1009" s="26">
        <v>840</v>
      </c>
      <c r="C1009" s="77" t="s">
        <v>94</v>
      </c>
      <c r="D1009" s="77" t="s">
        <v>98</v>
      </c>
      <c r="E1009" s="26" t="s">
        <v>374</v>
      </c>
      <c r="F1009" s="26"/>
      <c r="G1009" s="82">
        <f t="shared" si="143"/>
        <v>11925.2</v>
      </c>
      <c r="H1009" s="82">
        <f t="shared" si="143"/>
        <v>0</v>
      </c>
      <c r="I1009" s="82">
        <f t="shared" si="140"/>
        <v>11925.2</v>
      </c>
      <c r="J1009" s="98"/>
      <c r="K1009" s="36"/>
      <c r="L1009" s="36"/>
    </row>
    <row r="1010" spans="1:13" ht="49.5" x14ac:dyDescent="0.2">
      <c r="A1010" s="81" t="str">
        <f ca="1">IF(ISERROR(MATCH(E1010,Код_КЦСР,0)),"",INDIRECT(ADDRESS(MATCH(E1010,Код_КЦСР,0)+1,2,,,"КЦСР")))</f>
        <v>Организация работ по реализации целей, задач комитета по контролю в сфере благоустройства и охраны окружающей среды города, выполнение его функциональных обязанностей и реализации муниципальной программы</v>
      </c>
      <c r="B1010" s="26">
        <v>840</v>
      </c>
      <c r="C1010" s="77" t="s">
        <v>94</v>
      </c>
      <c r="D1010" s="77" t="s">
        <v>98</v>
      </c>
      <c r="E1010" s="26" t="s">
        <v>378</v>
      </c>
      <c r="F1010" s="26"/>
      <c r="G1010" s="82">
        <f t="shared" si="143"/>
        <v>11925.2</v>
      </c>
      <c r="H1010" s="82">
        <f t="shared" si="143"/>
        <v>0</v>
      </c>
      <c r="I1010" s="82">
        <f t="shared" si="140"/>
        <v>11925.2</v>
      </c>
      <c r="J1010" s="98"/>
      <c r="K1010" s="36"/>
      <c r="L1010" s="36"/>
    </row>
    <row r="1011" spans="1:13" x14ac:dyDescent="0.2">
      <c r="A1011" s="81" t="str">
        <f ca="1">IF(ISERROR(MATCH(E1011,Код_КЦСР,0)),"",INDIRECT(ADDRESS(MATCH(E1011,Код_КЦСР,0)+1,2,,,"КЦСР")))</f>
        <v>Расходы на обеспечение функций органов местного самоуправления</v>
      </c>
      <c r="B1011" s="26">
        <v>840</v>
      </c>
      <c r="C1011" s="77" t="s">
        <v>94</v>
      </c>
      <c r="D1011" s="77" t="s">
        <v>98</v>
      </c>
      <c r="E1011" s="26" t="s">
        <v>379</v>
      </c>
      <c r="F1011" s="26"/>
      <c r="G1011" s="82">
        <f>G1012+G1014+G1016</f>
        <v>11925.2</v>
      </c>
      <c r="H1011" s="82">
        <f>H1012+H1014+H1016</f>
        <v>0</v>
      </c>
      <c r="I1011" s="82">
        <f t="shared" si="140"/>
        <v>11925.2</v>
      </c>
      <c r="J1011" s="98"/>
      <c r="K1011" s="36"/>
      <c r="L1011" s="36"/>
    </row>
    <row r="1012" spans="1:13" ht="51" customHeight="1" x14ac:dyDescent="0.2">
      <c r="A1012" s="81" t="str">
        <f t="shared" ref="A1012:A1017" ca="1" si="144">IF(ISERROR(MATCH(F1012,Код_КВР,0)),"",INDIRECT(ADDRESS(MATCH(F1012,Код_КВР,0)+1,2,,,"КВР")))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012" s="26">
        <v>840</v>
      </c>
      <c r="C1012" s="77" t="s">
        <v>94</v>
      </c>
      <c r="D1012" s="77" t="s">
        <v>98</v>
      </c>
      <c r="E1012" s="26" t="s">
        <v>379</v>
      </c>
      <c r="F1012" s="26">
        <v>100</v>
      </c>
      <c r="G1012" s="82">
        <f>G1013</f>
        <v>11883.6</v>
      </c>
      <c r="H1012" s="82">
        <f>H1013</f>
        <v>0</v>
      </c>
      <c r="I1012" s="82">
        <f t="shared" si="140"/>
        <v>11883.6</v>
      </c>
      <c r="J1012" s="98"/>
      <c r="K1012" s="36"/>
      <c r="L1012" s="36"/>
    </row>
    <row r="1013" spans="1:13" ht="18.75" customHeight="1" x14ac:dyDescent="0.2">
      <c r="A1013" s="81" t="str">
        <f t="shared" ca="1" si="144"/>
        <v>Расходы на выплаты персоналу государственных (муниципальных) органов</v>
      </c>
      <c r="B1013" s="26">
        <v>840</v>
      </c>
      <c r="C1013" s="77" t="s">
        <v>94</v>
      </c>
      <c r="D1013" s="77" t="s">
        <v>98</v>
      </c>
      <c r="E1013" s="26" t="s">
        <v>379</v>
      </c>
      <c r="F1013" s="26">
        <v>120</v>
      </c>
      <c r="G1013" s="82">
        <v>11883.6</v>
      </c>
      <c r="H1013" s="82"/>
      <c r="I1013" s="82">
        <f t="shared" si="140"/>
        <v>11883.6</v>
      </c>
      <c r="J1013" s="98"/>
      <c r="K1013" s="36"/>
      <c r="L1013" s="36"/>
    </row>
    <row r="1014" spans="1:13" ht="18.75" customHeight="1" x14ac:dyDescent="0.2">
      <c r="A1014" s="81" t="str">
        <f t="shared" ca="1" si="144"/>
        <v>Закупка товаров, работ и услуг для государственных (муниципальных) нужд</v>
      </c>
      <c r="B1014" s="26">
        <v>840</v>
      </c>
      <c r="C1014" s="77" t="s">
        <v>94</v>
      </c>
      <c r="D1014" s="77" t="s">
        <v>98</v>
      </c>
      <c r="E1014" s="26" t="s">
        <v>379</v>
      </c>
      <c r="F1014" s="26">
        <v>200</v>
      </c>
      <c r="G1014" s="82">
        <f>G1015</f>
        <v>39.6</v>
      </c>
      <c r="H1014" s="82">
        <f>H1015</f>
        <v>0</v>
      </c>
      <c r="I1014" s="82">
        <f t="shared" si="140"/>
        <v>39.6</v>
      </c>
      <c r="J1014" s="98"/>
      <c r="K1014" s="36"/>
      <c r="L1014" s="36"/>
    </row>
    <row r="1015" spans="1:13" ht="33" x14ac:dyDescent="0.2">
      <c r="A1015" s="81" t="str">
        <f t="shared" ca="1" si="144"/>
        <v>Иные закупки товаров, работ и услуг для обеспечения государственных (муниципальных) нужд</v>
      </c>
      <c r="B1015" s="26">
        <v>840</v>
      </c>
      <c r="C1015" s="77" t="s">
        <v>94</v>
      </c>
      <c r="D1015" s="77" t="s">
        <v>98</v>
      </c>
      <c r="E1015" s="26" t="s">
        <v>379</v>
      </c>
      <c r="F1015" s="26">
        <v>240</v>
      </c>
      <c r="G1015" s="82">
        <v>39.6</v>
      </c>
      <c r="H1015" s="82"/>
      <c r="I1015" s="82">
        <f t="shared" si="140"/>
        <v>39.6</v>
      </c>
      <c r="J1015" s="98"/>
      <c r="K1015" s="36"/>
      <c r="L1015" s="36"/>
    </row>
    <row r="1016" spans="1:13" x14ac:dyDescent="0.2">
      <c r="A1016" s="81" t="str">
        <f t="shared" ca="1" si="144"/>
        <v>Иные бюджетные ассигнования</v>
      </c>
      <c r="B1016" s="26">
        <v>840</v>
      </c>
      <c r="C1016" s="77" t="s">
        <v>94</v>
      </c>
      <c r="D1016" s="77" t="s">
        <v>98</v>
      </c>
      <c r="E1016" s="26" t="s">
        <v>379</v>
      </c>
      <c r="F1016" s="26">
        <v>800</v>
      </c>
      <c r="G1016" s="82">
        <f>G1017</f>
        <v>2</v>
      </c>
      <c r="H1016" s="82">
        <f>H1017</f>
        <v>0</v>
      </c>
      <c r="I1016" s="82">
        <f t="shared" si="140"/>
        <v>2</v>
      </c>
      <c r="J1016" s="98"/>
      <c r="K1016" s="36"/>
      <c r="L1016" s="36"/>
    </row>
    <row r="1017" spans="1:13" x14ac:dyDescent="0.2">
      <c r="A1017" s="81" t="str">
        <f t="shared" ca="1" si="144"/>
        <v>Уплата налогов, сборов и иных платежей</v>
      </c>
      <c r="B1017" s="26">
        <v>840</v>
      </c>
      <c r="C1017" s="77" t="s">
        <v>94</v>
      </c>
      <c r="D1017" s="77" t="s">
        <v>98</v>
      </c>
      <c r="E1017" s="26" t="s">
        <v>379</v>
      </c>
      <c r="F1017" s="26">
        <v>850</v>
      </c>
      <c r="G1017" s="82">
        <v>2</v>
      </c>
      <c r="H1017" s="82"/>
      <c r="I1017" s="82">
        <f t="shared" si="140"/>
        <v>2</v>
      </c>
      <c r="J1017" s="98"/>
      <c r="K1017" s="36"/>
      <c r="L1017" s="36"/>
    </row>
    <row r="1018" spans="1:13" x14ac:dyDescent="0.2">
      <c r="A1018" s="81" t="s">
        <v>47</v>
      </c>
      <c r="B1018" s="80"/>
      <c r="C1018" s="80"/>
      <c r="D1018" s="80"/>
      <c r="E1018" s="26"/>
      <c r="F1018" s="26"/>
      <c r="G1018" s="84">
        <f>G17+G325+G342+G445+G455+G619+G660+G759+G813+G873+G999+G989</f>
        <v>5992700.5999999996</v>
      </c>
      <c r="H1018" s="84">
        <f>H17+H325+H342+H445+H455+H619+H660+H759+H813+H873+H999+H989</f>
        <v>720361.29999999993</v>
      </c>
      <c r="I1018" s="82">
        <f t="shared" si="140"/>
        <v>6713061.8999999994</v>
      </c>
      <c r="J1018" s="98"/>
      <c r="K1018" s="36"/>
      <c r="L1018" s="36"/>
    </row>
    <row r="1019" spans="1:13" x14ac:dyDescent="0.2">
      <c r="E1019" s="30"/>
      <c r="F1019" s="35"/>
      <c r="G1019" s="34"/>
      <c r="H1019" s="34"/>
      <c r="I1019" s="34"/>
      <c r="M1019" s="34"/>
    </row>
    <row r="1020" spans="1:13" x14ac:dyDescent="0.2">
      <c r="G1020" s="27"/>
      <c r="H1020" s="27"/>
      <c r="I1020" s="27"/>
    </row>
    <row r="1021" spans="1:13" x14ac:dyDescent="0.2">
      <c r="A1021" s="27"/>
      <c r="E1021" s="30"/>
      <c r="G1021" s="40"/>
      <c r="H1021" s="101">
        <f>H1018-'прил. 3'!E65</f>
        <v>0</v>
      </c>
      <c r="I1021" s="40"/>
    </row>
    <row r="1022" spans="1:13" x14ac:dyDescent="0.2">
      <c r="A1022" s="55"/>
      <c r="F1022" s="42"/>
      <c r="G1022" s="34"/>
      <c r="H1022" s="102">
        <f>H1018-'прил. 4'!G1118</f>
        <v>0</v>
      </c>
      <c r="I1022" s="34"/>
      <c r="J1022" s="98"/>
    </row>
    <row r="1023" spans="1:13" x14ac:dyDescent="0.2">
      <c r="F1023" s="43"/>
      <c r="G1023" s="34"/>
      <c r="H1023" s="34"/>
      <c r="I1023" s="34"/>
    </row>
    <row r="1024" spans="1:13" x14ac:dyDescent="0.2">
      <c r="F1024" s="43"/>
    </row>
    <row r="1025" spans="1:9" x14ac:dyDescent="0.2">
      <c r="F1025" s="95"/>
      <c r="G1025" s="41"/>
      <c r="H1025" s="41"/>
      <c r="I1025" s="41"/>
    </row>
    <row r="1026" spans="1:9" x14ac:dyDescent="0.2">
      <c r="A1026" s="27"/>
      <c r="C1026" s="41"/>
      <c r="E1026" s="30"/>
      <c r="F1026" s="95"/>
      <c r="G1026" s="41"/>
      <c r="H1026" s="41"/>
      <c r="I1026" s="41"/>
    </row>
    <row r="1027" spans="1:9" x14ac:dyDescent="0.2">
      <c r="A1027" s="27"/>
      <c r="E1027" s="30"/>
      <c r="F1027" s="43"/>
      <c r="G1027" s="41"/>
      <c r="H1027" s="41"/>
      <c r="I1027" s="41"/>
    </row>
    <row r="1028" spans="1:9" x14ac:dyDescent="0.2">
      <c r="A1028" s="27"/>
      <c r="E1028" s="30"/>
      <c r="F1028" s="43"/>
    </row>
    <row r="1029" spans="1:9" x14ac:dyDescent="0.2">
      <c r="A1029" s="27"/>
      <c r="E1029" s="30"/>
      <c r="F1029" s="43"/>
    </row>
    <row r="1030" spans="1:9" x14ac:dyDescent="0.2">
      <c r="A1030" s="27"/>
      <c r="E1030" s="30"/>
      <c r="F1030" s="43"/>
    </row>
    <row r="1031" spans="1:9" x14ac:dyDescent="0.2">
      <c r="A1031" s="27"/>
      <c r="E1031" s="30"/>
      <c r="F1031" s="43"/>
    </row>
    <row r="1032" spans="1:9" x14ac:dyDescent="0.2">
      <c r="A1032" s="27"/>
      <c r="E1032" s="30"/>
      <c r="F1032" s="43"/>
    </row>
    <row r="1033" spans="1:9" x14ac:dyDescent="0.2">
      <c r="A1033" s="27"/>
      <c r="E1033" s="30"/>
      <c r="F1033" s="43"/>
    </row>
    <row r="1034" spans="1:9" x14ac:dyDescent="0.2">
      <c r="F1034" s="43"/>
    </row>
    <row r="1035" spans="1:9" x14ac:dyDescent="0.2">
      <c r="F1035" s="43"/>
    </row>
    <row r="1036" spans="1:9" x14ac:dyDescent="0.2">
      <c r="F1036" s="43"/>
    </row>
    <row r="1037" spans="1:9" x14ac:dyDescent="0.2">
      <c r="F1037" s="43"/>
    </row>
    <row r="1038" spans="1:9" x14ac:dyDescent="0.2">
      <c r="F1038" s="43"/>
    </row>
    <row r="1039" spans="1:9" x14ac:dyDescent="0.2">
      <c r="G1039" s="43"/>
      <c r="H1039" s="43"/>
      <c r="I1039" s="43"/>
    </row>
    <row r="1040" spans="1:9" x14ac:dyDescent="0.2">
      <c r="G1040" s="43"/>
      <c r="H1040" s="43"/>
      <c r="I1040" s="43"/>
    </row>
    <row r="1041" spans="7:9" x14ac:dyDescent="0.2">
      <c r="G1041" s="43"/>
      <c r="H1041" s="43"/>
      <c r="I1041" s="43"/>
    </row>
    <row r="1042" spans="7:9" x14ac:dyDescent="0.2">
      <c r="G1042" s="43"/>
      <c r="H1042" s="43"/>
      <c r="I1042" s="43"/>
    </row>
    <row r="1043" spans="7:9" x14ac:dyDescent="0.2">
      <c r="G1043" s="43"/>
      <c r="H1043" s="43"/>
      <c r="I1043" s="43"/>
    </row>
    <row r="1044" spans="7:9" x14ac:dyDescent="0.2">
      <c r="G1044" s="43"/>
      <c r="H1044" s="43"/>
      <c r="I1044" s="43"/>
    </row>
    <row r="1045" spans="7:9" x14ac:dyDescent="0.2">
      <c r="G1045" s="43"/>
      <c r="H1045" s="43"/>
      <c r="I1045" s="43"/>
    </row>
    <row r="1046" spans="7:9" x14ac:dyDescent="0.2">
      <c r="G1046" s="43"/>
      <c r="H1046" s="43"/>
      <c r="I1046" s="43"/>
    </row>
    <row r="1047" spans="7:9" x14ac:dyDescent="0.2">
      <c r="G1047" s="43"/>
      <c r="H1047" s="43"/>
      <c r="I1047" s="43"/>
    </row>
  </sheetData>
  <mergeCells count="2">
    <mergeCell ref="A12:I12"/>
    <mergeCell ref="A13:I13"/>
  </mergeCells>
  <phoneticPr fontId="0" type="noConversion"/>
  <dataValidations count="4">
    <dataValidation type="list" allowBlank="1" showInputMessage="1" showErrorMessage="1" sqref="F17:F1018">
      <formula1>Код_КВР</formula1>
    </dataValidation>
    <dataValidation type="list" allowBlank="1" showInputMessage="1" showErrorMessage="1" sqref="B17:B1017">
      <formula1>Код_ППП</formula1>
    </dataValidation>
    <dataValidation type="list" allowBlank="1" showInputMessage="1" showErrorMessage="1" sqref="C17:C1017">
      <formula1>Код_Раздел</formula1>
    </dataValidation>
    <dataValidation type="list" allowBlank="1" showInputMessage="1" showErrorMessage="1" sqref="E17:E1018">
      <formula1>Код_КЦСР</formula1>
    </dataValidation>
  </dataValidations>
  <pageMargins left="1.1811023622047245" right="0.39370078740157483" top="0.78740157480314965" bottom="0.59055118110236227" header="0.39370078740157483" footer="0.39370078740157483"/>
  <pageSetup paperSize="9" scale="52" fitToHeight="23" orientation="portrait" r:id="rId1"/>
  <headerFooter alignWithMargins="0">
    <oddHeader>&amp;C&amp;P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12</vt:i4>
      </vt:variant>
    </vt:vector>
  </HeadingPairs>
  <TitlesOfParts>
    <vt:vector size="19" baseType="lpstr">
      <vt:lpstr>ППП</vt:lpstr>
      <vt:lpstr>Раздел</vt:lpstr>
      <vt:lpstr>КЦСР</vt:lpstr>
      <vt:lpstr>КВР</vt:lpstr>
      <vt:lpstr>прил. 3</vt:lpstr>
      <vt:lpstr>прил. 4</vt:lpstr>
      <vt:lpstr>прил. 5</vt:lpstr>
      <vt:lpstr>КВР!sub_3870</vt:lpstr>
      <vt:lpstr>'прил. 3'!Заголовки_для_печати</vt:lpstr>
      <vt:lpstr>'прил. 4'!Заголовки_для_печати</vt:lpstr>
      <vt:lpstr>'прил. 5'!Заголовки_для_печати</vt:lpstr>
      <vt:lpstr>Код_КВР</vt:lpstr>
      <vt:lpstr>Код_КЦСР</vt:lpstr>
      <vt:lpstr>Код_ППП</vt:lpstr>
      <vt:lpstr>Код_Раздел</vt:lpstr>
      <vt:lpstr>КВР!Область_печати</vt:lpstr>
      <vt:lpstr>'прил. 3'!Область_печати</vt:lpstr>
      <vt:lpstr>'прил. 4'!Область_печати</vt:lpstr>
      <vt:lpstr>'прил. 5'!Область_печати</vt:lpstr>
    </vt:vector>
  </TitlesOfParts>
  <Company>Финансовое управление мэрии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Budget_05_4</dc:creator>
  <cp:lastModifiedBy>forward35</cp:lastModifiedBy>
  <cp:lastPrinted>2016-01-28T12:31:50Z</cp:lastPrinted>
  <dcterms:created xsi:type="dcterms:W3CDTF">2005-10-27T10:10:18Z</dcterms:created>
  <dcterms:modified xsi:type="dcterms:W3CDTF">2016-02-03T06:07:08Z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