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5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1" sheetId="1" r:id="rId5"/>
    <sheet name="прил. 13" sheetId="6" r:id="rId6"/>
    <sheet name="прил.15" sheetId="5" r:id="rId7"/>
  </sheets>
  <definedNames>
    <definedName name="sub_3870" localSheetId="3">'КВР'!$A$27</definedName>
    <definedName name="Код_КВР">'КВР'!$A$2:$A$27</definedName>
    <definedName name="Код_КЦСР">'КЦСР'!$A$2:$A$327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'КВР'!$A$1:$B$14</definedName>
    <definedName name="_xlnm.Print_Area" localSheetId="5">'прил. 13'!$A$2:$F$1225</definedName>
    <definedName name="_xlnm.Print_Area" localSheetId="4">'прил.11'!$A$1:$D$62</definedName>
    <definedName name="_xlnm.Print_Area" localSheetId="6">'прил.15'!$A$1:$G$1169</definedName>
    <definedName name="_xlnm.Print_Titles" localSheetId="4">'прил.11'!$12:$13</definedName>
    <definedName name="_xlnm.Print_Titles" localSheetId="5">'прил. 13'!$12:$12</definedName>
    <definedName name="_xlnm.Print_Titles" localSheetId="6">'прил.15'!$12:$12</definedName>
  </definedNames>
  <calcPr calcId="124519"/>
</workbook>
</file>

<file path=xl/sharedStrings.xml><?xml version="1.0" encoding="utf-8"?>
<sst xmlns="http://schemas.openxmlformats.org/spreadsheetml/2006/main" count="7280" uniqueCount="614">
  <si>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</si>
  <si>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</si>
  <si>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</si>
  <si>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12 0 0003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</si>
  <si>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</si>
  <si>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</si>
  <si>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</si>
  <si>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</si>
  <si>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</si>
  <si>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</si>
  <si>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</si>
  <si>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</si>
  <si>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</si>
  <si>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</si>
  <si>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</si>
  <si>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</si>
  <si>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</si>
  <si>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</si>
  <si>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</si>
  <si>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</si>
  <si>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</si>
  <si>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</si>
  <si>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</si>
  <si>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</si>
  <si>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</si>
  <si>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</si>
  <si>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</si>
  <si>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</si>
  <si>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</si>
  <si>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</si>
  <si>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</si>
  <si>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</si>
  <si>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</si>
  <si>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</si>
  <si>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</si>
  <si>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</si>
  <si>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</si>
  <si>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</si>
  <si>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</si>
  <si>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</si>
  <si>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</si>
  <si>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</si>
  <si>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</si>
  <si>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</si>
  <si>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</si>
  <si>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</si>
  <si>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</si>
  <si>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</si>
  <si>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</si>
  <si>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</si>
  <si>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</si>
  <si>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</si>
  <si>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</si>
  <si>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</si>
  <si>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</si>
  <si>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</si>
  <si>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</si>
  <si>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</si>
  <si>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</si>
  <si>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</si>
  <si>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</si>
  <si>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</si>
  <si>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</si>
  <si>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</si>
  <si>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</si>
  <si>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</si>
  <si>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</si>
  <si>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</si>
  <si>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20 0 1000</t>
  </si>
  <si>
    <t>20 0 1001</t>
  </si>
  <si>
    <t>Строительство полигона твердых бытовых отходов (ТБО) №2</t>
  </si>
  <si>
    <t>20 0 1003</t>
  </si>
  <si>
    <t>20 0 1004</t>
  </si>
  <si>
    <t>20 0 2000</t>
  </si>
  <si>
    <t>20 0 3000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</si>
  <si>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</si>
  <si>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</si>
  <si>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</si>
  <si>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</si>
  <si>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</si>
  <si>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</si>
  <si>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</si>
  <si>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</si>
  <si>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</si>
  <si>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</si>
  <si>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</si>
  <si>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</si>
  <si>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</si>
  <si>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</si>
  <si>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</si>
  <si>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</si>
  <si>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</si>
  <si>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</si>
  <si>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21 1 0010</t>
  </si>
  <si>
    <t>Обучение по программе пожарно-технического минимума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</si>
  <si>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</si>
  <si>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</si>
  <si>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</si>
  <si>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01 3 0003</t>
  </si>
  <si>
    <t>Оборудование основных помещений МБДОУ бактерицидными лампами</t>
  </si>
  <si>
    <t>Развитие библиотечного дела</t>
  </si>
  <si>
    <t>Развитие музейного дела</t>
  </si>
  <si>
    <t>21 2 0003</t>
  </si>
  <si>
    <t>21 2 0004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</si>
  <si>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</si>
  <si>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</si>
  <si>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</si>
  <si>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</si>
  <si>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</si>
  <si>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</si>
  <si>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</si>
  <si>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</si>
  <si>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</si>
  <si>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</si>
  <si>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</si>
  <si>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</si>
  <si>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</si>
  <si>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</si>
  <si>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</si>
  <si>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</si>
  <si>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</si>
  <si>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23 0 0000</t>
  </si>
  <si>
    <t>23 0 0001</t>
  </si>
  <si>
    <t>23 0 0002</t>
  </si>
  <si>
    <t>23 0 0003</t>
  </si>
  <si>
    <t>23 0 0004</t>
  </si>
  <si>
    <t>23 0 0005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</si>
  <si>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</si>
  <si>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</si>
  <si>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</si>
  <si>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</si>
  <si>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</si>
  <si>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</si>
  <si>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</si>
  <si>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</si>
  <si>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</si>
  <si>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</si>
  <si>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</si>
  <si>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</si>
  <si>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</si>
  <si>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</si>
  <si>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</si>
  <si>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</si>
  <si>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</si>
  <si>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</si>
  <si>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</si>
  <si>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</si>
  <si>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</si>
  <si>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</si>
  <si>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</si>
  <si>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</si>
  <si>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</si>
  <si>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</si>
  <si>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</si>
  <si>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</si>
  <si>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</si>
  <si>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</si>
  <si>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</si>
  <si>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</si>
  <si>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</si>
  <si>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</si>
  <si>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</si>
  <si>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</si>
  <si>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</si>
  <si>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</si>
  <si>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</si>
  <si>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</si>
  <si>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</si>
  <si>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</si>
  <si>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</si>
  <si>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</si>
  <si>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</si>
  <si>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</si>
  <si>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</si>
  <si>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</si>
  <si>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</si>
  <si>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</si>
  <si>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</si>
  <si>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</si>
  <si>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</si>
  <si>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</si>
  <si>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</si>
  <si>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</si>
  <si>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</si>
  <si>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</si>
  <si>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</si>
  <si>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</si>
  <si>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</si>
  <si>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</si>
  <si>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</si>
  <si>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</si>
  <si>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</si>
  <si>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</si>
  <si>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</si>
  <si>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</si>
  <si>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</si>
  <si>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</si>
  <si>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</si>
  <si>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</si>
  <si>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</si>
  <si>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</si>
  <si>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</si>
  <si>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</si>
  <si>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</si>
  <si>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</si>
  <si>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</si>
  <si>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</si>
  <si>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</si>
  <si>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</si>
  <si>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</si>
  <si>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</si>
  <si>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</si>
  <si>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</si>
  <si>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</si>
  <si>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</si>
  <si>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</si>
  <si>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</si>
  <si>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</si>
  <si>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</si>
  <si>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</si>
  <si>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</si>
  <si>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</si>
  <si>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</si>
  <si>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</si>
  <si>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</si>
  <si>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</si>
  <si>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</si>
  <si>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</si>
  <si>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</si>
  <si>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</si>
  <si>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</si>
  <si>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</si>
  <si>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</si>
  <si>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</si>
  <si>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</si>
  <si>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</si>
  <si>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</si>
  <si>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</si>
  <si>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</si>
  <si>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</si>
  <si>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</si>
  <si>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</si>
  <si>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</si>
  <si>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</si>
  <si>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01 0 0002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</si>
  <si>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</si>
  <si>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</si>
  <si>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</si>
  <si>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</si>
  <si>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</si>
  <si>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</si>
  <si>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</si>
  <si>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</si>
  <si>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</si>
  <si>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</si>
  <si>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</si>
  <si>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</si>
  <si>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</si>
  <si>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</si>
  <si>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</si>
  <si>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</si>
  <si>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</si>
  <si>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</si>
  <si>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</si>
  <si>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</si>
  <si>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</si>
  <si>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</si>
  <si>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</si>
  <si>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</si>
  <si>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</si>
  <si>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</si>
  <si>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</si>
  <si>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</si>
  <si>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</si>
  <si>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</si>
  <si>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</si>
  <si>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</si>
  <si>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</si>
  <si>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</si>
  <si>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</si>
  <si>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</si>
  <si>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</si>
  <si>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</si>
  <si>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</si>
  <si>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</si>
  <si>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</si>
  <si>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</si>
  <si>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</si>
  <si>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</si>
  <si>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</si>
  <si>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</si>
  <si>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</si>
  <si>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</si>
  <si>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</si>
  <si>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</si>
  <si>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</si>
  <si>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</si>
  <si>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</si>
  <si>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</si>
  <si>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</si>
  <si>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</si>
  <si>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</si>
  <si>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</si>
  <si>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</si>
  <si>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</si>
  <si>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</si>
  <si>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</si>
  <si>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</si>
  <si>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</si>
  <si>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</si>
  <si>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</si>
  <si>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</si>
  <si>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</si>
  <si>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</si>
  <si>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</si>
  <si>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</si>
  <si>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</si>
  <si>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</si>
  <si>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</si>
  <si>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</si>
  <si>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</si>
  <si>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</si>
  <si>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</si>
  <si>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</si>
  <si>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</si>
  <si>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</si>
  <si>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Судебная система</t>
  </si>
  <si>
    <t>99 4 7214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</si>
  <si>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</si>
  <si>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</si>
  <si>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</si>
  <si>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</si>
  <si>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</si>
  <si>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24 1 7106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</si>
  <si>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</si>
  <si>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</si>
  <si>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</si>
  <si>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</si>
  <si>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</si>
  <si>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</si>
  <si>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13 0 7212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</si>
  <si>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</si>
  <si>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</si>
  <si>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</si>
  <si>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</si>
  <si>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</si>
  <si>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</si>
  <si>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18 1 7223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</si>
  <si>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</si>
  <si>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</si>
  <si>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</si>
  <si>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</si>
  <si>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</si>
  <si>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</si>
  <si>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01 2 7202</t>
  </si>
  <si>
    <t>01 2 7201</t>
  </si>
  <si>
    <t>14 0 5135</t>
  </si>
  <si>
    <t>99 4 8000</t>
  </si>
  <si>
    <t>99 4 8001</t>
  </si>
  <si>
    <t>Предоставление платежей, взносов, безвозмездных перечислений субъектам международного права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</si>
  <si>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</si>
  <si>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</si>
  <si>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</si>
  <si>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</si>
  <si>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</si>
  <si>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</si>
  <si>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</si>
  <si>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</si>
  <si>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</si>
  <si>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</si>
  <si>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</si>
  <si>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</si>
  <si>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</si>
  <si>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</si>
  <si>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</si>
  <si>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</si>
  <si>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02 2 0000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</si>
  <si>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</si>
  <si>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</si>
  <si>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</si>
  <si>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</si>
  <si>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</si>
  <si>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</si>
  <si>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</si>
  <si>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</si>
  <si>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</si>
  <si>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</si>
  <si>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</si>
  <si>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</si>
  <si>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</si>
  <si>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</si>
  <si>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</si>
  <si>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</si>
  <si>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</si>
  <si>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</si>
  <si>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</si>
  <si>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</si>
  <si>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</si>
  <si>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</si>
  <si>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02 5 0003</t>
  </si>
  <si>
    <t>02 6 0000</t>
  </si>
  <si>
    <t>Формирование постиндустриального образа города Череповца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</si>
  <si>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</si>
  <si>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</si>
  <si>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</si>
  <si>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</si>
  <si>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</si>
  <si>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</si>
  <si>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</si>
  <si>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</si>
  <si>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</si>
  <si>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</si>
  <si>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</si>
  <si>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</si>
  <si>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</si>
  <si>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</si>
  <si>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</si>
  <si>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</si>
  <si>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03 0 0003</t>
  </si>
  <si>
    <t>03 0 0004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</si>
  <si>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</si>
  <si>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</si>
  <si>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</si>
  <si>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</si>
  <si>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</si>
  <si>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</si>
  <si>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</si>
  <si>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</si>
  <si>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</si>
  <si>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</si>
  <si>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</si>
  <si>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</si>
  <si>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</si>
  <si>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</si>
  <si>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</si>
  <si>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</si>
  <si>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</si>
  <si>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</si>
  <si>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</si>
  <si>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</si>
  <si>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</si>
  <si>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</si>
  <si>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</si>
  <si>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08 0 0000</t>
  </si>
  <si>
    <t>08 0 0001</t>
  </si>
  <si>
    <t>08 0 0002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</si>
  <si>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</si>
  <si>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</si>
  <si>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</si>
  <si>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</si>
  <si>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</si>
  <si>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</si>
  <si>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</si>
  <si>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</si>
  <si>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</si>
  <si>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</si>
  <si>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</si>
  <si>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</si>
  <si>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</si>
  <si>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</si>
  <si>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</si>
  <si>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</si>
  <si>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Здоровье на рабочем месте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</si>
  <si>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</si>
  <si>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</si>
  <si>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</si>
  <si>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</si>
  <si>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</si>
  <si>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</si>
  <si>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</si>
  <si>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</si>
  <si>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</si>
  <si>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</si>
  <si>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</si>
  <si>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</si>
  <si>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</si>
  <si>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</si>
  <si>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</si>
  <si>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</si>
  <si>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</si>
  <si>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</si>
  <si>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</si>
  <si>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</si>
  <si>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 xml:space="preserve">КОНТРОЛЬНО-СЧЕТНАЯ ПАЛАТА ГОРОДА ЧЕРЕПОВЦА </t>
  </si>
  <si>
    <t>тыс.рублей</t>
  </si>
  <si>
    <t>16 0 0003</t>
  </si>
  <si>
    <t>Оснащение аварийно-спасательных подразделений МБУ «СпаС» современными аварийно-спасательными средствами и инструментом</t>
  </si>
  <si>
    <t xml:space="preserve">Обеспечение создания условий для реализации подпрограммы 2 </t>
  </si>
  <si>
    <t>20 0 1007</t>
  </si>
  <si>
    <t>Строительство средней общеобразовательной школы № 24 в 112 мкр.</t>
  </si>
  <si>
    <t>20 0 1008</t>
  </si>
  <si>
    <t>Реконструкция Октябрьского проспекта на участке от Октябрьского моста до ул. Любецкой</t>
  </si>
  <si>
    <t>18 2 0003</t>
  </si>
  <si>
    <t>Реализация  дополнительных общеобразовательных программ</t>
  </si>
  <si>
    <t>Организация и ведение бухгалтерского (бюджетного) учета и отчетности</t>
  </si>
  <si>
    <t>02 2 7125</t>
  </si>
  <si>
    <t>Другие вопросы в области культуры, кинематографии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</si>
  <si>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2015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</si>
  <si>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2015 год</t>
  </si>
  <si>
    <t xml:space="preserve">  городского бюджета по разделам, подразделам функциональной классификации на 2015 год </t>
  </si>
  <si>
    <t>01 0 0005</t>
  </si>
  <si>
    <t>01 0 0006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</si>
  <si>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</si>
  <si>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Проведение городского патриотического фестиваля «Город Победы»</t>
  </si>
  <si>
    <t>Просвещение обучающихся, формирование культуры, здорового и безопасного образа жизни</t>
  </si>
  <si>
    <t>01 2 0006</t>
  </si>
  <si>
    <t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t>
  </si>
  <si>
    <r>
      <t xml:space="preserve"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</t>
    </r>
    <r>
      <rPr>
        <sz val="13"/>
        <rFont val="Times New Roman"/>
        <family val="1"/>
      </rPr>
      <t xml:space="preserve">Череповецкой городской Думы </t>
    </r>
    <r>
      <rPr>
        <sz val="13"/>
        <color rgb="FF000000"/>
        <rFont val="Times New Roman"/>
        <family val="1"/>
      </rPr>
      <t>от 29.05.2012 № 97</t>
    </r>
  </si>
  <si>
    <t>02 2 0007</t>
  </si>
  <si>
    <t>Проведение мероприятий, презентаций, создание выставок, связанных с историческими и памятными датами, событиями мировой и отечественной культуры</t>
  </si>
  <si>
    <t>02 2 0008</t>
  </si>
  <si>
    <t>Укрепление материально-технической базы муниципальных учреждений</t>
  </si>
  <si>
    <t>02 3 0008</t>
  </si>
  <si>
    <t>Предоставление пользователям информационных продуктов, подписка на печатные периодические издания</t>
  </si>
  <si>
    <t>02 4 0007</t>
  </si>
  <si>
    <t>02 4 0008</t>
  </si>
  <si>
    <t>Приобщение населения города к народным традициям, старинному быту и обычаям русского народа</t>
  </si>
  <si>
    <t>02 4 0009</t>
  </si>
  <si>
    <t>Работа над созданием новых спектаклей, концертов, концертных программ, цирковых номеров (программ) и иных зрелищных программ</t>
  </si>
  <si>
    <t>02 5 0004</t>
  </si>
  <si>
    <t>02 5 0005</t>
  </si>
  <si>
    <t>02 6 0004</t>
  </si>
  <si>
    <t>Проведение событийных мероприятий, презентаций, связанных с историческими и памятными датами, событиями мировой и отечественной культуры</t>
  </si>
  <si>
    <t>02 7 0000</t>
  </si>
  <si>
    <t>02 7 0002</t>
  </si>
  <si>
    <t>Развитие кадрового потенциала отрасли</t>
  </si>
  <si>
    <t>Сохранение и укрепление кадрового состава учреждений</t>
  </si>
  <si>
    <t>02 9 0004</t>
  </si>
  <si>
    <t>02 0 0011</t>
  </si>
  <si>
    <t>Организация работы по реализации целей, задач управления и выполнения его функциональных обязанностей</t>
  </si>
  <si>
    <t>03 0 0008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</si>
  <si>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</si>
  <si>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05 0 0018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</si>
  <si>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</si>
  <si>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</si>
  <si>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</si>
  <si>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</si>
  <si>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09 0 0004</t>
  </si>
  <si>
    <t>Проведение городского патриотического фестиваля «Город Победы» на Кубок мэра города</t>
  </si>
  <si>
    <t>12 0 0001</t>
  </si>
  <si>
    <t xml:space="preserve">Организационно-методическое и информационное обеспечение туристской деятельности </t>
  </si>
  <si>
    <t>Продвижение городского туристского продукта на российском рынке</t>
  </si>
  <si>
    <t>Развитие туристской инфраструктуры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</si>
  <si>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</si>
  <si>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</si>
  <si>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</si>
  <si>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13 0 0013</t>
  </si>
  <si>
    <t>Муниципальная программа «Развитие городского общественного транспорта» на 2014-2017 годы</t>
  </si>
  <si>
    <t>16 0 0004</t>
  </si>
  <si>
    <t>Обустройство автобусных остановок павильонами/навесами для ожидания автобуса</t>
  </si>
  <si>
    <t>17 0 0003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</si>
  <si>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</si>
  <si>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18 2 0004</t>
  </si>
  <si>
    <t>Капитальный ремонт придомовых территорий многоквартирных жилых домов в части приобретения и сооружения детских площадок</t>
  </si>
  <si>
    <t>18 0 0001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</si>
  <si>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</si>
  <si>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19 0 0004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</si>
  <si>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</si>
  <si>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t>
  </si>
  <si>
    <t>Осуществление бюджетных инвестиций в объекты муниципальной собственности</t>
  </si>
  <si>
    <t>20 0 1012</t>
  </si>
  <si>
    <t>20 0 1013</t>
  </si>
  <si>
    <t>Строительство кладбища № 5</t>
  </si>
  <si>
    <t>Капитальный ремонт объектов муниципальной собственности</t>
  </si>
  <si>
    <t xml:space="preserve">Обеспечение создания условий для реализации муниципальной программы 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</si>
  <si>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</si>
  <si>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</si>
  <si>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22 4 0004</t>
  </si>
  <si>
    <t>Реализация проекта «Электронный гражданин»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</si>
  <si>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</si>
  <si>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t>
  </si>
  <si>
    <t>99 4 3000</t>
  </si>
  <si>
    <t>99 4 3001</t>
  </si>
  <si>
    <t>99 4 3002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</si>
  <si>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</si>
  <si>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как социально сориентированного города посредством изготовления и размещения социальной рекламы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</si>
  <si>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</si>
  <si>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</si>
  <si>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t>
  </si>
  <si>
    <t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</si>
  <si>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</si>
  <si>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Обеспечение питанием обучающихся в МОУ </t>
  </si>
  <si>
    <t>01 0 7202</t>
  </si>
  <si>
    <t>01 1 7202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</si>
  <si>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t>
  </si>
  <si>
    <t>13 0 7206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</si>
  <si>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t>
  </si>
  <si>
    <t>13 1 7206</t>
  </si>
  <si>
    <t>Социальная поддержка детей-сирот и детей, оставшихся без попечения родителей</t>
  </si>
  <si>
    <t>14 0 5134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</si>
  <si>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</si>
  <si>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</si>
  <si>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22 4 7225</t>
  </si>
  <si>
    <t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</si>
  <si>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Внедрение и (или) эксплуатация аппаратно-программного комплекса «Безопасный город» за счет субсидий из областного бюджета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</si>
  <si>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</si>
  <si>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t>
  </si>
  <si>
    <t>13 1 0000</t>
  </si>
  <si>
    <t>05 0 7218</t>
  </si>
  <si>
    <t>Муниципальная программа «Повышение инвестиционной привлекательности города Череповца» на 2015-2018 годы</t>
  </si>
  <si>
    <t>Условно утверждаемые расходы</t>
  </si>
  <si>
    <t>ИТОГО РАСХОДОВ</t>
  </si>
  <si>
    <t>Сумма</t>
  </si>
  <si>
    <t>Организационно-методическое обеспечение программы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</si>
  <si>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</si>
  <si>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Строительство участков для многодетных семей. Внутриквартальные проезды.</t>
  </si>
  <si>
    <t>Осуществление полномочий собственника муниципального жилищного фонда в части внесения взносов в региональный фонд капитального ремонта</t>
  </si>
  <si>
    <t>Проведение мероприятий управлением образования мэрии (августовское совещание, День учителя, Учитель года, прием молодых специалистов)</t>
  </si>
  <si>
    <t>Обеспечение участия в физкультурных мероприятиях и спортивных мероприятиях различного уровня (регионального, всероссийского, международного)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</si>
  <si>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</si>
  <si>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</si>
  <si>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дошкольного образования, начального общего, основного общего, среднего 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</si>
  <si>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от 15.12.2014  № 240</t>
  </si>
  <si>
    <t>от 15.12.2014 № 240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</si>
</sst>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%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8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26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justify" vertical="center" wrapText="1"/>
      <protection/>
    </xf>
    <xf numFmtId="0" fontId="3" fillId="3" borderId="1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3" borderId="0" xfId="0" applyNumberFormat="1" applyFont="1" applyFill="1" applyBorder="1" applyAlignment="1" applyProtection="1">
      <alignment horizontal="justify" vertical="center" wrapText="1"/>
      <protection/>
    </xf>
    <xf numFmtId="164" fontId="2" fillId="3" borderId="0" xfId="0" applyNumberFormat="1" applyFont="1" applyFill="1" applyBorder="1" applyAlignment="1" applyProtection="1">
      <alignment horizontal="right" vertical="center" wrapText="1"/>
      <protection/>
    </xf>
    <xf numFmtId="1" fontId="2" fillId="3" borderId="1" xfId="0" applyNumberFormat="1" applyFont="1" applyFill="1" applyBorder="1" applyAlignment="1">
      <alignment horizontal="justify" vertical="center" wrapText="1"/>
    </xf>
    <xf numFmtId="0" fontId="2" fillId="3" borderId="1" xfId="26" applyNumberFormat="1" applyFont="1" applyFill="1" applyBorder="1" applyAlignment="1" applyProtection="1">
      <alignment horizontal="justify" vertical="center" wrapText="1"/>
      <protection hidden="1"/>
    </xf>
    <xf numFmtId="164" fontId="2" fillId="3" borderId="0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6" fontId="2" fillId="3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/>
    </xf>
    <xf numFmtId="0" fontId="2" fillId="3" borderId="0" xfId="0" applyNumberFormat="1" applyFont="1" applyFill="1" applyBorder="1" applyAlignment="1" applyProtection="1">
      <alignment horizontal="justify" vertical="center"/>
      <protection/>
    </xf>
    <xf numFmtId="0" fontId="2" fillId="3" borderId="0" xfId="43" applyNumberFormat="1" applyFont="1" applyFill="1" applyBorder="1" applyAlignment="1" applyProtection="1">
      <alignment horizontal="justify" vertical="center" wrapText="1"/>
      <protection hidden="1"/>
    </xf>
    <xf numFmtId="0" fontId="3" fillId="3" borderId="0" xfId="0" applyFont="1" applyFill="1" applyBorder="1" applyAlignment="1">
      <alignment horizontal="justify" vertical="center" wrapText="1"/>
    </xf>
    <xf numFmtId="0" fontId="2" fillId="3" borderId="0" xfId="26" applyNumberFormat="1" applyFont="1" applyFill="1" applyBorder="1" applyAlignment="1" applyProtection="1">
      <alignment horizontal="justify" vertical="center" wrapText="1"/>
      <protection hidden="1"/>
    </xf>
    <xf numFmtId="0" fontId="2" fillId="3" borderId="0" xfId="30" applyNumberFormat="1" applyFont="1" applyFill="1" applyBorder="1" applyAlignment="1" applyProtection="1">
      <alignment horizontal="justify" vertical="center" wrapText="1"/>
      <protection hidden="1"/>
    </xf>
    <xf numFmtId="0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1" fontId="2" fillId="3" borderId="1" xfId="0" applyNumberFormat="1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NumberFormat="1" applyFont="1" applyFill="1" applyBorder="1" applyAlignment="1" applyProtection="1">
      <alignment horizontal="justify" vertical="center"/>
      <protection/>
    </xf>
    <xf numFmtId="0" fontId="2" fillId="3" borderId="1" xfId="26" applyNumberFormat="1" applyFont="1" applyFill="1" applyBorder="1" applyAlignment="1" applyProtection="1">
      <alignment horizontal="justify" vertical="center"/>
      <protection hidden="1"/>
    </xf>
    <xf numFmtId="49" fontId="2" fillId="3" borderId="1" xfId="0" applyNumberFormat="1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center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0" sqref="B20"/>
    </sheetView>
  </sheetViews>
  <sheetFormatPr defaultColWidth="9.125" defaultRowHeight="12.75"/>
  <cols>
    <col min="1" max="1" width="9.125" style="23" customWidth="1"/>
    <col min="2" max="2" width="50.75390625" style="23" customWidth="1"/>
    <col min="3" max="16384" width="9.125" style="23" customWidth="1"/>
  </cols>
  <sheetData>
    <row r="1" spans="1:2" ht="16.5">
      <c r="A1" s="19" t="s">
        <v>285</v>
      </c>
      <c r="B1" s="22" t="s">
        <v>183</v>
      </c>
    </row>
    <row r="2" spans="1:2" ht="16.5">
      <c r="A2" s="5">
        <v>801</v>
      </c>
      <c r="B2" s="13" t="s">
        <v>211</v>
      </c>
    </row>
    <row r="3" spans="1:2" ht="16.5">
      <c r="A3" s="5">
        <v>802</v>
      </c>
      <c r="B3" s="9" t="s">
        <v>212</v>
      </c>
    </row>
    <row r="4" spans="1:2" ht="49.5">
      <c r="A4" s="5">
        <v>803</v>
      </c>
      <c r="B4" s="14" t="s">
        <v>213</v>
      </c>
    </row>
    <row r="5" spans="1:2" ht="33">
      <c r="A5" s="5">
        <v>804</v>
      </c>
      <c r="B5" s="14" t="s">
        <v>214</v>
      </c>
    </row>
    <row r="6" spans="1:2" ht="33">
      <c r="A6" s="5">
        <v>805</v>
      </c>
      <c r="B6" s="14" t="s">
        <v>215</v>
      </c>
    </row>
    <row r="7" spans="1:2" ht="33">
      <c r="A7" s="5">
        <v>807</v>
      </c>
      <c r="B7" s="14" t="s">
        <v>216</v>
      </c>
    </row>
    <row r="8" spans="1:2" ht="33">
      <c r="A8" s="5">
        <v>808</v>
      </c>
      <c r="B8" s="14" t="s">
        <v>156</v>
      </c>
    </row>
    <row r="9" spans="1:2" ht="33">
      <c r="A9" s="5">
        <v>809</v>
      </c>
      <c r="B9" s="14" t="s">
        <v>217</v>
      </c>
    </row>
    <row r="10" spans="1:2" ht="33">
      <c r="A10" s="5">
        <v>810</v>
      </c>
      <c r="B10" s="14" t="s">
        <v>218</v>
      </c>
    </row>
    <row r="11" spans="1:2" ht="33">
      <c r="A11" s="5">
        <v>811</v>
      </c>
      <c r="B11" s="14" t="s">
        <v>219</v>
      </c>
    </row>
    <row r="12" spans="1:2" ht="33">
      <c r="A12" s="44">
        <v>812</v>
      </c>
      <c r="B12" s="14" t="s">
        <v>483</v>
      </c>
    </row>
    <row r="13" spans="1:2" ht="49.5">
      <c r="A13" s="5">
        <v>840</v>
      </c>
      <c r="B13" s="14" t="s">
        <v>179</v>
      </c>
    </row>
    <row r="14" spans="1:2" ht="33">
      <c r="A14" s="5">
        <v>842</v>
      </c>
      <c r="B14" s="8" t="s">
        <v>176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A13"/>
    </sheetView>
  </sheetViews>
  <sheetFormatPr defaultColWidth="9.125" defaultRowHeight="12.75"/>
  <cols>
    <col min="1" max="1" width="13.125" style="26" customWidth="1"/>
    <col min="2" max="2" width="55.625" style="23" customWidth="1"/>
    <col min="3" max="16384" width="9.125" style="23" customWidth="1"/>
  </cols>
  <sheetData>
    <row r="1" spans="1:2" ht="16.5">
      <c r="A1" s="29" t="s">
        <v>285</v>
      </c>
      <c r="B1" s="27" t="s">
        <v>183</v>
      </c>
    </row>
    <row r="2" spans="1:2" ht="16.5">
      <c r="A2" s="7" t="s">
        <v>187</v>
      </c>
      <c r="B2" s="28" t="s">
        <v>292</v>
      </c>
    </row>
    <row r="3" spans="1:2" ht="33">
      <c r="A3" s="7" t="s">
        <v>189</v>
      </c>
      <c r="B3" s="28" t="s">
        <v>293</v>
      </c>
    </row>
    <row r="4" spans="1:2" ht="16.5">
      <c r="A4" s="7" t="s">
        <v>190</v>
      </c>
      <c r="B4" s="28" t="s">
        <v>157</v>
      </c>
    </row>
    <row r="5" spans="1:2" ht="16.5">
      <c r="A5" s="7" t="s">
        <v>195</v>
      </c>
      <c r="B5" s="28" t="s">
        <v>150</v>
      </c>
    </row>
    <row r="6" spans="1:2" ht="16.5">
      <c r="A6" s="7" t="s">
        <v>191</v>
      </c>
      <c r="B6" s="28" t="s">
        <v>136</v>
      </c>
    </row>
    <row r="7" spans="1:2" ht="16.5">
      <c r="A7" s="7" t="s">
        <v>169</v>
      </c>
      <c r="B7" s="28" t="s">
        <v>151</v>
      </c>
    </row>
    <row r="8" spans="1:2" ht="16.5">
      <c r="A8" s="7" t="s">
        <v>196</v>
      </c>
      <c r="B8" s="28" t="s">
        <v>294</v>
      </c>
    </row>
    <row r="9" spans="1:2" ht="16.5">
      <c r="A9" s="7" t="s">
        <v>193</v>
      </c>
      <c r="B9" s="28" t="s">
        <v>235</v>
      </c>
    </row>
    <row r="10" spans="1:2" ht="16.5">
      <c r="A10" s="7" t="s">
        <v>162</v>
      </c>
      <c r="B10" s="28" t="s">
        <v>152</v>
      </c>
    </row>
    <row r="11" spans="1:2" ht="16.5">
      <c r="A11" s="7" t="s">
        <v>198</v>
      </c>
      <c r="B11" s="28" t="s">
        <v>149</v>
      </c>
    </row>
    <row r="12" spans="1:2" ht="16.5">
      <c r="A12" s="7" t="s">
        <v>170</v>
      </c>
      <c r="B12" s="28" t="s">
        <v>192</v>
      </c>
    </row>
    <row r="13" spans="1:2" ht="33">
      <c r="A13" s="7" t="s">
        <v>164</v>
      </c>
      <c r="B13" s="28" t="s">
        <v>155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zoomScale="80" zoomScaleNormal="80" workbookViewId="0" topLeftCell="A1">
      <selection activeCell="E10" sqref="E10"/>
    </sheetView>
  </sheetViews>
  <sheetFormatPr defaultColWidth="9.125" defaultRowHeight="12.75"/>
  <cols>
    <col min="1" max="1" width="13.75390625" style="129" customWidth="1"/>
    <col min="2" max="2" width="89.00390625" style="112" customWidth="1"/>
    <col min="3" max="16384" width="9.125" style="3" customWidth="1"/>
  </cols>
  <sheetData>
    <row r="1" spans="1:2" ht="12.75">
      <c r="A1" s="143" t="s">
        <v>285</v>
      </c>
      <c r="B1" s="112" t="s">
        <v>183</v>
      </c>
    </row>
    <row r="2" spans="1:2" ht="12.75">
      <c r="A2" s="57" t="s">
        <v>241</v>
      </c>
      <c r="B2" s="112" t="s">
        <v>242</v>
      </c>
    </row>
    <row r="3" spans="1:2" ht="39.95" customHeight="1">
      <c r="A3" s="57" t="s">
        <v>243</v>
      </c>
      <c r="B3" s="112" t="s">
        <v>607</v>
      </c>
    </row>
    <row r="4" spans="1:2" ht="12.75">
      <c r="A4" s="57" t="s">
        <v>244</v>
      </c>
      <c r="B4" s="112" t="s">
        <v>581</v>
      </c>
    </row>
    <row r="5" spans="1:2" ht="33">
      <c r="A5" s="57" t="s">
        <v>245</v>
      </c>
      <c r="B5" s="112" t="s">
        <v>246</v>
      </c>
    </row>
    <row r="6" spans="1:2" ht="49.5">
      <c r="A6" s="57" t="s">
        <v>500</v>
      </c>
      <c r="B6" s="112" t="s">
        <v>502</v>
      </c>
    </row>
    <row r="7" spans="1:2" ht="12.75">
      <c r="A7" s="57" t="s">
        <v>501</v>
      </c>
      <c r="B7" s="112" t="s">
        <v>503</v>
      </c>
    </row>
    <row r="8" spans="1:2" ht="37.5" customHeight="1">
      <c r="A8" s="57" t="s">
        <v>582</v>
      </c>
      <c r="B8" s="112" t="s">
        <v>348</v>
      </c>
    </row>
    <row r="9" spans="1:2" ht="20.25" customHeight="1">
      <c r="A9" s="57" t="s">
        <v>247</v>
      </c>
      <c r="B9" s="112" t="s">
        <v>230</v>
      </c>
    </row>
    <row r="10" spans="1:2" ht="87.75" customHeight="1">
      <c r="A10" s="57" t="s">
        <v>248</v>
      </c>
      <c r="B10" s="112" t="s">
        <v>609</v>
      </c>
    </row>
    <row r="11" spans="1:4" ht="64.5" customHeight="1">
      <c r="A11" s="57" t="s">
        <v>349</v>
      </c>
      <c r="B11" s="112" t="s">
        <v>350</v>
      </c>
      <c r="D11" s="147"/>
    </row>
    <row r="12" spans="1:2" ht="81.2" customHeight="1">
      <c r="A12" s="79" t="s">
        <v>583</v>
      </c>
      <c r="B12" s="112" t="s">
        <v>351</v>
      </c>
    </row>
    <row r="13" spans="1:2" ht="12.75">
      <c r="A13" s="57" t="s">
        <v>249</v>
      </c>
      <c r="B13" s="112" t="s">
        <v>222</v>
      </c>
    </row>
    <row r="14" spans="1:2" ht="53.25" customHeight="1">
      <c r="A14" s="57" t="s">
        <v>250</v>
      </c>
      <c r="B14" s="112" t="s">
        <v>610</v>
      </c>
    </row>
    <row r="15" spans="1:2" ht="83.25" customHeight="1">
      <c r="A15" s="57" t="s">
        <v>251</v>
      </c>
      <c r="B15" s="112" t="s">
        <v>611</v>
      </c>
    </row>
    <row r="16" spans="1:2" ht="44.25" customHeight="1">
      <c r="A16" s="57" t="s">
        <v>252</v>
      </c>
      <c r="B16" s="112" t="s">
        <v>253</v>
      </c>
    </row>
    <row r="17" spans="1:2" ht="36.75" customHeight="1">
      <c r="A17" s="57" t="s">
        <v>505</v>
      </c>
      <c r="B17" s="112" t="s">
        <v>504</v>
      </c>
    </row>
    <row r="18" spans="1:2" ht="53.25" customHeight="1">
      <c r="A18" s="57" t="s">
        <v>355</v>
      </c>
      <c r="B18" s="112" t="s">
        <v>360</v>
      </c>
    </row>
    <row r="19" spans="1:2" ht="81.2" customHeight="1">
      <c r="A19" s="57" t="s">
        <v>354</v>
      </c>
      <c r="B19" s="112" t="s">
        <v>584</v>
      </c>
    </row>
    <row r="20" spans="1:2" ht="12.75">
      <c r="A20" s="57" t="s">
        <v>254</v>
      </c>
      <c r="B20" s="112" t="s">
        <v>255</v>
      </c>
    </row>
    <row r="21" spans="1:2" ht="12.75">
      <c r="A21" s="57" t="s">
        <v>256</v>
      </c>
      <c r="B21" s="112" t="s">
        <v>257</v>
      </c>
    </row>
    <row r="22" spans="1:2" ht="49.5">
      <c r="A22" s="57" t="s">
        <v>258</v>
      </c>
      <c r="B22" s="107" t="s">
        <v>259</v>
      </c>
    </row>
    <row r="23" spans="1:2" ht="66.75" customHeight="1">
      <c r="A23" s="57" t="s">
        <v>98</v>
      </c>
      <c r="B23" s="112" t="s">
        <v>506</v>
      </c>
    </row>
    <row r="24" spans="1:2" ht="12.75">
      <c r="A24" s="57" t="s">
        <v>260</v>
      </c>
      <c r="B24" s="112" t="s">
        <v>261</v>
      </c>
    </row>
    <row r="25" spans="1:2" ht="36.75" customHeight="1">
      <c r="A25" s="57" t="s">
        <v>262</v>
      </c>
      <c r="B25" s="112" t="s">
        <v>263</v>
      </c>
    </row>
    <row r="26" spans="1:2" ht="38.25" customHeight="1">
      <c r="A26" s="57" t="s">
        <v>264</v>
      </c>
      <c r="B26" s="112" t="s">
        <v>467</v>
      </c>
    </row>
    <row r="27" spans="1:2" ht="43.5" customHeight="1">
      <c r="A27" s="57" t="s">
        <v>265</v>
      </c>
      <c r="B27" s="112" t="s">
        <v>266</v>
      </c>
    </row>
    <row r="28" spans="1:2" ht="110.25" customHeight="1">
      <c r="A28" s="57" t="s">
        <v>267</v>
      </c>
      <c r="B28" s="126" t="s">
        <v>507</v>
      </c>
    </row>
    <row r="29" spans="1:2" ht="61.5" customHeight="1">
      <c r="A29" s="57" t="s">
        <v>361</v>
      </c>
      <c r="B29" s="107" t="s">
        <v>468</v>
      </c>
    </row>
    <row r="30" spans="1:2" ht="78" customHeight="1">
      <c r="A30" s="57" t="s">
        <v>362</v>
      </c>
      <c r="B30" s="112" t="s">
        <v>469</v>
      </c>
    </row>
    <row r="31" spans="1:2" ht="41.25" customHeight="1">
      <c r="A31" s="57" t="s">
        <v>363</v>
      </c>
      <c r="B31" s="112" t="s">
        <v>364</v>
      </c>
    </row>
    <row r="32" spans="1:2" ht="44.25" customHeight="1">
      <c r="A32" s="57" t="s">
        <v>365</v>
      </c>
      <c r="B32" s="112" t="s">
        <v>470</v>
      </c>
    </row>
    <row r="33" spans="1:2" ht="12.75">
      <c r="A33" s="57" t="s">
        <v>366</v>
      </c>
      <c r="B33" s="112" t="s">
        <v>367</v>
      </c>
    </row>
    <row r="34" spans="1:2" ht="33">
      <c r="A34" s="57" t="s">
        <v>368</v>
      </c>
      <c r="B34" s="112" t="s">
        <v>369</v>
      </c>
    </row>
    <row r="35" spans="1:2" ht="33">
      <c r="A35" s="57" t="s">
        <v>345</v>
      </c>
      <c r="B35" s="112" t="s">
        <v>346</v>
      </c>
    </row>
    <row r="36" spans="1:2" ht="33">
      <c r="A36" s="57" t="s">
        <v>370</v>
      </c>
      <c r="B36" s="112" t="s">
        <v>371</v>
      </c>
    </row>
    <row r="37" spans="1:2" ht="33">
      <c r="A37" s="57" t="s">
        <v>372</v>
      </c>
      <c r="B37" s="112" t="s">
        <v>373</v>
      </c>
    </row>
    <row r="38" spans="1:2" ht="12.75">
      <c r="A38" s="57" t="s">
        <v>374</v>
      </c>
      <c r="B38" s="112" t="s">
        <v>375</v>
      </c>
    </row>
    <row r="39" spans="1:2" ht="12.75">
      <c r="A39" s="57" t="s">
        <v>376</v>
      </c>
      <c r="B39" s="112" t="s">
        <v>101</v>
      </c>
    </row>
    <row r="40" spans="1:2" ht="12.75">
      <c r="A40" s="57" t="s">
        <v>377</v>
      </c>
      <c r="B40" s="112" t="s">
        <v>378</v>
      </c>
    </row>
    <row r="41" spans="1:2" ht="12.75">
      <c r="A41" s="57" t="s">
        <v>379</v>
      </c>
      <c r="B41" s="112" t="s">
        <v>380</v>
      </c>
    </row>
    <row r="42" spans="1:2" ht="12.75">
      <c r="A42" s="57" t="s">
        <v>381</v>
      </c>
      <c r="B42" s="112" t="s">
        <v>382</v>
      </c>
    </row>
    <row r="43" spans="1:2" ht="51.75" customHeight="1">
      <c r="A43" s="57" t="s">
        <v>508</v>
      </c>
      <c r="B43" s="112" t="s">
        <v>509</v>
      </c>
    </row>
    <row r="44" spans="1:2" ht="24.75" customHeight="1">
      <c r="A44" s="57" t="s">
        <v>510</v>
      </c>
      <c r="B44" s="112" t="s">
        <v>511</v>
      </c>
    </row>
    <row r="45" spans="1:2" ht="12.75">
      <c r="A45" s="57" t="s">
        <v>383</v>
      </c>
      <c r="B45" s="112" t="s">
        <v>100</v>
      </c>
    </row>
    <row r="46" spans="1:2" ht="12.75">
      <c r="A46" s="57" t="s">
        <v>384</v>
      </c>
      <c r="B46" s="112" t="s">
        <v>385</v>
      </c>
    </row>
    <row r="47" spans="1:2" ht="12.75">
      <c r="A47" s="57" t="s">
        <v>386</v>
      </c>
      <c r="B47" s="112" t="s">
        <v>387</v>
      </c>
    </row>
    <row r="48" spans="1:2" ht="12.75">
      <c r="A48" s="57" t="s">
        <v>388</v>
      </c>
      <c r="B48" s="112" t="s">
        <v>389</v>
      </c>
    </row>
    <row r="49" spans="1:2" ht="12.75">
      <c r="A49" s="57" t="s">
        <v>390</v>
      </c>
      <c r="B49" s="112" t="s">
        <v>391</v>
      </c>
    </row>
    <row r="50" spans="1:2" ht="33">
      <c r="A50" s="57" t="s">
        <v>512</v>
      </c>
      <c r="B50" s="112" t="s">
        <v>513</v>
      </c>
    </row>
    <row r="51" spans="1:2" ht="12.75">
      <c r="A51" s="57" t="s">
        <v>392</v>
      </c>
      <c r="B51" s="112" t="s">
        <v>393</v>
      </c>
    </row>
    <row r="52" spans="1:2" ht="12.75">
      <c r="A52" s="57" t="s">
        <v>394</v>
      </c>
      <c r="B52" s="112" t="s">
        <v>385</v>
      </c>
    </row>
    <row r="53" spans="1:2" ht="33">
      <c r="A53" s="57" t="s">
        <v>395</v>
      </c>
      <c r="B53" s="112" t="s">
        <v>396</v>
      </c>
    </row>
    <row r="54" spans="1:2" ht="21" customHeight="1">
      <c r="A54" s="57" t="s">
        <v>514</v>
      </c>
      <c r="B54" s="112" t="s">
        <v>511</v>
      </c>
    </row>
    <row r="55" spans="1:2" ht="37.5" customHeight="1">
      <c r="A55" s="57" t="s">
        <v>515</v>
      </c>
      <c r="B55" s="112" t="s">
        <v>516</v>
      </c>
    </row>
    <row r="56" spans="1:2" ht="37.5" customHeight="1">
      <c r="A56" s="57" t="s">
        <v>517</v>
      </c>
      <c r="B56" s="112" t="s">
        <v>518</v>
      </c>
    </row>
    <row r="57" spans="1:2" ht="12.75">
      <c r="A57" s="57" t="s">
        <v>397</v>
      </c>
      <c r="B57" s="112" t="s">
        <v>398</v>
      </c>
    </row>
    <row r="58" spans="1:2" ht="12.75">
      <c r="A58" s="57" t="s">
        <v>399</v>
      </c>
      <c r="B58" s="112" t="s">
        <v>385</v>
      </c>
    </row>
    <row r="59" spans="1:2" ht="33">
      <c r="A59" s="57" t="s">
        <v>519</v>
      </c>
      <c r="B59" s="112" t="s">
        <v>518</v>
      </c>
    </row>
    <row r="60" spans="1:2" ht="24" customHeight="1">
      <c r="A60" s="57" t="s">
        <v>520</v>
      </c>
      <c r="B60" s="112" t="s">
        <v>511</v>
      </c>
    </row>
    <row r="61" spans="1:2" ht="12.75">
      <c r="A61" s="57" t="s">
        <v>400</v>
      </c>
      <c r="B61" s="112" t="s">
        <v>401</v>
      </c>
    </row>
    <row r="62" spans="1:2" ht="12.75">
      <c r="A62" s="57" t="s">
        <v>402</v>
      </c>
      <c r="B62" s="112" t="s">
        <v>403</v>
      </c>
    </row>
    <row r="63" spans="1:2" ht="36" customHeight="1">
      <c r="A63" s="57" t="s">
        <v>521</v>
      </c>
      <c r="B63" s="112" t="s">
        <v>522</v>
      </c>
    </row>
    <row r="64" spans="1:2" ht="23.25" customHeight="1">
      <c r="A64" s="57" t="s">
        <v>523</v>
      </c>
      <c r="B64" s="112" t="s">
        <v>525</v>
      </c>
    </row>
    <row r="65" spans="1:2" ht="21.95" customHeight="1">
      <c r="A65" s="57" t="s">
        <v>524</v>
      </c>
      <c r="B65" s="112" t="s">
        <v>526</v>
      </c>
    </row>
    <row r="66" spans="1:2" ht="12.75">
      <c r="A66" s="57" t="s">
        <v>404</v>
      </c>
      <c r="B66" s="112" t="s">
        <v>405</v>
      </c>
    </row>
    <row r="67" spans="1:2" ht="12.75">
      <c r="A67" s="57" t="s">
        <v>406</v>
      </c>
      <c r="B67" s="112" t="s">
        <v>407</v>
      </c>
    </row>
    <row r="68" spans="1:2" ht="33">
      <c r="A68" s="57" t="s">
        <v>408</v>
      </c>
      <c r="B68" s="112" t="s">
        <v>409</v>
      </c>
    </row>
    <row r="69" spans="1:2" ht="23.25" customHeight="1">
      <c r="A69" s="57" t="s">
        <v>410</v>
      </c>
      <c r="B69" s="112" t="s">
        <v>385</v>
      </c>
    </row>
    <row r="70" spans="1:2" ht="23.25" customHeight="1">
      <c r="A70" s="57" t="s">
        <v>527</v>
      </c>
      <c r="B70" s="112" t="s">
        <v>511</v>
      </c>
    </row>
    <row r="71" spans="1:2" ht="33">
      <c r="A71" s="57" t="s">
        <v>411</v>
      </c>
      <c r="B71" s="112" t="s">
        <v>412</v>
      </c>
    </row>
    <row r="72" spans="1:2" ht="39" customHeight="1">
      <c r="A72" s="57" t="s">
        <v>528</v>
      </c>
      <c r="B72" s="112" t="s">
        <v>529</v>
      </c>
    </row>
    <row r="73" spans="1:2" ht="40.5" customHeight="1">
      <c r="A73" s="57" t="s">
        <v>413</v>
      </c>
      <c r="B73" s="112" t="s">
        <v>414</v>
      </c>
    </row>
    <row r="74" spans="1:2" ht="12.75">
      <c r="A74" s="57" t="s">
        <v>415</v>
      </c>
      <c r="B74" s="112" t="s">
        <v>416</v>
      </c>
    </row>
    <row r="75" spans="1:2" ht="39.95" customHeight="1">
      <c r="A75" s="57" t="s">
        <v>417</v>
      </c>
      <c r="B75" s="112" t="s">
        <v>608</v>
      </c>
    </row>
    <row r="76" spans="1:2" ht="12.75">
      <c r="A76" s="57" t="s">
        <v>418</v>
      </c>
      <c r="B76" s="112" t="s">
        <v>493</v>
      </c>
    </row>
    <row r="77" spans="1:2" ht="12.75">
      <c r="A77" s="57" t="s">
        <v>419</v>
      </c>
      <c r="B77" s="112" t="s">
        <v>494</v>
      </c>
    </row>
    <row r="78" spans="1:2" ht="12.75">
      <c r="A78" s="57" t="s">
        <v>420</v>
      </c>
      <c r="B78" s="112" t="s">
        <v>421</v>
      </c>
    </row>
    <row r="79" spans="1:2" ht="42.75" customHeight="1">
      <c r="A79" s="57" t="s">
        <v>530</v>
      </c>
      <c r="B79" s="112" t="s">
        <v>531</v>
      </c>
    </row>
    <row r="80" spans="1:2" ht="12.75">
      <c r="A80" s="57" t="s">
        <v>422</v>
      </c>
      <c r="B80" s="112" t="s">
        <v>423</v>
      </c>
    </row>
    <row r="81" spans="1:2" ht="12.75">
      <c r="A81" s="57" t="s">
        <v>424</v>
      </c>
      <c r="B81" s="112" t="s">
        <v>425</v>
      </c>
    </row>
    <row r="82" spans="1:2" ht="40.5" customHeight="1">
      <c r="A82" s="57" t="s">
        <v>426</v>
      </c>
      <c r="B82" s="112" t="s">
        <v>427</v>
      </c>
    </row>
    <row r="83" spans="1:2" ht="83.45" customHeight="1">
      <c r="A83" s="57" t="s">
        <v>331</v>
      </c>
      <c r="B83" s="112" t="s">
        <v>332</v>
      </c>
    </row>
    <row r="84" spans="1:2" ht="12.75">
      <c r="A84" s="127" t="s">
        <v>428</v>
      </c>
      <c r="B84" s="112" t="s">
        <v>429</v>
      </c>
    </row>
    <row r="85" spans="1:2" ht="33">
      <c r="A85" s="127" t="s">
        <v>430</v>
      </c>
      <c r="B85" s="107" t="s">
        <v>431</v>
      </c>
    </row>
    <row r="86" spans="1:2" ht="33">
      <c r="A86" s="127" t="s">
        <v>432</v>
      </c>
      <c r="B86" s="107" t="s">
        <v>433</v>
      </c>
    </row>
    <row r="87" spans="1:2" ht="22.5" customHeight="1">
      <c r="A87" s="127" t="s">
        <v>434</v>
      </c>
      <c r="B87" s="107" t="s">
        <v>99</v>
      </c>
    </row>
    <row r="88" spans="1:2" ht="106.7" customHeight="1">
      <c r="A88" s="127" t="s">
        <v>435</v>
      </c>
      <c r="B88" s="107" t="s">
        <v>574</v>
      </c>
    </row>
    <row r="89" spans="1:2" ht="58.5" customHeight="1">
      <c r="A89" s="127" t="s">
        <v>532</v>
      </c>
      <c r="B89" s="107" t="s">
        <v>533</v>
      </c>
    </row>
    <row r="90" spans="1:2" ht="80.25" customHeight="1">
      <c r="A90" s="127" t="s">
        <v>598</v>
      </c>
      <c r="B90" s="107" t="s">
        <v>341</v>
      </c>
    </row>
    <row r="91" spans="1:2" ht="33">
      <c r="A91" s="127" t="s">
        <v>436</v>
      </c>
      <c r="B91" s="112" t="s">
        <v>437</v>
      </c>
    </row>
    <row r="92" spans="1:2" ht="53.25" customHeight="1">
      <c r="A92" s="127" t="s">
        <v>438</v>
      </c>
      <c r="B92" s="112" t="s">
        <v>534</v>
      </c>
    </row>
    <row r="93" spans="1:2" ht="33">
      <c r="A93" s="127" t="s">
        <v>439</v>
      </c>
      <c r="B93" s="107" t="s">
        <v>440</v>
      </c>
    </row>
    <row r="94" spans="1:2" ht="33">
      <c r="A94" s="127" t="s">
        <v>441</v>
      </c>
      <c r="B94" s="107" t="s">
        <v>442</v>
      </c>
    </row>
    <row r="95" spans="1:2" ht="33">
      <c r="A95" s="127" t="s">
        <v>443</v>
      </c>
      <c r="B95" s="107" t="s">
        <v>599</v>
      </c>
    </row>
    <row r="96" spans="1:2" ht="37.5" customHeight="1">
      <c r="A96" s="127" t="s">
        <v>444</v>
      </c>
      <c r="B96" s="112" t="s">
        <v>535</v>
      </c>
    </row>
    <row r="97" spans="1:2" ht="23.25" customHeight="1">
      <c r="A97" s="127" t="s">
        <v>445</v>
      </c>
      <c r="B97" s="112" t="s">
        <v>447</v>
      </c>
    </row>
    <row r="98" spans="1:2" ht="39" customHeight="1">
      <c r="A98" s="127" t="s">
        <v>446</v>
      </c>
      <c r="B98" s="112" t="s">
        <v>536</v>
      </c>
    </row>
    <row r="99" spans="1:2" ht="12.75">
      <c r="A99" s="57" t="s">
        <v>448</v>
      </c>
      <c r="B99" s="112" t="s">
        <v>449</v>
      </c>
    </row>
    <row r="100" spans="1:2" ht="33">
      <c r="A100" s="57" t="s">
        <v>450</v>
      </c>
      <c r="B100" s="112" t="s">
        <v>451</v>
      </c>
    </row>
    <row r="101" spans="1:2" ht="49.5">
      <c r="A101" s="57" t="s">
        <v>452</v>
      </c>
      <c r="B101" s="112" t="s">
        <v>482</v>
      </c>
    </row>
    <row r="102" spans="1:2" ht="72" customHeight="1">
      <c r="A102" s="57" t="s">
        <v>453</v>
      </c>
      <c r="B102" s="112" t="s">
        <v>471</v>
      </c>
    </row>
    <row r="103" spans="1:2" ht="35.25" customHeight="1">
      <c r="A103" s="57" t="s">
        <v>537</v>
      </c>
      <c r="B103" s="112" t="s">
        <v>538</v>
      </c>
    </row>
    <row r="104" spans="1:2" ht="12.75">
      <c r="A104" s="57" t="s">
        <v>454</v>
      </c>
      <c r="B104" s="112" t="s">
        <v>455</v>
      </c>
    </row>
    <row r="105" spans="1:2" ht="12.75">
      <c r="A105" s="57" t="s">
        <v>456</v>
      </c>
      <c r="B105" s="107" t="s">
        <v>603</v>
      </c>
    </row>
    <row r="106" spans="1:2" ht="12.75">
      <c r="A106" s="57" t="s">
        <v>457</v>
      </c>
      <c r="B106" s="107" t="s">
        <v>458</v>
      </c>
    </row>
    <row r="107" spans="1:2" ht="12.75">
      <c r="A107" s="57" t="s">
        <v>459</v>
      </c>
      <c r="B107" s="107" t="s">
        <v>460</v>
      </c>
    </row>
    <row r="108" spans="1:2" ht="12.75">
      <c r="A108" s="57" t="s">
        <v>461</v>
      </c>
      <c r="B108" s="107" t="s">
        <v>462</v>
      </c>
    </row>
    <row r="109" spans="1:2" ht="33">
      <c r="A109" s="57" t="s">
        <v>463</v>
      </c>
      <c r="B109" s="112" t="s">
        <v>464</v>
      </c>
    </row>
    <row r="110" spans="1:2" ht="41.25" customHeight="1">
      <c r="A110" s="57" t="s">
        <v>465</v>
      </c>
      <c r="B110" s="112" t="s">
        <v>296</v>
      </c>
    </row>
    <row r="111" spans="1:2" ht="75.95" customHeight="1">
      <c r="A111" s="57" t="s">
        <v>466</v>
      </c>
      <c r="B111" s="112" t="s">
        <v>0</v>
      </c>
    </row>
    <row r="112" spans="1:2" ht="38.25" customHeight="1">
      <c r="A112" s="127" t="s">
        <v>1</v>
      </c>
      <c r="B112" s="112" t="s">
        <v>472</v>
      </c>
    </row>
    <row r="113" spans="1:2" ht="38.25" customHeight="1">
      <c r="A113" s="127" t="s">
        <v>539</v>
      </c>
      <c r="B113" s="112" t="s">
        <v>540</v>
      </c>
    </row>
    <row r="114" spans="1:2" ht="12.75">
      <c r="A114" s="127" t="s">
        <v>2</v>
      </c>
      <c r="B114" s="112" t="s">
        <v>541</v>
      </c>
    </row>
    <row r="115" spans="1:2" ht="12.75">
      <c r="A115" s="127" t="s">
        <v>3</v>
      </c>
      <c r="B115" s="112" t="s">
        <v>542</v>
      </c>
    </row>
    <row r="116" spans="1:2" ht="21.95" customHeight="1">
      <c r="A116" s="127" t="s">
        <v>4</v>
      </c>
      <c r="B116" s="112" t="s">
        <v>473</v>
      </c>
    </row>
    <row r="117" spans="1:2" ht="49.5">
      <c r="A117" s="127" t="s">
        <v>5</v>
      </c>
      <c r="B117" s="112" t="s">
        <v>6</v>
      </c>
    </row>
    <row r="118" spans="1:2" ht="56.25" customHeight="1">
      <c r="A118" s="127" t="s">
        <v>7</v>
      </c>
      <c r="B118" s="112" t="s">
        <v>543</v>
      </c>
    </row>
    <row r="119" spans="1:2" ht="40.5" customHeight="1">
      <c r="A119" s="128" t="s">
        <v>344</v>
      </c>
      <c r="B119" s="112" t="s">
        <v>338</v>
      </c>
    </row>
    <row r="120" spans="1:2" ht="66.75" customHeight="1">
      <c r="A120" s="128" t="s">
        <v>342</v>
      </c>
      <c r="B120" s="112" t="s">
        <v>343</v>
      </c>
    </row>
    <row r="121" spans="1:2" ht="135.75" customHeight="1">
      <c r="A121" s="128" t="s">
        <v>585</v>
      </c>
      <c r="B121" s="112" t="s">
        <v>586</v>
      </c>
    </row>
    <row r="122" spans="1:2" ht="94.35" customHeight="1">
      <c r="A122" s="128" t="s">
        <v>340</v>
      </c>
      <c r="B122" s="112" t="s">
        <v>337</v>
      </c>
    </row>
    <row r="123" spans="1:2" ht="33">
      <c r="A123" s="127" t="s">
        <v>8</v>
      </c>
      <c r="B123" s="112" t="s">
        <v>9</v>
      </c>
    </row>
    <row r="124" spans="1:2" ht="49.5">
      <c r="A124" s="127" t="s">
        <v>10</v>
      </c>
      <c r="B124" s="112" t="s">
        <v>474</v>
      </c>
    </row>
    <row r="125" spans="1:2" ht="33">
      <c r="A125" s="127" t="s">
        <v>11</v>
      </c>
      <c r="B125" s="112" t="s">
        <v>475</v>
      </c>
    </row>
    <row r="126" spans="1:2" ht="49.5">
      <c r="A126" s="127" t="s">
        <v>12</v>
      </c>
      <c r="B126" s="112" t="s">
        <v>476</v>
      </c>
    </row>
    <row r="127" spans="1:2" ht="33">
      <c r="A127" s="127" t="s">
        <v>13</v>
      </c>
      <c r="B127" s="112" t="s">
        <v>14</v>
      </c>
    </row>
    <row r="128" spans="1:2" ht="53.25" customHeight="1">
      <c r="A128" s="127" t="s">
        <v>15</v>
      </c>
      <c r="B128" s="112" t="s">
        <v>477</v>
      </c>
    </row>
    <row r="129" spans="1:2" ht="39" customHeight="1">
      <c r="A129" s="127" t="s">
        <v>16</v>
      </c>
      <c r="B129" s="112" t="s">
        <v>17</v>
      </c>
    </row>
    <row r="130" spans="1:2" ht="52.7" customHeight="1">
      <c r="A130" s="127" t="s">
        <v>18</v>
      </c>
      <c r="B130" s="112" t="s">
        <v>478</v>
      </c>
    </row>
    <row r="131" spans="1:2" ht="33">
      <c r="A131" s="127" t="s">
        <v>19</v>
      </c>
      <c r="B131" s="112" t="s">
        <v>295</v>
      </c>
    </row>
    <row r="132" spans="1:2" ht="12.75">
      <c r="A132" s="127" t="s">
        <v>20</v>
      </c>
      <c r="B132" s="112" t="s">
        <v>21</v>
      </c>
    </row>
    <row r="133" spans="1:2" ht="56.25" customHeight="1">
      <c r="A133" s="127" t="s">
        <v>320</v>
      </c>
      <c r="B133" s="112" t="s">
        <v>544</v>
      </c>
    </row>
    <row r="134" spans="1:2" ht="42.75" customHeight="1">
      <c r="A134" s="127" t="s">
        <v>546</v>
      </c>
      <c r="B134" s="112" t="s">
        <v>545</v>
      </c>
    </row>
    <row r="135" spans="1:2" ht="42.75" customHeight="1">
      <c r="A135" s="79" t="s">
        <v>597</v>
      </c>
      <c r="B135" s="112" t="s">
        <v>588</v>
      </c>
    </row>
    <row r="136" spans="1:2" ht="42.75" customHeight="1">
      <c r="A136" s="79" t="s">
        <v>587</v>
      </c>
      <c r="B136" s="112" t="s">
        <v>588</v>
      </c>
    </row>
    <row r="137" spans="1:2" ht="33">
      <c r="A137" s="127" t="s">
        <v>22</v>
      </c>
      <c r="B137" s="112" t="s">
        <v>23</v>
      </c>
    </row>
    <row r="138" spans="1:2" ht="100.5" customHeight="1">
      <c r="A138" s="127" t="s">
        <v>589</v>
      </c>
      <c r="B138" s="112" t="s">
        <v>590</v>
      </c>
    </row>
    <row r="139" spans="1:2" ht="80.25" customHeight="1">
      <c r="A139" s="127" t="s">
        <v>356</v>
      </c>
      <c r="B139" s="112" t="s">
        <v>591</v>
      </c>
    </row>
    <row r="140" spans="1:2" ht="12.75">
      <c r="A140" s="127" t="s">
        <v>24</v>
      </c>
      <c r="B140" s="112" t="s">
        <v>25</v>
      </c>
    </row>
    <row r="141" spans="1:2" ht="33">
      <c r="A141" s="127" t="s">
        <v>26</v>
      </c>
      <c r="B141" s="112" t="s">
        <v>27</v>
      </c>
    </row>
    <row r="142" spans="1:2" ht="33">
      <c r="A142" s="127" t="s">
        <v>28</v>
      </c>
      <c r="B142" s="112" t="s">
        <v>29</v>
      </c>
    </row>
    <row r="143" spans="1:2" ht="33">
      <c r="A143" s="127" t="s">
        <v>30</v>
      </c>
      <c r="B143" s="112" t="s">
        <v>31</v>
      </c>
    </row>
    <row r="144" spans="1:2" ht="49.5">
      <c r="A144" s="127" t="s">
        <v>32</v>
      </c>
      <c r="B144" s="112" t="s">
        <v>479</v>
      </c>
    </row>
    <row r="145" spans="1:2" ht="33">
      <c r="A145" s="127" t="s">
        <v>33</v>
      </c>
      <c r="B145" s="112" t="s">
        <v>34</v>
      </c>
    </row>
    <row r="146" spans="1:2" ht="33">
      <c r="A146" s="127" t="s">
        <v>35</v>
      </c>
      <c r="B146" s="112" t="s">
        <v>36</v>
      </c>
    </row>
    <row r="147" spans="1:2" ht="33">
      <c r="A147" s="127" t="s">
        <v>37</v>
      </c>
      <c r="B147" s="107" t="s">
        <v>547</v>
      </c>
    </row>
    <row r="148" spans="1:2" ht="12.75">
      <c r="A148" s="127" t="s">
        <v>38</v>
      </c>
      <c r="B148" s="107" t="s">
        <v>39</v>
      </c>
    </row>
    <row r="149" spans="1:2" ht="38.25" customHeight="1">
      <c r="A149" s="127" t="s">
        <v>548</v>
      </c>
      <c r="B149" s="126" t="s">
        <v>549</v>
      </c>
    </row>
    <row r="150" spans="1:2" ht="37.5" customHeight="1">
      <c r="A150" s="127" t="s">
        <v>40</v>
      </c>
      <c r="B150" s="107" t="s">
        <v>480</v>
      </c>
    </row>
    <row r="151" spans="1:2" ht="33">
      <c r="A151" s="127" t="s">
        <v>41</v>
      </c>
      <c r="B151" s="107" t="s">
        <v>42</v>
      </c>
    </row>
    <row r="152" spans="1:2" ht="12.75">
      <c r="A152" s="127" t="s">
        <v>43</v>
      </c>
      <c r="B152" s="107" t="s">
        <v>319</v>
      </c>
    </row>
    <row r="153" spans="1:2" ht="42.75" customHeight="1">
      <c r="A153" s="127" t="s">
        <v>550</v>
      </c>
      <c r="B153" s="107" t="s">
        <v>551</v>
      </c>
    </row>
    <row r="154" spans="1:2" ht="33">
      <c r="A154" s="127" t="s">
        <v>44</v>
      </c>
      <c r="B154" s="107" t="s">
        <v>297</v>
      </c>
    </row>
    <row r="155" spans="1:2" ht="12.75">
      <c r="A155" s="127" t="s">
        <v>45</v>
      </c>
      <c r="B155" s="107" t="s">
        <v>46</v>
      </c>
    </row>
    <row r="156" spans="1:2" ht="33">
      <c r="A156" s="127" t="s">
        <v>47</v>
      </c>
      <c r="B156" s="107" t="s">
        <v>48</v>
      </c>
    </row>
    <row r="157" spans="1:2" ht="12.75">
      <c r="A157" s="127" t="s">
        <v>49</v>
      </c>
      <c r="B157" s="107" t="s">
        <v>50</v>
      </c>
    </row>
    <row r="158" spans="1:2" ht="33">
      <c r="A158" s="127" t="s">
        <v>51</v>
      </c>
      <c r="B158" s="107" t="s">
        <v>52</v>
      </c>
    </row>
    <row r="159" spans="1:2" ht="42.75" customHeight="1">
      <c r="A159" s="127" t="s">
        <v>352</v>
      </c>
      <c r="B159" s="107" t="s">
        <v>353</v>
      </c>
    </row>
    <row r="160" spans="1:2" ht="87" customHeight="1">
      <c r="A160" s="127" t="s">
        <v>347</v>
      </c>
      <c r="B160" s="107" t="s">
        <v>604</v>
      </c>
    </row>
    <row r="161" spans="1:2" ht="12.75">
      <c r="A161" s="127" t="s">
        <v>53</v>
      </c>
      <c r="B161" s="107" t="s">
        <v>54</v>
      </c>
    </row>
    <row r="162" spans="1:2" ht="12.75">
      <c r="A162" s="127" t="s">
        <v>55</v>
      </c>
      <c r="B162" s="107" t="s">
        <v>56</v>
      </c>
    </row>
    <row r="163" spans="1:2" ht="33">
      <c r="A163" s="127" t="s">
        <v>57</v>
      </c>
      <c r="B163" s="107" t="s">
        <v>58</v>
      </c>
    </row>
    <row r="164" spans="1:2" ht="55.5" customHeight="1">
      <c r="A164" s="127" t="s">
        <v>492</v>
      </c>
      <c r="B164" s="107" t="s">
        <v>606</v>
      </c>
    </row>
    <row r="165" spans="1:2" ht="42" customHeight="1">
      <c r="A165" s="127" t="s">
        <v>552</v>
      </c>
      <c r="B165" s="107" t="s">
        <v>553</v>
      </c>
    </row>
    <row r="166" spans="1:2" ht="42" customHeight="1">
      <c r="A166" s="127" t="s">
        <v>554</v>
      </c>
      <c r="B166" s="107" t="s">
        <v>555</v>
      </c>
    </row>
    <row r="167" spans="1:2" ht="33">
      <c r="A167" s="127" t="s">
        <v>59</v>
      </c>
      <c r="B167" s="107" t="s">
        <v>60</v>
      </c>
    </row>
    <row r="168" spans="1:2" ht="33">
      <c r="A168" s="127" t="s">
        <v>61</v>
      </c>
      <c r="B168" s="107" t="s">
        <v>62</v>
      </c>
    </row>
    <row r="169" spans="1:2" ht="33">
      <c r="A169" s="127" t="s">
        <v>63</v>
      </c>
      <c r="B169" s="107" t="s">
        <v>64</v>
      </c>
    </row>
    <row r="170" spans="1:2" ht="42.75" customHeight="1">
      <c r="A170" s="127" t="s">
        <v>65</v>
      </c>
      <c r="B170" s="107" t="s">
        <v>66</v>
      </c>
    </row>
    <row r="171" spans="1:2" ht="34.7" customHeight="1">
      <c r="A171" s="127" t="s">
        <v>556</v>
      </c>
      <c r="B171" s="107" t="s">
        <v>557</v>
      </c>
    </row>
    <row r="172" spans="1:2" ht="63.2" customHeight="1">
      <c r="A172" s="144" t="s">
        <v>67</v>
      </c>
      <c r="B172" s="112" t="s">
        <v>558</v>
      </c>
    </row>
    <row r="173" spans="1:2" ht="20.25" customHeight="1">
      <c r="A173" s="144" t="s">
        <v>68</v>
      </c>
      <c r="B173" s="112" t="s">
        <v>559</v>
      </c>
    </row>
    <row r="174" spans="1:2" ht="12.75">
      <c r="A174" s="144" t="s">
        <v>69</v>
      </c>
      <c r="B174" s="112" t="s">
        <v>298</v>
      </c>
    </row>
    <row r="175" spans="1:2" ht="12.75">
      <c r="A175" s="144" t="s">
        <v>71</v>
      </c>
      <c r="B175" s="112" t="s">
        <v>299</v>
      </c>
    </row>
    <row r="176" spans="1:2" ht="12.75">
      <c r="A176" s="144" t="s">
        <v>72</v>
      </c>
      <c r="B176" s="112" t="s">
        <v>70</v>
      </c>
    </row>
    <row r="177" spans="1:2" ht="12.75">
      <c r="A177" s="144" t="s">
        <v>488</v>
      </c>
      <c r="B177" s="112" t="s">
        <v>489</v>
      </c>
    </row>
    <row r="178" spans="1:2" ht="33">
      <c r="A178" s="144" t="s">
        <v>490</v>
      </c>
      <c r="B178" s="112" t="s">
        <v>491</v>
      </c>
    </row>
    <row r="179" spans="1:2" ht="24.75" customHeight="1">
      <c r="A179" s="144" t="s">
        <v>560</v>
      </c>
      <c r="B179" s="112" t="s">
        <v>605</v>
      </c>
    </row>
    <row r="180" spans="1:2" ht="22.5" customHeight="1">
      <c r="A180" s="144" t="s">
        <v>561</v>
      </c>
      <c r="B180" s="112" t="s">
        <v>562</v>
      </c>
    </row>
    <row r="181" spans="1:2" ht="23.25" customHeight="1">
      <c r="A181" s="144" t="s">
        <v>73</v>
      </c>
      <c r="B181" s="112" t="s">
        <v>563</v>
      </c>
    </row>
    <row r="182" spans="1:2" ht="22.5" customHeight="1">
      <c r="A182" s="144" t="s">
        <v>74</v>
      </c>
      <c r="B182" s="112" t="s">
        <v>564</v>
      </c>
    </row>
    <row r="183" spans="1:2" ht="33">
      <c r="A183" s="127" t="s">
        <v>75</v>
      </c>
      <c r="B183" s="107" t="s">
        <v>76</v>
      </c>
    </row>
    <row r="184" spans="1:2" ht="12.75">
      <c r="A184" s="127" t="s">
        <v>77</v>
      </c>
      <c r="B184" s="107" t="s">
        <v>78</v>
      </c>
    </row>
    <row r="185" spans="1:2" ht="33">
      <c r="A185" s="127" t="s">
        <v>79</v>
      </c>
      <c r="B185" s="107" t="s">
        <v>80</v>
      </c>
    </row>
    <row r="186" spans="1:2" ht="12.75">
      <c r="A186" s="127" t="s">
        <v>81</v>
      </c>
      <c r="B186" s="107" t="s">
        <v>82</v>
      </c>
    </row>
    <row r="187" spans="1:2" ht="12.75">
      <c r="A187" s="127" t="s">
        <v>83</v>
      </c>
      <c r="B187" s="107" t="s">
        <v>84</v>
      </c>
    </row>
    <row r="188" spans="1:2" ht="12.75">
      <c r="A188" s="127" t="s">
        <v>85</v>
      </c>
      <c r="B188" s="107" t="s">
        <v>86</v>
      </c>
    </row>
    <row r="189" spans="1:2" ht="12.75">
      <c r="A189" s="127" t="s">
        <v>87</v>
      </c>
      <c r="B189" s="107" t="s">
        <v>88</v>
      </c>
    </row>
    <row r="190" spans="1:2" ht="33">
      <c r="A190" s="127" t="s">
        <v>89</v>
      </c>
      <c r="B190" s="107" t="s">
        <v>90</v>
      </c>
    </row>
    <row r="191" spans="1:2" ht="33">
      <c r="A191" s="127" t="s">
        <v>91</v>
      </c>
      <c r="B191" s="107" t="s">
        <v>92</v>
      </c>
    </row>
    <row r="192" spans="1:2" ht="12.75">
      <c r="A192" s="127" t="s">
        <v>93</v>
      </c>
      <c r="B192" s="107" t="s">
        <v>94</v>
      </c>
    </row>
    <row r="193" spans="1:2" ht="33">
      <c r="A193" s="127" t="s">
        <v>95</v>
      </c>
      <c r="B193" s="107" t="s">
        <v>96</v>
      </c>
    </row>
    <row r="194" spans="1:2" ht="39" customHeight="1">
      <c r="A194" s="127" t="s">
        <v>97</v>
      </c>
      <c r="B194" s="107" t="s">
        <v>486</v>
      </c>
    </row>
    <row r="195" spans="1:2" ht="12.75">
      <c r="A195" s="127" t="s">
        <v>102</v>
      </c>
      <c r="B195" s="107" t="s">
        <v>565</v>
      </c>
    </row>
    <row r="196" spans="1:2" ht="12.75">
      <c r="A196" s="127" t="s">
        <v>103</v>
      </c>
      <c r="B196" s="107" t="s">
        <v>487</v>
      </c>
    </row>
    <row r="197" spans="1:2" ht="33">
      <c r="A197" s="127" t="s">
        <v>104</v>
      </c>
      <c r="B197" s="107" t="s">
        <v>325</v>
      </c>
    </row>
    <row r="198" spans="1:2" ht="33">
      <c r="A198" s="127" t="s">
        <v>105</v>
      </c>
      <c r="B198" s="107" t="s">
        <v>106</v>
      </c>
    </row>
    <row r="199" spans="1:2" ht="12.75">
      <c r="A199" s="127" t="s">
        <v>107</v>
      </c>
      <c r="B199" s="107" t="s">
        <v>108</v>
      </c>
    </row>
    <row r="200" spans="1:2" ht="33">
      <c r="A200" s="127" t="s">
        <v>109</v>
      </c>
      <c r="B200" s="107" t="s">
        <v>110</v>
      </c>
    </row>
    <row r="201" spans="1:2" ht="12.75">
      <c r="A201" s="127" t="s">
        <v>111</v>
      </c>
      <c r="B201" s="107" t="s">
        <v>112</v>
      </c>
    </row>
    <row r="202" spans="1:2" ht="33">
      <c r="A202" s="127" t="s">
        <v>113</v>
      </c>
      <c r="B202" s="107" t="s">
        <v>481</v>
      </c>
    </row>
    <row r="203" spans="1:2" ht="12.75">
      <c r="A203" s="127" t="s">
        <v>114</v>
      </c>
      <c r="B203" s="107" t="s">
        <v>115</v>
      </c>
    </row>
    <row r="204" spans="1:2" ht="49.5">
      <c r="A204" s="127" t="s">
        <v>116</v>
      </c>
      <c r="B204" s="107" t="s">
        <v>117</v>
      </c>
    </row>
    <row r="205" spans="1:2" ht="12.75">
      <c r="A205" s="127" t="s">
        <v>118</v>
      </c>
      <c r="B205" s="107" t="s">
        <v>119</v>
      </c>
    </row>
    <row r="206" spans="1:2" ht="41.25" customHeight="1">
      <c r="A206" s="127" t="s">
        <v>120</v>
      </c>
      <c r="B206" s="107" t="s">
        <v>566</v>
      </c>
    </row>
    <row r="207" spans="1:2" ht="22.5" customHeight="1">
      <c r="A207" s="127" t="s">
        <v>567</v>
      </c>
      <c r="B207" s="107" t="s">
        <v>568</v>
      </c>
    </row>
    <row r="208" spans="1:2" ht="98.25" customHeight="1">
      <c r="A208" s="128" t="s">
        <v>592</v>
      </c>
      <c r="B208" s="126" t="s">
        <v>593</v>
      </c>
    </row>
    <row r="209" spans="1:2" ht="60" customHeight="1">
      <c r="A209" s="127" t="s">
        <v>121</v>
      </c>
      <c r="B209" s="107" t="s">
        <v>570</v>
      </c>
    </row>
    <row r="210" spans="1:2" ht="57" customHeight="1">
      <c r="A210" s="127" t="s">
        <v>122</v>
      </c>
      <c r="B210" s="107" t="s">
        <v>575</v>
      </c>
    </row>
    <row r="211" spans="1:2" ht="57" customHeight="1">
      <c r="A211" s="127" t="s">
        <v>123</v>
      </c>
      <c r="B211" s="107" t="s">
        <v>576</v>
      </c>
    </row>
    <row r="212" spans="1:2" ht="69.75" customHeight="1">
      <c r="A212" s="127" t="s">
        <v>124</v>
      </c>
      <c r="B212" s="107" t="s">
        <v>577</v>
      </c>
    </row>
    <row r="213" spans="1:2" ht="40.5" customHeight="1">
      <c r="A213" s="127" t="s">
        <v>125</v>
      </c>
      <c r="B213" s="107" t="s">
        <v>569</v>
      </c>
    </row>
    <row r="214" spans="1:2" ht="72" customHeight="1">
      <c r="A214" s="127" t="s">
        <v>126</v>
      </c>
      <c r="B214" s="107" t="s">
        <v>578</v>
      </c>
    </row>
    <row r="215" spans="1:2" ht="61.5" customHeight="1">
      <c r="A215" s="127" t="s">
        <v>127</v>
      </c>
      <c r="B215" s="107" t="s">
        <v>128</v>
      </c>
    </row>
    <row r="216" spans="1:2" ht="33">
      <c r="A216" s="127" t="s">
        <v>129</v>
      </c>
      <c r="B216" s="107" t="s">
        <v>130</v>
      </c>
    </row>
    <row r="217" spans="1:2" ht="12.75">
      <c r="A217" s="127" t="s">
        <v>131</v>
      </c>
      <c r="B217" s="112" t="s">
        <v>132</v>
      </c>
    </row>
    <row r="218" spans="1:2" ht="12.75">
      <c r="A218" s="127" t="s">
        <v>133</v>
      </c>
      <c r="B218" s="112" t="s">
        <v>134</v>
      </c>
    </row>
    <row r="219" spans="1:2" ht="33">
      <c r="A219" s="57" t="s">
        <v>333</v>
      </c>
      <c r="B219" s="112" t="s">
        <v>594</v>
      </c>
    </row>
    <row r="220" spans="1:2" ht="12.75">
      <c r="A220" s="57" t="s">
        <v>268</v>
      </c>
      <c r="B220" s="112" t="s">
        <v>269</v>
      </c>
    </row>
    <row r="221" spans="1:2" ht="12.75">
      <c r="A221" s="57" t="s">
        <v>270</v>
      </c>
      <c r="B221" s="112" t="s">
        <v>271</v>
      </c>
    </row>
    <row r="222" spans="1:2" ht="33">
      <c r="A222" s="57" t="s">
        <v>272</v>
      </c>
      <c r="B222" s="112" t="s">
        <v>273</v>
      </c>
    </row>
    <row r="223" spans="1:2" ht="12.75">
      <c r="A223" s="57" t="s">
        <v>274</v>
      </c>
      <c r="B223" s="112" t="s">
        <v>206</v>
      </c>
    </row>
    <row r="224" spans="1:2" ht="12.75">
      <c r="A224" s="57" t="s">
        <v>275</v>
      </c>
      <c r="B224" s="112" t="s">
        <v>208</v>
      </c>
    </row>
    <row r="225" spans="1:2" ht="12.75">
      <c r="A225" s="57" t="s">
        <v>276</v>
      </c>
      <c r="B225" s="112" t="s">
        <v>144</v>
      </c>
    </row>
    <row r="226" spans="1:2" ht="12.75">
      <c r="A226" s="57" t="s">
        <v>277</v>
      </c>
      <c r="B226" s="112" t="s">
        <v>145</v>
      </c>
    </row>
    <row r="227" spans="1:2" ht="33">
      <c r="A227" s="57" t="s">
        <v>278</v>
      </c>
      <c r="B227" s="112" t="s">
        <v>279</v>
      </c>
    </row>
    <row r="228" spans="1:2" ht="12.75">
      <c r="A228" s="57" t="s">
        <v>280</v>
      </c>
      <c r="B228" s="112" t="s">
        <v>281</v>
      </c>
    </row>
    <row r="229" spans="1:2" ht="12.75">
      <c r="A229" s="57" t="s">
        <v>282</v>
      </c>
      <c r="B229" s="112" t="s">
        <v>210</v>
      </c>
    </row>
    <row r="230" spans="1:2" ht="12.75">
      <c r="A230" s="57" t="s">
        <v>571</v>
      </c>
      <c r="B230" s="112" t="s">
        <v>321</v>
      </c>
    </row>
    <row r="231" spans="1:2" ht="12.75">
      <c r="A231" s="57" t="s">
        <v>572</v>
      </c>
      <c r="B231" s="112" t="s">
        <v>322</v>
      </c>
    </row>
    <row r="232" spans="1:2" ht="12.75">
      <c r="A232" s="57" t="s">
        <v>573</v>
      </c>
      <c r="B232" s="112" t="s">
        <v>323</v>
      </c>
    </row>
    <row r="233" spans="1:2" ht="12.75">
      <c r="A233" s="57" t="s">
        <v>283</v>
      </c>
      <c r="B233" s="112" t="s">
        <v>180</v>
      </c>
    </row>
    <row r="234" spans="1:2" ht="12.75">
      <c r="A234" s="57" t="s">
        <v>284</v>
      </c>
      <c r="B234" s="112" t="s">
        <v>181</v>
      </c>
    </row>
    <row r="235" spans="1:2" ht="12.75">
      <c r="A235" s="79" t="s">
        <v>283</v>
      </c>
      <c r="B235" s="112" t="s">
        <v>180</v>
      </c>
    </row>
    <row r="236" spans="1:2" ht="12.75">
      <c r="A236" s="79" t="s">
        <v>284</v>
      </c>
      <c r="B236" s="107" t="s">
        <v>181</v>
      </c>
    </row>
    <row r="237" spans="1:2" ht="49.5">
      <c r="A237" s="79" t="s">
        <v>330</v>
      </c>
      <c r="B237" s="126" t="s">
        <v>336</v>
      </c>
    </row>
    <row r="238" spans="1:2" ht="49.5">
      <c r="A238" s="57" t="s">
        <v>324</v>
      </c>
      <c r="B238" s="112" t="s">
        <v>579</v>
      </c>
    </row>
    <row r="239" spans="1:2" ht="102.75" customHeight="1">
      <c r="A239" s="79" t="s">
        <v>327</v>
      </c>
      <c r="B239" s="112" t="s">
        <v>595</v>
      </c>
    </row>
    <row r="240" spans="1:2" ht="90" customHeight="1">
      <c r="A240" s="79" t="s">
        <v>339</v>
      </c>
      <c r="B240" s="112" t="s">
        <v>596</v>
      </c>
    </row>
    <row r="241" spans="1:2" ht="88.7" customHeight="1">
      <c r="A241" s="79" t="s">
        <v>328</v>
      </c>
      <c r="B241" s="112" t="s">
        <v>329</v>
      </c>
    </row>
    <row r="242" spans="1:2" ht="87" customHeight="1">
      <c r="A242" s="79" t="s">
        <v>334</v>
      </c>
      <c r="B242" s="112" t="s">
        <v>335</v>
      </c>
    </row>
    <row r="243" spans="1:2" ht="12.75">
      <c r="A243" s="79" t="s">
        <v>357</v>
      </c>
      <c r="B243" s="112" t="s">
        <v>174</v>
      </c>
    </row>
    <row r="244" spans="1:2" ht="12.75">
      <c r="A244" s="79" t="s">
        <v>358</v>
      </c>
      <c r="B244" s="112" t="s">
        <v>175</v>
      </c>
    </row>
  </sheetData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 topLeftCell="A13">
      <selection activeCell="A2" sqref="A2:A27"/>
    </sheetView>
  </sheetViews>
  <sheetFormatPr defaultColWidth="9.125" defaultRowHeight="12.75"/>
  <cols>
    <col min="1" max="1" width="9.75390625" style="34" customWidth="1"/>
    <col min="2" max="2" width="101.125" style="34" customWidth="1"/>
    <col min="3" max="16384" width="9.125" style="34" customWidth="1"/>
  </cols>
  <sheetData>
    <row r="1" spans="1:2" ht="12.75">
      <c r="A1" s="19" t="s">
        <v>285</v>
      </c>
      <c r="B1" s="17" t="s">
        <v>183</v>
      </c>
    </row>
    <row r="2" spans="1:2" ht="33">
      <c r="A2" s="35">
        <v>100</v>
      </c>
      <c r="B2" s="31" t="s">
        <v>300</v>
      </c>
    </row>
    <row r="3" spans="1:2" ht="12.75">
      <c r="A3" s="35">
        <v>110</v>
      </c>
      <c r="B3" s="36" t="s">
        <v>291</v>
      </c>
    </row>
    <row r="4" spans="1:2" ht="12.75">
      <c r="A4" s="35">
        <v>120</v>
      </c>
      <c r="B4" s="31" t="s">
        <v>301</v>
      </c>
    </row>
    <row r="5" spans="1:2" ht="12.75">
      <c r="A5" s="35">
        <v>200</v>
      </c>
      <c r="B5" s="31" t="s">
        <v>302</v>
      </c>
    </row>
    <row r="6" spans="1:2" ht="12.75">
      <c r="A6" s="35">
        <v>240</v>
      </c>
      <c r="B6" s="31" t="s">
        <v>286</v>
      </c>
    </row>
    <row r="7" spans="1:2" ht="12.75">
      <c r="A7" s="35">
        <v>300</v>
      </c>
      <c r="B7" s="31" t="s">
        <v>303</v>
      </c>
    </row>
    <row r="8" spans="1:2" ht="12.75">
      <c r="A8" s="35">
        <v>310</v>
      </c>
      <c r="B8" s="31" t="s">
        <v>304</v>
      </c>
    </row>
    <row r="9" spans="1:2" ht="12.75">
      <c r="A9" s="35">
        <v>320</v>
      </c>
      <c r="B9" s="31" t="s">
        <v>305</v>
      </c>
    </row>
    <row r="10" spans="1:2" ht="12.75">
      <c r="A10" s="37">
        <v>340</v>
      </c>
      <c r="B10" s="38" t="s">
        <v>287</v>
      </c>
    </row>
    <row r="11" spans="1:2" ht="12.75">
      <c r="A11" s="37">
        <v>350</v>
      </c>
      <c r="B11" s="38" t="s">
        <v>288</v>
      </c>
    </row>
    <row r="12" spans="1:2" ht="12.75">
      <c r="A12" s="35">
        <v>360</v>
      </c>
      <c r="B12" s="31" t="s">
        <v>306</v>
      </c>
    </row>
    <row r="13" spans="1:2" ht="12.75">
      <c r="A13" s="35">
        <v>400</v>
      </c>
      <c r="B13" s="31" t="s">
        <v>307</v>
      </c>
    </row>
    <row r="14" spans="1:2" ht="12.75">
      <c r="A14" s="35">
        <v>410</v>
      </c>
      <c r="B14" s="31" t="s">
        <v>308</v>
      </c>
    </row>
    <row r="15" spans="1:2" ht="33">
      <c r="A15" s="39">
        <v>600</v>
      </c>
      <c r="B15" s="40" t="s">
        <v>309</v>
      </c>
    </row>
    <row r="16" spans="1:2" ht="12.75">
      <c r="A16" s="39">
        <v>610</v>
      </c>
      <c r="B16" s="22" t="s">
        <v>310</v>
      </c>
    </row>
    <row r="17" spans="1:2" ht="12.75">
      <c r="A17" s="35">
        <v>620</v>
      </c>
      <c r="B17" s="31" t="s">
        <v>311</v>
      </c>
    </row>
    <row r="18" spans="1:2" ht="33">
      <c r="A18" s="35">
        <v>630</v>
      </c>
      <c r="B18" s="31" t="s">
        <v>312</v>
      </c>
    </row>
    <row r="19" spans="1:2" ht="12.75">
      <c r="A19" s="35">
        <v>700</v>
      </c>
      <c r="B19" s="31" t="s">
        <v>318</v>
      </c>
    </row>
    <row r="20" spans="1:2" ht="12.75">
      <c r="A20" s="35">
        <v>730</v>
      </c>
      <c r="B20" s="31" t="s">
        <v>289</v>
      </c>
    </row>
    <row r="21" spans="1:2" ht="12.75">
      <c r="A21" s="35">
        <v>800</v>
      </c>
      <c r="B21" s="31" t="s">
        <v>313</v>
      </c>
    </row>
    <row r="22" spans="1:2" ht="33">
      <c r="A22" s="35">
        <v>810</v>
      </c>
      <c r="B22" s="31" t="s">
        <v>290</v>
      </c>
    </row>
    <row r="23" spans="1:2" ht="33">
      <c r="A23" s="35">
        <v>840</v>
      </c>
      <c r="B23" s="31" t="s">
        <v>580</v>
      </c>
    </row>
    <row r="24" spans="1:2" ht="12.75">
      <c r="A24" s="35">
        <v>830</v>
      </c>
      <c r="B24" s="31" t="s">
        <v>314</v>
      </c>
    </row>
    <row r="25" spans="1:2" ht="12.75">
      <c r="A25" s="35">
        <v>850</v>
      </c>
      <c r="B25" s="31" t="s">
        <v>315</v>
      </c>
    </row>
    <row r="26" spans="1:2" ht="33">
      <c r="A26" s="37">
        <v>860</v>
      </c>
      <c r="B26" s="28" t="s">
        <v>359</v>
      </c>
    </row>
    <row r="27" spans="1:2" ht="12.75">
      <c r="A27" s="17">
        <v>870</v>
      </c>
      <c r="B27" s="18" t="s">
        <v>317</v>
      </c>
    </row>
  </sheetData>
  <dataValidations count="1">
    <dataValidation type="list" allowBlank="1" showInputMessage="1" showErrorMessage="1" sqref="B28:B65521">
      <formula1>$A$2:$A$25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Zeros="0" view="pageBreakPreview" zoomScale="80" zoomScaleSheetLayoutView="80" workbookViewId="0" topLeftCell="A1">
      <selection activeCell="D5" sqref="D5"/>
    </sheetView>
  </sheetViews>
  <sheetFormatPr defaultColWidth="9.125" defaultRowHeight="12.75"/>
  <cols>
    <col min="1" max="1" width="81.875" style="51" customWidth="1"/>
    <col min="2" max="2" width="14.125" style="52" customWidth="1"/>
    <col min="3" max="3" width="13.625" style="52" customWidth="1"/>
    <col min="4" max="4" width="29.375" style="52" customWidth="1"/>
    <col min="5" max="16384" width="9.125" style="52" customWidth="1"/>
  </cols>
  <sheetData>
    <row r="1" spans="2:4" ht="12.75">
      <c r="B1" s="15"/>
      <c r="C1" s="43"/>
      <c r="D1" s="43"/>
    </row>
    <row r="2" spans="2:4" ht="12.75">
      <c r="B2" s="15"/>
      <c r="C2" s="46"/>
      <c r="D2" s="46" t="s">
        <v>234</v>
      </c>
    </row>
    <row r="3" spans="2:4" ht="12.75">
      <c r="B3" s="15"/>
      <c r="D3" s="65" t="s">
        <v>239</v>
      </c>
    </row>
    <row r="4" spans="2:4" ht="12.75">
      <c r="B4" s="15"/>
      <c r="D4" s="65" t="s">
        <v>229</v>
      </c>
    </row>
    <row r="5" spans="2:4" ht="12.75">
      <c r="B5" s="15"/>
      <c r="D5" s="70" t="s">
        <v>612</v>
      </c>
    </row>
    <row r="6" ht="12.75">
      <c r="C6" s="53"/>
    </row>
    <row r="7" ht="12.75">
      <c r="C7" s="12"/>
    </row>
    <row r="8" spans="1:3" ht="12.75">
      <c r="A8" s="150" t="s">
        <v>147</v>
      </c>
      <c r="B8" s="151"/>
      <c r="C8" s="151"/>
    </row>
    <row r="9" spans="1:3" ht="12.75">
      <c r="A9" s="154" t="s">
        <v>499</v>
      </c>
      <c r="B9" s="155"/>
      <c r="C9" s="155"/>
    </row>
    <row r="10" spans="1:3" ht="12.75">
      <c r="A10" s="11"/>
      <c r="B10" s="4"/>
      <c r="C10" s="4"/>
    </row>
    <row r="11" spans="1:4" ht="16.7" customHeight="1">
      <c r="A11" s="11"/>
      <c r="B11" s="4"/>
      <c r="C11" s="64"/>
      <c r="D11" s="67" t="s">
        <v>240</v>
      </c>
    </row>
    <row r="12" spans="1:4" ht="21" customHeight="1">
      <c r="A12" s="152" t="s">
        <v>183</v>
      </c>
      <c r="B12" s="152" t="s">
        <v>184</v>
      </c>
      <c r="C12" s="152" t="s">
        <v>185</v>
      </c>
      <c r="D12" s="148" t="s">
        <v>602</v>
      </c>
    </row>
    <row r="13" spans="1:4" ht="33" customHeight="1">
      <c r="A13" s="153"/>
      <c r="B13" s="153"/>
      <c r="C13" s="152"/>
      <c r="D13" s="149"/>
    </row>
    <row r="14" spans="1:4" ht="12.75">
      <c r="A14" s="10" t="s">
        <v>186</v>
      </c>
      <c r="B14" s="1" t="s">
        <v>187</v>
      </c>
      <c r="C14" s="1"/>
      <c r="D14" s="2">
        <f>SUM(D15:D21)</f>
        <v>433640.30000000005</v>
      </c>
    </row>
    <row r="15" spans="1:4" ht="33">
      <c r="A15" s="47" t="s">
        <v>205</v>
      </c>
      <c r="B15" s="1" t="s">
        <v>187</v>
      </c>
      <c r="C15" s="1" t="s">
        <v>188</v>
      </c>
      <c r="D15" s="2">
        <f>'прил.15'!G15</f>
        <v>3042.9</v>
      </c>
    </row>
    <row r="16" spans="1:4" ht="49.5">
      <c r="A16" s="10" t="s">
        <v>143</v>
      </c>
      <c r="B16" s="1" t="s">
        <v>187</v>
      </c>
      <c r="C16" s="1" t="s">
        <v>189</v>
      </c>
      <c r="D16" s="24">
        <f>'прил.15'!G323</f>
        <v>17854.5</v>
      </c>
    </row>
    <row r="17" spans="1:4" ht="49.5">
      <c r="A17" s="48" t="s">
        <v>207</v>
      </c>
      <c r="B17" s="1" t="s">
        <v>187</v>
      </c>
      <c r="C17" s="1" t="s">
        <v>190</v>
      </c>
      <c r="D17" s="2">
        <f>'прил.15'!G22</f>
        <v>131953</v>
      </c>
    </row>
    <row r="18" spans="1:4" ht="12.75" hidden="1">
      <c r="A18" s="48" t="s">
        <v>326</v>
      </c>
      <c r="B18" s="1" t="s">
        <v>187</v>
      </c>
      <c r="C18" s="1" t="s">
        <v>195</v>
      </c>
      <c r="D18" s="2">
        <f>'прил.15'!G46</f>
        <v>0</v>
      </c>
    </row>
    <row r="19" spans="1:4" ht="33">
      <c r="A19" s="10" t="s">
        <v>140</v>
      </c>
      <c r="B19" s="1" t="s">
        <v>187</v>
      </c>
      <c r="C19" s="1" t="s">
        <v>191</v>
      </c>
      <c r="D19" s="2">
        <f>'прил.15'!G640+'прил.15'!G1135</f>
        <v>46716.100000000006</v>
      </c>
    </row>
    <row r="20" spans="1:4" ht="12.75">
      <c r="A20" s="10" t="s">
        <v>174</v>
      </c>
      <c r="B20" s="1" t="s">
        <v>187</v>
      </c>
      <c r="C20" s="1" t="s">
        <v>198</v>
      </c>
      <c r="D20" s="2">
        <f>'прил.15'!G654</f>
        <v>60124.7</v>
      </c>
    </row>
    <row r="21" spans="1:4" ht="12.75">
      <c r="A21" s="10" t="s">
        <v>209</v>
      </c>
      <c r="B21" s="1" t="s">
        <v>187</v>
      </c>
      <c r="C21" s="1" t="s">
        <v>164</v>
      </c>
      <c r="D21" s="2">
        <f>'прил.15'!G52+'прил.15'!G342+'прил.15'!G661+'прил.15'!G1001</f>
        <v>173949.1</v>
      </c>
    </row>
    <row r="22" spans="1:4" ht="33">
      <c r="A22" s="10" t="s">
        <v>137</v>
      </c>
      <c r="B22" s="1" t="s">
        <v>189</v>
      </c>
      <c r="C22" s="1"/>
      <c r="D22" s="2">
        <f>SUM(D23)</f>
        <v>56653.90000000001</v>
      </c>
    </row>
    <row r="23" spans="1:4" ht="33">
      <c r="A23" s="10" t="s">
        <v>233</v>
      </c>
      <c r="B23" s="1" t="s">
        <v>189</v>
      </c>
      <c r="C23" s="1" t="s">
        <v>193</v>
      </c>
      <c r="D23" s="2">
        <f>'прил.15'!G151</f>
        <v>56653.90000000001</v>
      </c>
    </row>
    <row r="24" spans="1:4" ht="12.75">
      <c r="A24" s="10" t="s">
        <v>194</v>
      </c>
      <c r="B24" s="1" t="s">
        <v>190</v>
      </c>
      <c r="C24" s="1"/>
      <c r="D24" s="2">
        <f>SUM(D25:D29)</f>
        <v>916864.1000000001</v>
      </c>
    </row>
    <row r="25" spans="1:4" ht="12.75">
      <c r="A25" s="48" t="s">
        <v>177</v>
      </c>
      <c r="B25" s="1" t="s">
        <v>190</v>
      </c>
      <c r="C25" s="1" t="s">
        <v>187</v>
      </c>
      <c r="D25" s="2">
        <f>'прил.15'!G199</f>
        <v>1193.7</v>
      </c>
    </row>
    <row r="26" spans="1:4" ht="12.75">
      <c r="A26" s="49" t="s">
        <v>316</v>
      </c>
      <c r="B26" s="1" t="s">
        <v>190</v>
      </c>
      <c r="C26" s="1" t="s">
        <v>196</v>
      </c>
      <c r="D26" s="2">
        <f>'прил.15'!G1010+'прил.15'!G349+'прил.15'!G204</f>
        <v>75954.2</v>
      </c>
    </row>
    <row r="27" spans="1:4" ht="12.75">
      <c r="A27" s="49" t="s">
        <v>154</v>
      </c>
      <c r="B27" s="1" t="s">
        <v>190</v>
      </c>
      <c r="C27" s="1" t="s">
        <v>193</v>
      </c>
      <c r="D27" s="2">
        <f>'прил.15'!G354+'прил.15'!G1019</f>
        <v>644916.6000000001</v>
      </c>
    </row>
    <row r="28" spans="1:4" ht="12.75">
      <c r="A28" s="10" t="s">
        <v>204</v>
      </c>
      <c r="B28" s="1" t="s">
        <v>190</v>
      </c>
      <c r="C28" s="1" t="s">
        <v>162</v>
      </c>
      <c r="D28" s="2">
        <f>'прил.15'!G208</f>
        <v>53829.6</v>
      </c>
    </row>
    <row r="29" spans="1:4" ht="12.75">
      <c r="A29" s="10" t="s">
        <v>197</v>
      </c>
      <c r="B29" s="1" t="s">
        <v>190</v>
      </c>
      <c r="C29" s="1" t="s">
        <v>170</v>
      </c>
      <c r="D29" s="2">
        <f>'прил.15'!G237+'прил.15'!G376+'прил.15'!G452+'прил.15'!G1031</f>
        <v>140970</v>
      </c>
    </row>
    <row r="30" spans="1:4" ht="12.75">
      <c r="A30" s="10" t="s">
        <v>199</v>
      </c>
      <c r="B30" s="1" t="s">
        <v>195</v>
      </c>
      <c r="C30" s="1"/>
      <c r="D30" s="2">
        <f>SUM(D31:D34)</f>
        <v>216376.60000000003</v>
      </c>
    </row>
    <row r="31" spans="1:4" ht="12.75">
      <c r="A31" s="10" t="s">
        <v>200</v>
      </c>
      <c r="B31" s="1" t="s">
        <v>195</v>
      </c>
      <c r="C31" s="1" t="s">
        <v>187</v>
      </c>
      <c r="D31" s="2">
        <f>'прил.15'!G390+'прил.15'!G1056</f>
        <v>44629.1</v>
      </c>
    </row>
    <row r="32" spans="1:4" ht="12.75">
      <c r="A32" s="10" t="s">
        <v>225</v>
      </c>
      <c r="B32" s="1" t="s">
        <v>195</v>
      </c>
      <c r="C32" s="1" t="s">
        <v>188</v>
      </c>
      <c r="D32" s="2">
        <f>'прил.15'!G1061</f>
        <v>4500</v>
      </c>
    </row>
    <row r="33" spans="1:4" ht="12.75">
      <c r="A33" s="41" t="s">
        <v>224</v>
      </c>
      <c r="B33" s="1" t="s">
        <v>195</v>
      </c>
      <c r="C33" s="1" t="s">
        <v>189</v>
      </c>
      <c r="D33" s="2">
        <f>'прил.15'!G410+'прил.15'!G1073</f>
        <v>142191.7</v>
      </c>
    </row>
    <row r="34" spans="1:4" ht="12.75">
      <c r="A34" s="10" t="s">
        <v>139</v>
      </c>
      <c r="B34" s="1" t="s">
        <v>195</v>
      </c>
      <c r="C34" s="1" t="s">
        <v>195</v>
      </c>
      <c r="D34" s="2">
        <f>'прил.15'!G422</f>
        <v>25055.800000000003</v>
      </c>
    </row>
    <row r="35" spans="1:4" ht="12.75">
      <c r="A35" s="10" t="s">
        <v>226</v>
      </c>
      <c r="B35" s="1" t="s">
        <v>191</v>
      </c>
      <c r="C35" s="1"/>
      <c r="D35" s="2">
        <f>SUM(D36:D37)</f>
        <v>18346.399999999998</v>
      </c>
    </row>
    <row r="36" spans="1:4" ht="12.75">
      <c r="A36" s="50" t="s">
        <v>135</v>
      </c>
      <c r="B36" s="1" t="s">
        <v>191</v>
      </c>
      <c r="C36" s="1" t="s">
        <v>189</v>
      </c>
      <c r="D36" s="2">
        <f>'прил.15'!G1148</f>
        <v>1703.5</v>
      </c>
    </row>
    <row r="37" spans="1:4" ht="12.75">
      <c r="A37" s="10" t="s">
        <v>227</v>
      </c>
      <c r="B37" s="1" t="s">
        <v>191</v>
      </c>
      <c r="C37" s="1" t="s">
        <v>195</v>
      </c>
      <c r="D37" s="2">
        <f>'прил.15'!G432+'прил.15'!G1155</f>
        <v>16642.899999999998</v>
      </c>
    </row>
    <row r="38" spans="1:4" ht="12.75">
      <c r="A38" s="10" t="s">
        <v>228</v>
      </c>
      <c r="B38" s="1" t="s">
        <v>169</v>
      </c>
      <c r="C38" s="1"/>
      <c r="D38" s="2">
        <f>SUM(D39:D42)</f>
        <v>3174382.5999999996</v>
      </c>
    </row>
    <row r="39" spans="1:4" ht="12.75">
      <c r="A39" s="10" t="s">
        <v>230</v>
      </c>
      <c r="B39" s="1" t="s">
        <v>169</v>
      </c>
      <c r="C39" s="1" t="s">
        <v>187</v>
      </c>
      <c r="D39" s="2">
        <f>'прил.15'!G469+'прил.15'!G1080</f>
        <v>1372522.2</v>
      </c>
    </row>
    <row r="40" spans="1:4" ht="12.75">
      <c r="A40" s="10" t="s">
        <v>222</v>
      </c>
      <c r="B40" s="1" t="s">
        <v>169</v>
      </c>
      <c r="C40" s="1" t="s">
        <v>188</v>
      </c>
      <c r="D40" s="2">
        <f>'прил.15'!G494+'прил.15'!G678+'прил.15'!G830+'прил.15'!G1085</f>
        <v>1561323.4999999998</v>
      </c>
    </row>
    <row r="41" spans="1:4" ht="12.75">
      <c r="A41" s="10" t="s">
        <v>173</v>
      </c>
      <c r="B41" s="1" t="s">
        <v>169</v>
      </c>
      <c r="C41" s="1" t="s">
        <v>169</v>
      </c>
      <c r="D41" s="2">
        <f>'прил.15'!G257+'прил.15'!G901+'прил.15'!G1090</f>
        <v>59523.4</v>
      </c>
    </row>
    <row r="42" spans="1:4" ht="12.75">
      <c r="A42" s="10" t="s">
        <v>223</v>
      </c>
      <c r="B42" s="1" t="s">
        <v>169</v>
      </c>
      <c r="C42" s="1" t="s">
        <v>193</v>
      </c>
      <c r="D42" s="2">
        <f>'прил.15'!G538+'прил.15'!G836+'прил.15'!G1102+'прил.15'!G684</f>
        <v>181013.5</v>
      </c>
    </row>
    <row r="43" spans="1:4" ht="12.75">
      <c r="A43" s="10" t="s">
        <v>142</v>
      </c>
      <c r="B43" s="1" t="s">
        <v>196</v>
      </c>
      <c r="C43" s="1"/>
      <c r="D43" s="2">
        <f>SUM(D44:D45)</f>
        <v>297023.4</v>
      </c>
    </row>
    <row r="44" spans="1:4" ht="12.75">
      <c r="A44" s="10" t="s">
        <v>158</v>
      </c>
      <c r="B44" s="1" t="s">
        <v>196</v>
      </c>
      <c r="C44" s="1" t="s">
        <v>187</v>
      </c>
      <c r="D44" s="2">
        <f>'прил.15'!G696+'прил.15'!G1115</f>
        <v>245887.2</v>
      </c>
    </row>
    <row r="45" spans="1:4" s="25" customFormat="1" ht="12.75">
      <c r="A45" s="10" t="s">
        <v>138</v>
      </c>
      <c r="B45" s="1" t="s">
        <v>196</v>
      </c>
      <c r="C45" s="1" t="s">
        <v>190</v>
      </c>
      <c r="D45" s="2">
        <f>'прил.15'!G754+'прил.15'!G1120</f>
        <v>51136.2</v>
      </c>
    </row>
    <row r="46" spans="1:4" s="15" customFormat="1" ht="12.75">
      <c r="A46" s="41" t="s">
        <v>237</v>
      </c>
      <c r="B46" s="1" t="s">
        <v>193</v>
      </c>
      <c r="C46" s="1"/>
      <c r="D46" s="2">
        <f>SUM(D47)</f>
        <v>1957.5</v>
      </c>
    </row>
    <row r="47" spans="1:4" s="15" customFormat="1" ht="12.75">
      <c r="A47" s="49" t="s">
        <v>236</v>
      </c>
      <c r="B47" s="1" t="s">
        <v>193</v>
      </c>
      <c r="C47" s="1" t="s">
        <v>169</v>
      </c>
      <c r="D47" s="2">
        <f>'прил.15'!G438</f>
        <v>1957.5</v>
      </c>
    </row>
    <row r="48" spans="1:4" ht="12.75">
      <c r="A48" s="10" t="s">
        <v>161</v>
      </c>
      <c r="B48" s="1" t="s">
        <v>162</v>
      </c>
      <c r="C48" s="1"/>
      <c r="D48" s="2">
        <f>SUM(D49:D53)</f>
        <v>1007964.7</v>
      </c>
    </row>
    <row r="49" spans="1:4" ht="12.75">
      <c r="A49" s="10" t="s">
        <v>159</v>
      </c>
      <c r="B49" s="1" t="s">
        <v>162</v>
      </c>
      <c r="C49" s="1" t="s">
        <v>187</v>
      </c>
      <c r="D49" s="2">
        <f>'прил.15'!G276</f>
        <v>16301.3</v>
      </c>
    </row>
    <row r="50" spans="1:4" ht="12.75">
      <c r="A50" s="10" t="s">
        <v>231</v>
      </c>
      <c r="B50" s="1" t="s">
        <v>162</v>
      </c>
      <c r="C50" s="1" t="s">
        <v>188</v>
      </c>
      <c r="D50" s="2">
        <f>'прил.15'!G917</f>
        <v>210895.9</v>
      </c>
    </row>
    <row r="51" spans="1:4" ht="12.75">
      <c r="A51" s="10" t="s">
        <v>153</v>
      </c>
      <c r="B51" s="1" t="s">
        <v>162</v>
      </c>
      <c r="C51" s="1" t="s">
        <v>189</v>
      </c>
      <c r="D51" s="2">
        <f>'прил.15'!G282+'прил.15'!G445+'прил.15'!G612+'прил.15'!G926</f>
        <v>581253.5</v>
      </c>
    </row>
    <row r="52" spans="1:4" ht="12.75">
      <c r="A52" s="48" t="s">
        <v>178</v>
      </c>
      <c r="B52" s="1" t="s">
        <v>162</v>
      </c>
      <c r="C52" s="1" t="s">
        <v>190</v>
      </c>
      <c r="D52" s="2">
        <f>'прил.15'!G623+'прил.15'!G967</f>
        <v>137678.40000000002</v>
      </c>
    </row>
    <row r="53" spans="1:4" ht="12.75">
      <c r="A53" s="10" t="s">
        <v>163</v>
      </c>
      <c r="B53" s="1" t="s">
        <v>162</v>
      </c>
      <c r="C53" s="1" t="s">
        <v>191</v>
      </c>
      <c r="D53" s="2">
        <f>'прил.15'!G973</f>
        <v>61835.600000000006</v>
      </c>
    </row>
    <row r="54" spans="1:4" ht="12.75">
      <c r="A54" s="10" t="s">
        <v>165</v>
      </c>
      <c r="B54" s="1" t="s">
        <v>198</v>
      </c>
      <c r="C54" s="1"/>
      <c r="D54" s="2">
        <f>SUM(D55:D57)</f>
        <v>216156.6</v>
      </c>
    </row>
    <row r="55" spans="1:4" ht="12.75">
      <c r="A55" s="10" t="s">
        <v>160</v>
      </c>
      <c r="B55" s="1" t="s">
        <v>198</v>
      </c>
      <c r="C55" s="1" t="s">
        <v>187</v>
      </c>
      <c r="D55" s="2">
        <f>'прил.15'!G861</f>
        <v>202731</v>
      </c>
    </row>
    <row r="56" spans="1:4" ht="12.75">
      <c r="A56" s="10" t="s">
        <v>238</v>
      </c>
      <c r="B56" s="1" t="s">
        <v>198</v>
      </c>
      <c r="C56" s="1" t="s">
        <v>188</v>
      </c>
      <c r="D56" s="2">
        <f>'прил.15'!G884</f>
        <v>3059.1</v>
      </c>
    </row>
    <row r="57" spans="1:4" ht="12.75">
      <c r="A57" s="10" t="s">
        <v>166</v>
      </c>
      <c r="B57" s="1" t="s">
        <v>198</v>
      </c>
      <c r="C57" s="1" t="s">
        <v>195</v>
      </c>
      <c r="D57" s="2">
        <f>'прил.15'!G889+'прил.15'!G1127</f>
        <v>10366.5</v>
      </c>
    </row>
    <row r="58" spans="1:4" ht="12.75">
      <c r="A58" s="10" t="s">
        <v>167</v>
      </c>
      <c r="B58" s="1" t="s">
        <v>170</v>
      </c>
      <c r="C58" s="1"/>
      <c r="D58" s="2">
        <f>SUM(D59)</f>
        <v>45947.399999999994</v>
      </c>
    </row>
    <row r="59" spans="1:4" ht="12.75">
      <c r="A59" s="10" t="s">
        <v>172</v>
      </c>
      <c r="B59" s="1" t="s">
        <v>170</v>
      </c>
      <c r="C59" s="1" t="s">
        <v>188</v>
      </c>
      <c r="D59" s="2">
        <f>'прил.15'!G304</f>
        <v>45947.399999999994</v>
      </c>
    </row>
    <row r="60" spans="1:4" ht="33">
      <c r="A60" s="10" t="s">
        <v>168</v>
      </c>
      <c r="B60" s="1" t="s">
        <v>164</v>
      </c>
      <c r="C60" s="1"/>
      <c r="D60" s="2">
        <f>SUM(D61)</f>
        <v>91839.9</v>
      </c>
    </row>
    <row r="61" spans="1:4" ht="12.75">
      <c r="A61" s="10" t="s">
        <v>232</v>
      </c>
      <c r="B61" s="1" t="s">
        <v>164</v>
      </c>
      <c r="C61" s="1" t="s">
        <v>187</v>
      </c>
      <c r="D61" s="2">
        <f>'прил.15'!G669</f>
        <v>91839.9</v>
      </c>
    </row>
    <row r="62" spans="1:4" ht="12.75">
      <c r="A62" s="41" t="s">
        <v>141</v>
      </c>
      <c r="B62" s="1"/>
      <c r="C62" s="1"/>
      <c r="D62" s="2">
        <f>D14+D22+D24+D30+D35+D38+D43+D46+D48+D54+D58+D60</f>
        <v>6477153.400000001</v>
      </c>
    </row>
    <row r="64" ht="12.75">
      <c r="D64" s="16">
        <f>D62-'прил. 13'!F1225</f>
        <v>0</v>
      </c>
    </row>
    <row r="65" ht="12.75">
      <c r="D65" s="16">
        <f>D62-'прил. 13'!F1225</f>
        <v>0</v>
      </c>
    </row>
  </sheetData>
  <mergeCells count="6">
    <mergeCell ref="D12:D13"/>
    <mergeCell ref="A8:C8"/>
    <mergeCell ref="B12:B13"/>
    <mergeCell ref="C12:C13"/>
    <mergeCell ref="A12:A13"/>
    <mergeCell ref="A9:C9"/>
  </mergeCells>
  <printOptions/>
  <pageMargins left="1.1811023622047245" right="0.3937007874015748" top="0.7874015748031497" bottom="0.7874015748031497" header="0.3937007874015748" footer="0.15748031496062992"/>
  <pageSetup fitToHeight="2" fitToWidth="1" horizontalDpi="600" verticalDpi="600" orientation="portrait" paperSize="9" scale="62" r:id="rId1"/>
  <headerFooter alignWithMargins="0">
    <oddHeader>&amp;C&amp;P</oddHeader>
  </headerFooter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7"/>
  <sheetViews>
    <sheetView showZeros="0" tabSelected="1" zoomScale="80" zoomScaleNormal="80" workbookViewId="0" topLeftCell="A891">
      <selection activeCell="A815" sqref="A815"/>
    </sheetView>
  </sheetViews>
  <sheetFormatPr defaultColWidth="9.125" defaultRowHeight="12.75"/>
  <cols>
    <col min="1" max="1" width="72.25390625" style="116" customWidth="1"/>
    <col min="2" max="2" width="14.125" style="15" customWidth="1"/>
    <col min="3" max="3" width="9.75390625" style="15" customWidth="1"/>
    <col min="4" max="4" width="8.875" style="15" customWidth="1"/>
    <col min="5" max="5" width="9.875" style="15" customWidth="1"/>
    <col min="6" max="6" width="30.125" style="75" customWidth="1"/>
    <col min="7" max="7" width="16.375" style="15" customWidth="1"/>
    <col min="8" max="8" width="18.875" style="15" customWidth="1"/>
    <col min="9" max="9" width="17.125" style="15" customWidth="1"/>
    <col min="10" max="10" width="14.375" style="15" bestFit="1" customWidth="1"/>
    <col min="11" max="16384" width="9.125" style="15" customWidth="1"/>
  </cols>
  <sheetData>
    <row r="1" spans="5:13" ht="12.75">
      <c r="E1" s="45"/>
      <c r="F1" s="76"/>
      <c r="G1" s="68"/>
      <c r="H1" s="68"/>
      <c r="I1" s="68"/>
      <c r="J1" s="68"/>
      <c r="K1" s="68"/>
      <c r="L1" s="68"/>
      <c r="M1" s="68"/>
    </row>
    <row r="2" spans="5:15" ht="12.75">
      <c r="E2" s="71"/>
      <c r="F2" s="77" t="s">
        <v>220</v>
      </c>
      <c r="G2" s="69"/>
      <c r="H2" s="69"/>
      <c r="I2" s="69"/>
      <c r="J2" s="69"/>
      <c r="K2" s="69"/>
      <c r="L2" s="69"/>
      <c r="M2" s="69"/>
      <c r="N2" s="69"/>
      <c r="O2" s="69"/>
    </row>
    <row r="3" spans="6:15" ht="12.75">
      <c r="F3" s="76" t="s">
        <v>239</v>
      </c>
      <c r="G3" s="68"/>
      <c r="H3" s="68"/>
      <c r="I3" s="68"/>
      <c r="J3" s="68"/>
      <c r="K3" s="68"/>
      <c r="L3" s="68"/>
      <c r="M3" s="68"/>
      <c r="N3" s="68"/>
      <c r="O3" s="68"/>
    </row>
    <row r="4" spans="5:15" ht="12.75">
      <c r="E4" s="71"/>
      <c r="F4" s="76" t="s">
        <v>229</v>
      </c>
      <c r="G4" s="68"/>
      <c r="H4" s="68"/>
      <c r="I4" s="68"/>
      <c r="J4" s="68"/>
      <c r="K4" s="68"/>
      <c r="L4" s="68"/>
      <c r="M4" s="68"/>
      <c r="N4" s="68"/>
      <c r="O4" s="68"/>
    </row>
    <row r="5" spans="5:15" ht="12.75">
      <c r="E5" s="71"/>
      <c r="F5" s="76" t="s">
        <v>613</v>
      </c>
      <c r="G5" s="68"/>
      <c r="H5" s="68"/>
      <c r="I5" s="68"/>
      <c r="J5" s="68"/>
      <c r="K5" s="68"/>
      <c r="L5" s="68"/>
      <c r="M5" s="68"/>
      <c r="N5" s="68"/>
      <c r="O5" s="68"/>
    </row>
    <row r="8" ht="12.75">
      <c r="E8" s="4"/>
    </row>
    <row r="9" spans="1:5" ht="12.75">
      <c r="A9" s="150" t="s">
        <v>146</v>
      </c>
      <c r="B9" s="150"/>
      <c r="C9" s="150"/>
      <c r="D9" s="150"/>
      <c r="E9" s="150"/>
    </row>
    <row r="10" spans="1:5" ht="57.95" customHeight="1">
      <c r="A10" s="150" t="s">
        <v>497</v>
      </c>
      <c r="B10" s="150"/>
      <c r="C10" s="150"/>
      <c r="D10" s="150"/>
      <c r="E10" s="150"/>
    </row>
    <row r="11" spans="1:6" ht="16.7" customHeight="1">
      <c r="A11" s="117" t="s">
        <v>182</v>
      </c>
      <c r="B11" s="11"/>
      <c r="C11" s="11"/>
      <c r="D11" s="11"/>
      <c r="E11" s="72"/>
      <c r="F11" s="78" t="s">
        <v>484</v>
      </c>
    </row>
    <row r="12" spans="1:6" s="54" customFormat="1" ht="51.75" customHeight="1">
      <c r="A12" s="55" t="s">
        <v>183</v>
      </c>
      <c r="B12" s="66" t="s">
        <v>202</v>
      </c>
      <c r="C12" s="66" t="s">
        <v>184</v>
      </c>
      <c r="D12" s="66" t="s">
        <v>201</v>
      </c>
      <c r="E12" s="66" t="s">
        <v>203</v>
      </c>
      <c r="F12" s="130" t="s">
        <v>602</v>
      </c>
    </row>
    <row r="13" spans="1:6" ht="33">
      <c r="A13" s="56" t="str">
        <f ca="1">IF(ISERROR(MATCH(B13,Код_КЦСР,0)),"",INDIRECT(ADDRESS(MATCH(B13,Код_КЦСР,0)+1,2,,,"КЦСР")))</f>
        <v>Муниципальная программа «Развитие образования» на 2013-2022 годы</v>
      </c>
      <c r="B13" s="30" t="s">
        <v>241</v>
      </c>
      <c r="C13" s="6"/>
      <c r="D13" s="6"/>
      <c r="E13" s="73"/>
      <c r="F13" s="59">
        <f>F14+F25+F47+F70+F117+F133+F165+F171+F30+F37+F42+F19</f>
        <v>2956468.9999999995</v>
      </c>
    </row>
    <row r="14" spans="1:9" ht="54" customHeight="1">
      <c r="A14" s="56" t="str">
        <f ca="1">IF(ISERROR(MATCH(B14,Код_КЦСР,0)),"",INDIRECT(ADDRESS(MATCH(B14,Код_КЦСР,0)+1,2,,,"КЦСР")))</f>
        <v>Проведение мероприятий управлением образования мэрии (августовское совещание, День учителя, Учитель года, прием молодых специалистов)</v>
      </c>
      <c r="B14" s="30" t="s">
        <v>243</v>
      </c>
      <c r="C14" s="6"/>
      <c r="D14" s="1"/>
      <c r="E14" s="73"/>
      <c r="F14" s="59">
        <f aca="true" t="shared" si="0" ref="F14:F17">F15</f>
        <v>92.7</v>
      </c>
      <c r="G14" s="100"/>
      <c r="H14" s="100"/>
      <c r="I14" s="100"/>
    </row>
    <row r="15" spans="1:6" ht="21" customHeight="1">
      <c r="A15" s="56" t="str">
        <f ca="1">IF(ISERROR(MATCH(C15,Код_Раздел,0)),"",INDIRECT(ADDRESS(MATCH(C15,Код_Раздел,0)+1,2,,,"Раздел")))</f>
        <v>Образование</v>
      </c>
      <c r="B15" s="30" t="s">
        <v>243</v>
      </c>
      <c r="C15" s="6" t="s">
        <v>169</v>
      </c>
      <c r="D15" s="1"/>
      <c r="E15" s="73"/>
      <c r="F15" s="59">
        <f t="shared" si="0"/>
        <v>92.7</v>
      </c>
    </row>
    <row r="16" spans="1:6" ht="12.75">
      <c r="A16" s="60" t="s">
        <v>223</v>
      </c>
      <c r="B16" s="30" t="s">
        <v>243</v>
      </c>
      <c r="C16" s="6" t="s">
        <v>169</v>
      </c>
      <c r="D16" s="1" t="s">
        <v>193</v>
      </c>
      <c r="E16" s="73"/>
      <c r="F16" s="59">
        <f t="shared" si="0"/>
        <v>92.7</v>
      </c>
    </row>
    <row r="17" spans="1:6" ht="12.75">
      <c r="A17" s="56" t="str">
        <f ca="1">IF(ISERROR(MATCH(E17,Код_КВР,0)),"",INDIRECT(ADDRESS(MATCH(E17,Код_КВР,0)+1,2,,,"КВР")))</f>
        <v>Закупка товаров, работ и услуг для муниципальных нужд</v>
      </c>
      <c r="B17" s="30" t="s">
        <v>243</v>
      </c>
      <c r="C17" s="6" t="s">
        <v>169</v>
      </c>
      <c r="D17" s="1" t="s">
        <v>193</v>
      </c>
      <c r="E17" s="73">
        <v>200</v>
      </c>
      <c r="F17" s="59">
        <f t="shared" si="0"/>
        <v>92.7</v>
      </c>
    </row>
    <row r="18" spans="1:6" ht="37.5" customHeight="1">
      <c r="A18" s="56" t="str">
        <f ca="1">IF(ISERROR(MATCH(E18,Код_КВР,0)),"",INDIRECT(ADDRESS(MATCH(E18,Код_КВР,0)+1,2,,,"КВР")))</f>
        <v>Иные закупки товаров, работ и услуг для обеспечения муниципальных нужд</v>
      </c>
      <c r="B18" s="30" t="s">
        <v>243</v>
      </c>
      <c r="C18" s="6" t="s">
        <v>169</v>
      </c>
      <c r="D18" s="1" t="s">
        <v>193</v>
      </c>
      <c r="E18" s="73">
        <v>240</v>
      </c>
      <c r="F18" s="59">
        <f>'прил.15'!G542</f>
        <v>92.7</v>
      </c>
    </row>
    <row r="19" spans="1:6" ht="22.5" customHeight="1">
      <c r="A19" s="56" t="str">
        <f ca="1">IF(ISERROR(MATCH(B19,Код_КЦСР,0)),"",INDIRECT(ADDRESS(MATCH(B19,Код_КЦСР,0)+1,2,,,"КЦСР")))</f>
        <v xml:space="preserve">Обеспечение питанием обучающихся в МОУ </v>
      </c>
      <c r="B19" s="30" t="s">
        <v>244</v>
      </c>
      <c r="C19" s="6"/>
      <c r="D19" s="1"/>
      <c r="E19" s="110"/>
      <c r="F19" s="59">
        <f>F20</f>
        <v>3722.9</v>
      </c>
    </row>
    <row r="20" spans="1:6" ht="21.75" customHeight="1">
      <c r="A20" s="56" t="str">
        <f ca="1">IF(ISERROR(MATCH(C20,Код_Раздел,0)),"",INDIRECT(ADDRESS(MATCH(C20,Код_Раздел,0)+1,2,,,"Раздел")))</f>
        <v>Образование</v>
      </c>
      <c r="B20" s="30" t="s">
        <v>244</v>
      </c>
      <c r="C20" s="6" t="s">
        <v>169</v>
      </c>
      <c r="D20" s="1"/>
      <c r="E20" s="115"/>
      <c r="F20" s="59">
        <f>F21</f>
        <v>3722.9</v>
      </c>
    </row>
    <row r="21" spans="1:6" ht="21.75" customHeight="1">
      <c r="A21" s="60" t="s">
        <v>223</v>
      </c>
      <c r="B21" s="30" t="s">
        <v>244</v>
      </c>
      <c r="C21" s="6" t="s">
        <v>169</v>
      </c>
      <c r="D21" s="1" t="s">
        <v>193</v>
      </c>
      <c r="E21" s="73"/>
      <c r="F21" s="59">
        <f>F22</f>
        <v>3722.9</v>
      </c>
    </row>
    <row r="22" spans="1:6" ht="41.25" customHeight="1">
      <c r="A22" s="56" t="str">
        <f aca="true" t="shared" si="1" ref="A22:A24">IF(ISERROR(MATCH(E22,Код_КВР,0)),"",INDIRECT(ADDRESS(MATCH(E22,Код_КВР,0)+1,2,,,"КВР")))</f>
        <v>Предоставление субсидий бюджетным, автономным учреждениям и иным некоммерческим организациям</v>
      </c>
      <c r="B22" s="30" t="s">
        <v>244</v>
      </c>
      <c r="C22" s="6" t="s">
        <v>169</v>
      </c>
      <c r="D22" s="1" t="s">
        <v>193</v>
      </c>
      <c r="E22" s="73">
        <v>600</v>
      </c>
      <c r="F22" s="59">
        <f>F23+F24</f>
        <v>3722.9</v>
      </c>
    </row>
    <row r="23" spans="1:6" ht="20.25" customHeight="1">
      <c r="A23" s="56" t="str">
        <f ca="1" t="shared" si="1"/>
        <v>Субсидии бюджетным учреждениям</v>
      </c>
      <c r="B23" s="30" t="s">
        <v>244</v>
      </c>
      <c r="C23" s="6" t="s">
        <v>169</v>
      </c>
      <c r="D23" s="1" t="s">
        <v>193</v>
      </c>
      <c r="E23" s="73">
        <v>610</v>
      </c>
      <c r="F23" s="59">
        <f>'прил.15'!G545</f>
        <v>0</v>
      </c>
    </row>
    <row r="24" spans="1:6" ht="24" customHeight="1">
      <c r="A24" s="56" t="str">
        <f ca="1" t="shared" si="1"/>
        <v>Субсидии автономным учреждениям</v>
      </c>
      <c r="B24" s="30" t="s">
        <v>244</v>
      </c>
      <c r="C24" s="6" t="s">
        <v>169</v>
      </c>
      <c r="D24" s="1" t="s">
        <v>193</v>
      </c>
      <c r="E24" s="73">
        <v>620</v>
      </c>
      <c r="F24" s="59">
        <f>'прил.15'!G546</f>
        <v>3722.9</v>
      </c>
    </row>
    <row r="25" spans="1:6" ht="36" customHeight="1">
      <c r="A25" s="56" t="str">
        <f ca="1">IF(ISERROR(MATCH(B25,Код_КЦСР,0)),"",INDIRECT(ADDRESS(MATCH(B25,Код_КЦСР,0)+1,2,,,"КЦСР")))</f>
        <v>Обеспечение работы по организации и ведению бухгалтерского (бюджетного) учета и отчетности</v>
      </c>
      <c r="B25" s="30" t="s">
        <v>245</v>
      </c>
      <c r="C25" s="6"/>
      <c r="D25" s="1"/>
      <c r="E25" s="73"/>
      <c r="F25" s="59">
        <f aca="true" t="shared" si="2" ref="F25:F28">F26</f>
        <v>35074.1</v>
      </c>
    </row>
    <row r="26" spans="1:6" ht="12.75">
      <c r="A26" s="56" t="str">
        <f ca="1">IF(ISERROR(MATCH(C26,Код_Раздел,0)),"",INDIRECT(ADDRESS(MATCH(C26,Код_Раздел,0)+1,2,,,"Раздел")))</f>
        <v>Образование</v>
      </c>
      <c r="B26" s="30" t="s">
        <v>245</v>
      </c>
      <c r="C26" s="6" t="s">
        <v>169</v>
      </c>
      <c r="D26" s="1"/>
      <c r="E26" s="73"/>
      <c r="F26" s="59">
        <f t="shared" si="2"/>
        <v>35074.1</v>
      </c>
    </row>
    <row r="27" spans="1:6" ht="12.75">
      <c r="A27" s="60" t="s">
        <v>223</v>
      </c>
      <c r="B27" s="30" t="s">
        <v>245</v>
      </c>
      <c r="C27" s="6" t="s">
        <v>169</v>
      </c>
      <c r="D27" s="1" t="s">
        <v>193</v>
      </c>
      <c r="E27" s="73"/>
      <c r="F27" s="59">
        <f t="shared" si="2"/>
        <v>35074.1</v>
      </c>
    </row>
    <row r="28" spans="1:6" ht="39" customHeight="1">
      <c r="A28" s="56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30" t="s">
        <v>245</v>
      </c>
      <c r="C28" s="6" t="s">
        <v>169</v>
      </c>
      <c r="D28" s="1" t="s">
        <v>193</v>
      </c>
      <c r="E28" s="73">
        <v>600</v>
      </c>
      <c r="F28" s="59">
        <f t="shared" si="2"/>
        <v>35074.1</v>
      </c>
    </row>
    <row r="29" spans="1:6" ht="21.95" customHeight="1">
      <c r="A29" s="56" t="str">
        <f ca="1">IF(ISERROR(MATCH(E29,Код_КВР,0)),"",INDIRECT(ADDRESS(MATCH(E29,Код_КВР,0)+1,2,,,"КВР")))</f>
        <v>Субсидии бюджетным учреждениям</v>
      </c>
      <c r="B29" s="30" t="s">
        <v>245</v>
      </c>
      <c r="C29" s="6" t="s">
        <v>169</v>
      </c>
      <c r="D29" s="1" t="s">
        <v>193</v>
      </c>
      <c r="E29" s="73">
        <v>610</v>
      </c>
      <c r="F29" s="59">
        <f>'прил.15'!G549</f>
        <v>35074.1</v>
      </c>
    </row>
    <row r="30" spans="1:6" ht="53.25" customHeight="1">
      <c r="A30" s="56" t="str">
        <f ca="1">IF(ISERROR(MATCH(B30,Код_КЦСР,0)),"",INDIRECT(ADDRESS(MATCH(B30,Код_КЦСР,0)+1,2,,,"КЦСР")))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30" s="30" t="s">
        <v>500</v>
      </c>
      <c r="C30" s="6"/>
      <c r="D30" s="1"/>
      <c r="E30" s="83"/>
      <c r="F30" s="59">
        <f aca="true" t="shared" si="3" ref="F30:F35">F31</f>
        <v>21484.199999999997</v>
      </c>
    </row>
    <row r="31" spans="1:6" ht="21.95" customHeight="1">
      <c r="A31" s="56" t="str">
        <f ca="1">IF(ISERROR(MATCH(C31,Код_Раздел,0)),"",INDIRECT(ADDRESS(MATCH(C31,Код_Раздел,0)+1,2,,,"Раздел")))</f>
        <v>Образование</v>
      </c>
      <c r="B31" s="30" t="s">
        <v>500</v>
      </c>
      <c r="C31" s="6" t="s">
        <v>169</v>
      </c>
      <c r="D31" s="1"/>
      <c r="E31" s="83"/>
      <c r="F31" s="59">
        <f t="shared" si="3"/>
        <v>21484.199999999997</v>
      </c>
    </row>
    <row r="32" spans="1:6" ht="21.95" customHeight="1">
      <c r="A32" s="60" t="s">
        <v>223</v>
      </c>
      <c r="B32" s="30" t="s">
        <v>500</v>
      </c>
      <c r="C32" s="6" t="s">
        <v>169</v>
      </c>
      <c r="D32" s="1" t="s">
        <v>193</v>
      </c>
      <c r="E32" s="83"/>
      <c r="F32" s="59">
        <f>F33+F35</f>
        <v>21484.199999999997</v>
      </c>
    </row>
    <row r="33" spans="1:6" ht="39.75" customHeight="1">
      <c r="A33" s="56" t="str">
        <f ca="1">IF(ISERROR(MATCH(E33,Код_КВР,0)),"",INDIRECT(ADDRESS(MATCH(E33,Код_КВР,0)+1,2,,,"КВР")))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" s="30" t="s">
        <v>500</v>
      </c>
      <c r="C33" s="6" t="s">
        <v>169</v>
      </c>
      <c r="D33" s="1" t="s">
        <v>193</v>
      </c>
      <c r="E33" s="83">
        <v>100</v>
      </c>
      <c r="F33" s="59">
        <f t="shared" si="3"/>
        <v>21449.1</v>
      </c>
    </row>
    <row r="34" spans="1:6" ht="25.5" customHeight="1">
      <c r="A34" s="56" t="str">
        <f ca="1">IF(ISERROR(MATCH(E34,Код_КВР,0)),"",INDIRECT(ADDRESS(MATCH(E34,Код_КВР,0)+1,2,,,"КВР")))</f>
        <v>Расходы на выплаты персоналу муниципальных органов</v>
      </c>
      <c r="B34" s="30" t="s">
        <v>500</v>
      </c>
      <c r="C34" s="6" t="s">
        <v>169</v>
      </c>
      <c r="D34" s="1" t="s">
        <v>193</v>
      </c>
      <c r="E34" s="83">
        <v>120</v>
      </c>
      <c r="F34" s="59">
        <f>'прил.15'!G552</f>
        <v>21449.1</v>
      </c>
    </row>
    <row r="35" spans="1:6" ht="21.95" customHeight="1">
      <c r="A35" s="56" t="str">
        <f ca="1">IF(ISERROR(MATCH(E35,Код_КВР,0)),"",INDIRECT(ADDRESS(MATCH(E35,Код_КВР,0)+1,2,,,"КВР")))</f>
        <v>Закупка товаров, работ и услуг для муниципальных нужд</v>
      </c>
      <c r="B35" s="30" t="s">
        <v>500</v>
      </c>
      <c r="C35" s="6" t="s">
        <v>169</v>
      </c>
      <c r="D35" s="1" t="s">
        <v>193</v>
      </c>
      <c r="E35" s="83">
        <v>200</v>
      </c>
      <c r="F35" s="59">
        <f t="shared" si="3"/>
        <v>35.1</v>
      </c>
    </row>
    <row r="36" spans="1:6" ht="37.5" customHeight="1">
      <c r="A36" s="56" t="str">
        <f ca="1">IF(ISERROR(MATCH(E36,Код_КВР,0)),"",INDIRECT(ADDRESS(MATCH(E36,Код_КВР,0)+1,2,,,"КВР")))</f>
        <v>Иные закупки товаров, работ и услуг для обеспечения муниципальных нужд</v>
      </c>
      <c r="B36" s="30" t="s">
        <v>500</v>
      </c>
      <c r="C36" s="6" t="s">
        <v>169</v>
      </c>
      <c r="D36" s="1" t="s">
        <v>193</v>
      </c>
      <c r="E36" s="83">
        <v>240</v>
      </c>
      <c r="F36" s="59">
        <f>'прил.15'!G554</f>
        <v>35.1</v>
      </c>
    </row>
    <row r="37" spans="1:6" ht="21.95" customHeight="1">
      <c r="A37" s="56" t="str">
        <f ca="1">IF(ISERROR(MATCH(B37,Код_КЦСР,0)),"",INDIRECT(ADDRESS(MATCH(B37,Код_КЦСР,0)+1,2,,,"КЦСР")))</f>
        <v>Проведение городского патриотического фестиваля «Город Победы»</v>
      </c>
      <c r="B37" s="30" t="s">
        <v>501</v>
      </c>
      <c r="C37" s="6"/>
      <c r="D37" s="1"/>
      <c r="E37" s="85"/>
      <c r="F37" s="59">
        <f>F38</f>
        <v>22.3</v>
      </c>
    </row>
    <row r="38" spans="1:6" ht="21.95" customHeight="1">
      <c r="A38" s="56" t="str">
        <f ca="1">IF(ISERROR(MATCH(C38,Код_Раздел,0)),"",INDIRECT(ADDRESS(MATCH(C38,Код_Раздел,0)+1,2,,,"Раздел")))</f>
        <v>Образование</v>
      </c>
      <c r="B38" s="30" t="s">
        <v>501</v>
      </c>
      <c r="C38" s="6" t="s">
        <v>169</v>
      </c>
      <c r="D38" s="1"/>
      <c r="E38" s="85"/>
      <c r="F38" s="59">
        <f>F39</f>
        <v>22.3</v>
      </c>
    </row>
    <row r="39" spans="1:6" ht="21.95" customHeight="1">
      <c r="A39" s="60" t="s">
        <v>223</v>
      </c>
      <c r="B39" s="30" t="s">
        <v>501</v>
      </c>
      <c r="C39" s="6" t="s">
        <v>169</v>
      </c>
      <c r="D39" s="1" t="s">
        <v>193</v>
      </c>
      <c r="E39" s="85"/>
      <c r="F39" s="59">
        <f>F40</f>
        <v>22.3</v>
      </c>
    </row>
    <row r="40" spans="1:6" ht="21.95" customHeight="1">
      <c r="A40" s="56" t="str">
        <f ca="1">IF(ISERROR(MATCH(E40,Код_КВР,0)),"",INDIRECT(ADDRESS(MATCH(E40,Код_КВР,0)+1,2,,,"КВР")))</f>
        <v>Закупка товаров, работ и услуг для муниципальных нужд</v>
      </c>
      <c r="B40" s="30" t="s">
        <v>501</v>
      </c>
      <c r="C40" s="6" t="s">
        <v>169</v>
      </c>
      <c r="D40" s="1" t="s">
        <v>193</v>
      </c>
      <c r="E40" s="85">
        <v>200</v>
      </c>
      <c r="F40" s="59">
        <f>F41</f>
        <v>22.3</v>
      </c>
    </row>
    <row r="41" spans="1:6" ht="35.25" customHeight="1">
      <c r="A41" s="56" t="str">
        <f ca="1">IF(ISERROR(MATCH(E41,Код_КВР,0)),"",INDIRECT(ADDRESS(MATCH(E41,Код_КВР,0)+1,2,,,"КВР")))</f>
        <v>Иные закупки товаров, работ и услуг для обеспечения муниципальных нужд</v>
      </c>
      <c r="B41" s="30" t="s">
        <v>501</v>
      </c>
      <c r="C41" s="6" t="s">
        <v>169</v>
      </c>
      <c r="D41" s="1" t="s">
        <v>193</v>
      </c>
      <c r="E41" s="85">
        <v>240</v>
      </c>
      <c r="F41" s="59">
        <f>'прил.15'!G557</f>
        <v>22.3</v>
      </c>
    </row>
    <row r="42" spans="1:6" ht="35.25" customHeight="1">
      <c r="A42" s="56" t="str">
        <f ca="1">IF(ISERROR(MATCH(B42,Код_КЦСР,0)),"",INDIRECT(ADDRESS(MATCH(B42,Код_КЦСР,0)+1,2,,,"КЦСР")))</f>
        <v>Обеспечение питанием обучающихся в МОУ за счет субвенций из областного бюджета</v>
      </c>
      <c r="B42" s="30" t="s">
        <v>582</v>
      </c>
      <c r="C42" s="6"/>
      <c r="D42" s="1"/>
      <c r="E42" s="105"/>
      <c r="F42" s="59">
        <f>F43</f>
        <v>16285.5</v>
      </c>
    </row>
    <row r="43" spans="1:6" ht="19.5" customHeight="1">
      <c r="A43" s="56" t="str">
        <f ca="1">IF(ISERROR(MATCH(C43,Код_Раздел,0)),"",INDIRECT(ADDRESS(MATCH(C43,Код_Раздел,0)+1,2,,,"Раздел")))</f>
        <v>Образование</v>
      </c>
      <c r="B43" s="30" t="s">
        <v>582</v>
      </c>
      <c r="C43" s="6" t="s">
        <v>169</v>
      </c>
      <c r="D43" s="1"/>
      <c r="E43" s="73"/>
      <c r="F43" s="59">
        <f aca="true" t="shared" si="4" ref="F43:F44">F44</f>
        <v>16285.5</v>
      </c>
    </row>
    <row r="44" spans="1:6" ht="19.5" customHeight="1">
      <c r="A44" s="60" t="s">
        <v>223</v>
      </c>
      <c r="B44" s="30" t="s">
        <v>582</v>
      </c>
      <c r="C44" s="6" t="s">
        <v>169</v>
      </c>
      <c r="D44" s="1" t="s">
        <v>193</v>
      </c>
      <c r="E44" s="73"/>
      <c r="F44" s="59">
        <f t="shared" si="4"/>
        <v>16285.5</v>
      </c>
    </row>
    <row r="45" spans="1:6" ht="36" customHeight="1">
      <c r="A45" s="56" t="str">
        <f ca="1">IF(ISERROR(MATCH(E45,Код_КВР,0)),"",INDIRECT(ADDRESS(MATCH(E45,Код_КВР,0)+1,2,,,"КВР")))</f>
        <v>Предоставление субсидий бюджетным, автономным учреждениям и иным некоммерческим организациям</v>
      </c>
      <c r="B45" s="30" t="s">
        <v>582</v>
      </c>
      <c r="C45" s="6" t="s">
        <v>169</v>
      </c>
      <c r="D45" s="1" t="s">
        <v>193</v>
      </c>
      <c r="E45" s="73">
        <v>600</v>
      </c>
      <c r="F45" s="59">
        <f>F46</f>
        <v>16285.5</v>
      </c>
    </row>
    <row r="46" spans="1:6" ht="19.5" customHeight="1">
      <c r="A46" s="56" t="str">
        <f ca="1">IF(ISERROR(MATCH(E46,Код_КВР,0)),"",INDIRECT(ADDRESS(MATCH(E46,Код_КВР,0)+1,2,,,"КВР")))</f>
        <v>Субсидии автономным учреждениям</v>
      </c>
      <c r="B46" s="30" t="s">
        <v>582</v>
      </c>
      <c r="C46" s="6" t="s">
        <v>169</v>
      </c>
      <c r="D46" s="1" t="s">
        <v>193</v>
      </c>
      <c r="E46" s="73">
        <v>620</v>
      </c>
      <c r="F46" s="59">
        <f>'прил.15'!G560</f>
        <v>16285.5</v>
      </c>
    </row>
    <row r="47" spans="1:6" ht="21" customHeight="1">
      <c r="A47" s="56" t="str">
        <f ca="1">IF(ISERROR(MATCH(B47,Код_КЦСР,0)),"",INDIRECT(ADDRESS(MATCH(B47,Код_КЦСР,0)+1,2,,,"КЦСР")))</f>
        <v>Дошкольное образование</v>
      </c>
      <c r="B47" s="30" t="s">
        <v>247</v>
      </c>
      <c r="C47" s="6"/>
      <c r="D47" s="1"/>
      <c r="E47" s="73"/>
      <c r="F47" s="59">
        <f>F48+F54+F60</f>
        <v>1413173.4</v>
      </c>
    </row>
    <row r="48" spans="1:6" ht="85.5" customHeight="1">
      <c r="A48" s="56" t="str">
        <f ca="1">IF(ISERROR(MATCH(B48,Код_КЦСР,0)),"",INDIRECT(ADDRESS(MATCH(B48,Код_КЦСР,0)+1,2,,,"КЦСР")))</f>
        <v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v>
      </c>
      <c r="B48" s="30" t="s">
        <v>248</v>
      </c>
      <c r="C48" s="6"/>
      <c r="D48" s="1"/>
      <c r="E48" s="73"/>
      <c r="F48" s="59">
        <f aca="true" t="shared" si="5" ref="F48:F50">F49</f>
        <v>374327.0999999999</v>
      </c>
    </row>
    <row r="49" spans="1:6" ht="18.75" customHeight="1">
      <c r="A49" s="56" t="str">
        <f ca="1">IF(ISERROR(MATCH(C49,Код_Раздел,0)),"",INDIRECT(ADDRESS(MATCH(C49,Код_Раздел,0)+1,2,,,"Раздел")))</f>
        <v>Образование</v>
      </c>
      <c r="B49" s="30" t="s">
        <v>248</v>
      </c>
      <c r="C49" s="6" t="s">
        <v>169</v>
      </c>
      <c r="D49" s="1"/>
      <c r="E49" s="73"/>
      <c r="F49" s="59">
        <f t="shared" si="5"/>
        <v>374327.0999999999</v>
      </c>
    </row>
    <row r="50" spans="1:6" ht="18.75" customHeight="1">
      <c r="A50" s="60" t="s">
        <v>230</v>
      </c>
      <c r="B50" s="30" t="s">
        <v>248</v>
      </c>
      <c r="C50" s="6" t="s">
        <v>169</v>
      </c>
      <c r="D50" s="1" t="s">
        <v>187</v>
      </c>
      <c r="E50" s="73"/>
      <c r="F50" s="59">
        <f t="shared" si="5"/>
        <v>374327.0999999999</v>
      </c>
    </row>
    <row r="51" spans="1:6" ht="39.75" customHeight="1">
      <c r="A51" s="56" t="str">
        <f ca="1">IF(ISERROR(MATCH(E51,Код_КВР,0)),"",INDIRECT(ADDRESS(MATCH(E51,Код_КВР,0)+1,2,,,"КВР")))</f>
        <v>Предоставление субсидий бюджетным, автономным учреждениям и иным некоммерческим организациям</v>
      </c>
      <c r="B51" s="30" t="s">
        <v>248</v>
      </c>
      <c r="C51" s="6" t="s">
        <v>169</v>
      </c>
      <c r="D51" s="1" t="s">
        <v>187</v>
      </c>
      <c r="E51" s="73">
        <v>600</v>
      </c>
      <c r="F51" s="59">
        <f>F52+F53</f>
        <v>374327.0999999999</v>
      </c>
    </row>
    <row r="52" spans="1:6" ht="18.75" customHeight="1">
      <c r="A52" s="56" t="str">
        <f ca="1">IF(ISERROR(MATCH(E52,Код_КВР,0)),"",INDIRECT(ADDRESS(MATCH(E52,Код_КВР,0)+1,2,,,"КВР")))</f>
        <v>Субсидии бюджетным учреждениям</v>
      </c>
      <c r="B52" s="30" t="s">
        <v>248</v>
      </c>
      <c r="C52" s="6" t="s">
        <v>169</v>
      </c>
      <c r="D52" s="1" t="s">
        <v>187</v>
      </c>
      <c r="E52" s="73">
        <v>610</v>
      </c>
      <c r="F52" s="59">
        <f>'прил.15'!G474</f>
        <v>331414.49999999994</v>
      </c>
    </row>
    <row r="53" spans="1:6" ht="24" customHeight="1">
      <c r="A53" s="56" t="str">
        <f ca="1">IF(ISERROR(MATCH(E53,Код_КВР,0)),"",INDIRECT(ADDRESS(MATCH(E53,Код_КВР,0)+1,2,,,"КВР")))</f>
        <v>Субсидии автономным учреждениям</v>
      </c>
      <c r="B53" s="30" t="s">
        <v>248</v>
      </c>
      <c r="C53" s="6" t="s">
        <v>169</v>
      </c>
      <c r="D53" s="1" t="s">
        <v>187</v>
      </c>
      <c r="E53" s="73">
        <v>620</v>
      </c>
      <c r="F53" s="59">
        <f>'прил.15'!G475</f>
        <v>42912.6</v>
      </c>
    </row>
    <row r="54" spans="1:6" ht="68.25" customHeight="1">
      <c r="A54" s="56" t="str">
        <f ca="1">IF(ISERROR(MATCH(B54,Код_КЦСР,0)),"",INDIRECT(ADDRESS(MATCH(B54,Код_КЦСР,0)+1,2,,,"КЦСР")))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4" s="30" t="s">
        <v>349</v>
      </c>
      <c r="C54" s="6"/>
      <c r="D54" s="1"/>
      <c r="E54" s="73"/>
      <c r="F54" s="59">
        <f aca="true" t="shared" si="6" ref="F54:F56">F55</f>
        <v>976866.9</v>
      </c>
    </row>
    <row r="55" spans="1:6" ht="18.75" customHeight="1">
      <c r="A55" s="56" t="str">
        <f ca="1">IF(ISERROR(MATCH(C55,Код_Раздел,0)),"",INDIRECT(ADDRESS(MATCH(C55,Код_Раздел,0)+1,2,,,"Раздел")))</f>
        <v>Образование</v>
      </c>
      <c r="B55" s="30" t="s">
        <v>349</v>
      </c>
      <c r="C55" s="6" t="s">
        <v>169</v>
      </c>
      <c r="D55" s="1"/>
      <c r="E55" s="73"/>
      <c r="F55" s="59">
        <f t="shared" si="6"/>
        <v>976866.9</v>
      </c>
    </row>
    <row r="56" spans="1:6" ht="19.5" customHeight="1">
      <c r="A56" s="60" t="s">
        <v>230</v>
      </c>
      <c r="B56" s="30" t="s">
        <v>349</v>
      </c>
      <c r="C56" s="6" t="s">
        <v>169</v>
      </c>
      <c r="D56" s="1" t="s">
        <v>187</v>
      </c>
      <c r="E56" s="73"/>
      <c r="F56" s="59">
        <f t="shared" si="6"/>
        <v>976866.9</v>
      </c>
    </row>
    <row r="57" spans="1:6" ht="37.5" customHeight="1">
      <c r="A57" s="56" t="str">
        <f ca="1">IF(ISERROR(MATCH(E57,Код_КВР,0)),"",INDIRECT(ADDRESS(MATCH(E57,Код_КВР,0)+1,2,,,"КВР")))</f>
        <v>Предоставление субсидий бюджетным, автономным учреждениям и иным некоммерческим организациям</v>
      </c>
      <c r="B57" s="30" t="s">
        <v>349</v>
      </c>
      <c r="C57" s="6" t="s">
        <v>169</v>
      </c>
      <c r="D57" s="1" t="s">
        <v>187</v>
      </c>
      <c r="E57" s="73">
        <v>600</v>
      </c>
      <c r="F57" s="59">
        <f>F58+F59</f>
        <v>976866.9</v>
      </c>
    </row>
    <row r="58" spans="1:6" ht="19.5" customHeight="1">
      <c r="A58" s="56" t="str">
        <f ca="1">IF(ISERROR(MATCH(E58,Код_КВР,0)),"",INDIRECT(ADDRESS(MATCH(E58,Код_КВР,0)+1,2,,,"КВР")))</f>
        <v>Субсидии бюджетным учреждениям</v>
      </c>
      <c r="B58" s="30" t="s">
        <v>349</v>
      </c>
      <c r="C58" s="6" t="s">
        <v>169</v>
      </c>
      <c r="D58" s="1" t="s">
        <v>187</v>
      </c>
      <c r="E58" s="73">
        <v>610</v>
      </c>
      <c r="F58" s="59">
        <f>'прил.15'!G478</f>
        <v>920516</v>
      </c>
    </row>
    <row r="59" spans="1:6" ht="22.5" customHeight="1">
      <c r="A59" s="56" t="str">
        <f ca="1">IF(ISERROR(MATCH(E59,Код_КВР,0)),"",INDIRECT(ADDRESS(MATCH(E59,Код_КВР,0)+1,2,,,"КВР")))</f>
        <v>Субсидии автономным учреждениям</v>
      </c>
      <c r="B59" s="30" t="s">
        <v>349</v>
      </c>
      <c r="C59" s="6" t="s">
        <v>169</v>
      </c>
      <c r="D59" s="1" t="s">
        <v>187</v>
      </c>
      <c r="E59" s="73">
        <v>620</v>
      </c>
      <c r="F59" s="59">
        <f>'прил.15'!G479</f>
        <v>56350.9</v>
      </c>
    </row>
    <row r="60" spans="1:6" ht="72.75" customHeight="1">
      <c r="A60" s="56" t="str">
        <f ca="1">IF(ISERROR(MATCH(B60,Код_КЦСР,0)),"",INDIRECT(ADDRESS(MATCH(B60,Код_КЦСР,0)+1,2,,,"КЦСР")))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0" s="30" t="s">
        <v>583</v>
      </c>
      <c r="C60" s="6"/>
      <c r="D60" s="1"/>
      <c r="E60" s="73"/>
      <c r="F60" s="59">
        <f>F66+F61</f>
        <v>61979.4</v>
      </c>
    </row>
    <row r="61" spans="1:6" ht="25.5" customHeight="1" hidden="1">
      <c r="A61" s="56" t="str">
        <f ca="1">IF(ISERROR(MATCH(C61,Код_Раздел,0)),"",INDIRECT(ADDRESS(MATCH(C61,Код_Раздел,0)+1,2,,,"Раздел")))</f>
        <v>Образование</v>
      </c>
      <c r="B61" s="30" t="s">
        <v>583</v>
      </c>
      <c r="C61" s="6" t="s">
        <v>169</v>
      </c>
      <c r="D61" s="1"/>
      <c r="E61" s="115"/>
      <c r="F61" s="59">
        <f>F62</f>
        <v>0</v>
      </c>
    </row>
    <row r="62" spans="1:6" ht="21.75" customHeight="1" hidden="1">
      <c r="A62" s="10" t="s">
        <v>230</v>
      </c>
      <c r="B62" s="30" t="s">
        <v>583</v>
      </c>
      <c r="C62" s="6" t="s">
        <v>169</v>
      </c>
      <c r="D62" s="1" t="s">
        <v>187</v>
      </c>
      <c r="E62" s="115"/>
      <c r="F62" s="59">
        <f>F63</f>
        <v>0</v>
      </c>
    </row>
    <row r="63" spans="1:6" ht="18.75" customHeight="1" hidden="1">
      <c r="A63" s="56" t="str">
        <f ca="1">IF(ISERROR(MATCH(E63,Код_КВР,0)),"",INDIRECT(ADDRESS(MATCH(E63,Код_КВР,0)+1,2,,,"КВР")))</f>
        <v>Предоставление субсидий бюджетным, автономным учреждениям и иным некоммерческим организациям</v>
      </c>
      <c r="B63" s="30" t="s">
        <v>583</v>
      </c>
      <c r="C63" s="6" t="s">
        <v>169</v>
      </c>
      <c r="D63" s="1" t="s">
        <v>187</v>
      </c>
      <c r="E63" s="115">
        <v>600</v>
      </c>
      <c r="F63" s="59">
        <f>F64+F65</f>
        <v>0</v>
      </c>
    </row>
    <row r="64" spans="1:6" ht="19.5" customHeight="1" hidden="1">
      <c r="A64" s="56" t="str">
        <f ca="1">IF(ISERROR(MATCH(E64,Код_КВР,0)),"",INDIRECT(ADDRESS(MATCH(E64,Код_КВР,0)+1,2,,,"КВР")))</f>
        <v>Субсидии бюджетным учреждениям</v>
      </c>
      <c r="B64" s="30" t="s">
        <v>583</v>
      </c>
      <c r="C64" s="6" t="s">
        <v>169</v>
      </c>
      <c r="D64" s="1" t="s">
        <v>187</v>
      </c>
      <c r="E64" s="115">
        <v>610</v>
      </c>
      <c r="F64" s="59"/>
    </row>
    <row r="65" spans="1:6" ht="28.5" customHeight="1" hidden="1">
      <c r="A65" s="56" t="str">
        <f ca="1">IF(ISERROR(MATCH(E65,Код_КВР,0)),"",INDIRECT(ADDRESS(MATCH(E65,Код_КВР,0)+1,2,,,"КВР")))</f>
        <v>Субсидии автономным учреждениям</v>
      </c>
      <c r="B65" s="30" t="s">
        <v>583</v>
      </c>
      <c r="C65" s="6" t="s">
        <v>169</v>
      </c>
      <c r="D65" s="1" t="s">
        <v>187</v>
      </c>
      <c r="E65" s="115">
        <v>620</v>
      </c>
      <c r="F65" s="59"/>
    </row>
    <row r="66" spans="1:6" ht="22.5" customHeight="1">
      <c r="A66" s="56" t="str">
        <f ca="1">IF(ISERROR(MATCH(C66,Код_Раздел,0)),"",INDIRECT(ADDRESS(MATCH(C66,Код_Раздел,0)+1,2,,,"Раздел")))</f>
        <v>Социальная политика</v>
      </c>
      <c r="B66" s="30" t="s">
        <v>583</v>
      </c>
      <c r="C66" s="6" t="s">
        <v>162</v>
      </c>
      <c r="D66" s="1"/>
      <c r="E66" s="73"/>
      <c r="F66" s="59">
        <f aca="true" t="shared" si="7" ref="F66:F68">F67</f>
        <v>61979.4</v>
      </c>
    </row>
    <row r="67" spans="1:6" ht="18.75" customHeight="1">
      <c r="A67" s="61" t="s">
        <v>178</v>
      </c>
      <c r="B67" s="30" t="s">
        <v>583</v>
      </c>
      <c r="C67" s="6" t="s">
        <v>162</v>
      </c>
      <c r="D67" s="1" t="s">
        <v>190</v>
      </c>
      <c r="E67" s="73"/>
      <c r="F67" s="59">
        <f t="shared" si="7"/>
        <v>61979.4</v>
      </c>
    </row>
    <row r="68" spans="1:6" ht="22.5" customHeight="1">
      <c r="A68" s="56" t="str">
        <f ca="1">IF(ISERROR(MATCH(E68,Код_КВР,0)),"",INDIRECT(ADDRESS(MATCH(E68,Код_КВР,0)+1,2,,,"КВР")))</f>
        <v>Социальное обеспечение и иные выплаты населению</v>
      </c>
      <c r="B68" s="30" t="s">
        <v>583</v>
      </c>
      <c r="C68" s="6" t="s">
        <v>162</v>
      </c>
      <c r="D68" s="1" t="s">
        <v>190</v>
      </c>
      <c r="E68" s="73">
        <v>300</v>
      </c>
      <c r="F68" s="59">
        <f t="shared" si="7"/>
        <v>61979.4</v>
      </c>
    </row>
    <row r="69" spans="1:6" ht="36.75" customHeight="1">
      <c r="A69" s="56" t="str">
        <f ca="1">IF(ISERROR(MATCH(E69,Код_КВР,0)),"",INDIRECT(ADDRESS(MATCH(E69,Код_КВР,0)+1,2,,,"КВР")))</f>
        <v>Социальные выплаты гражданам, кроме публичных нормативных социальных выплат</v>
      </c>
      <c r="B69" s="30" t="s">
        <v>583</v>
      </c>
      <c r="C69" s="6" t="s">
        <v>162</v>
      </c>
      <c r="D69" s="1" t="s">
        <v>190</v>
      </c>
      <c r="E69" s="73">
        <v>320</v>
      </c>
      <c r="F69" s="59">
        <f>'прил.15'!G628</f>
        <v>61979.4</v>
      </c>
    </row>
    <row r="70" spans="1:13" ht="20.25" customHeight="1">
      <c r="A70" s="56" t="str">
        <f ca="1">IF(ISERROR(MATCH(B70,Код_КЦСР,0)),"",INDIRECT(ADDRESS(MATCH(B70,Код_КЦСР,0)+1,2,,,"КЦСР")))</f>
        <v>Общее образование</v>
      </c>
      <c r="B70" s="30" t="s">
        <v>249</v>
      </c>
      <c r="C70" s="6"/>
      <c r="D70" s="1"/>
      <c r="E70" s="73"/>
      <c r="F70" s="59">
        <f>F71+F77+F82+F93+F99+F88</f>
        <v>1307684.9999999998</v>
      </c>
      <c r="J70" s="100"/>
      <c r="K70" s="100"/>
      <c r="L70" s="100"/>
      <c r="M70" s="100"/>
    </row>
    <row r="71" spans="1:12" ht="60.75" customHeight="1">
      <c r="A71" s="56" t="str">
        <f ca="1">IF(ISERROR(MATCH(B71,Код_КЦСР,0)),"",INDIRECT(ADDRESS(MATCH(B71,Код_КЦСР,0)+1,2,,,"КЦСР")))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v>
      </c>
      <c r="B71" s="30" t="s">
        <v>250</v>
      </c>
      <c r="C71" s="6"/>
      <c r="D71" s="1"/>
      <c r="E71" s="73"/>
      <c r="F71" s="59">
        <f aca="true" t="shared" si="8" ref="F71:F73">F72</f>
        <v>202964.8</v>
      </c>
      <c r="J71" s="100"/>
      <c r="K71" s="100"/>
      <c r="L71" s="100"/>
    </row>
    <row r="72" spans="1:6" ht="22.5" customHeight="1">
      <c r="A72" s="56" t="str">
        <f ca="1">IF(ISERROR(MATCH(C72,Код_Раздел,0)),"",INDIRECT(ADDRESS(MATCH(C72,Код_Раздел,0)+1,2,,,"Раздел")))</f>
        <v>Образование</v>
      </c>
      <c r="B72" s="30" t="s">
        <v>250</v>
      </c>
      <c r="C72" s="6" t="s">
        <v>169</v>
      </c>
      <c r="D72" s="1"/>
      <c r="E72" s="73"/>
      <c r="F72" s="59">
        <f t="shared" si="8"/>
        <v>202964.8</v>
      </c>
    </row>
    <row r="73" spans="1:6" ht="23.25" customHeight="1">
      <c r="A73" s="60" t="s">
        <v>222</v>
      </c>
      <c r="B73" s="30" t="s">
        <v>250</v>
      </c>
      <c r="C73" s="6" t="s">
        <v>169</v>
      </c>
      <c r="D73" s="1" t="s">
        <v>188</v>
      </c>
      <c r="E73" s="73"/>
      <c r="F73" s="59">
        <f t="shared" si="8"/>
        <v>202964.8</v>
      </c>
    </row>
    <row r="74" spans="1:6" ht="36.75" customHeight="1">
      <c r="A74" s="56" t="str">
        <f ca="1">IF(ISERROR(MATCH(E74,Код_КВР,0)),"",INDIRECT(ADDRESS(MATCH(E74,Код_КВР,0)+1,2,,,"КВР")))</f>
        <v>Предоставление субсидий бюджетным, автономным учреждениям и иным некоммерческим организациям</v>
      </c>
      <c r="B74" s="30" t="s">
        <v>250</v>
      </c>
      <c r="C74" s="6" t="s">
        <v>169</v>
      </c>
      <c r="D74" s="1" t="s">
        <v>188</v>
      </c>
      <c r="E74" s="73">
        <v>600</v>
      </c>
      <c r="F74" s="59">
        <f>F75+F76</f>
        <v>202964.8</v>
      </c>
    </row>
    <row r="75" spans="1:6" ht="23.25" customHeight="1">
      <c r="A75" s="56" t="str">
        <f ca="1">IF(ISERROR(MATCH(E75,Код_КВР,0)),"",INDIRECT(ADDRESS(MATCH(E75,Код_КВР,0)+1,2,,,"КВР")))</f>
        <v>Субсидии бюджетным учреждениям</v>
      </c>
      <c r="B75" s="30" t="s">
        <v>250</v>
      </c>
      <c r="C75" s="6" t="s">
        <v>169</v>
      </c>
      <c r="D75" s="1" t="s">
        <v>188</v>
      </c>
      <c r="E75" s="73">
        <v>610</v>
      </c>
      <c r="F75" s="59">
        <f>'прил.15'!G499</f>
        <v>198994.8</v>
      </c>
    </row>
    <row r="76" spans="1:6" ht="18.75" customHeight="1">
      <c r="A76" s="56" t="str">
        <f ca="1">IF(ISERROR(MATCH(E76,Код_КВР,0)),"",INDIRECT(ADDRESS(MATCH(E76,Код_КВР,0)+1,2,,,"КВР")))</f>
        <v>Субсидии автономным учреждениям</v>
      </c>
      <c r="B76" s="30" t="s">
        <v>250</v>
      </c>
      <c r="C76" s="6" t="s">
        <v>169</v>
      </c>
      <c r="D76" s="1" t="s">
        <v>188</v>
      </c>
      <c r="E76" s="73">
        <v>620</v>
      </c>
      <c r="F76" s="59">
        <f>'прил.15'!G500</f>
        <v>3970</v>
      </c>
    </row>
    <row r="77" spans="1:6" ht="90.75" customHeight="1">
      <c r="A77" s="56" t="str">
        <f ca="1">IF(ISERROR(MATCH(B77,Код_КЦСР,0)),"",INDIRECT(ADDRESS(MATCH(B77,Код_КЦСР,0)+1,2,,,"КЦСР")))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7" s="30" t="s">
        <v>251</v>
      </c>
      <c r="C77" s="6"/>
      <c r="D77" s="1"/>
      <c r="E77" s="73"/>
      <c r="F77" s="59">
        <f aca="true" t="shared" si="9" ref="F77:F80">F78</f>
        <v>12293.300000000001</v>
      </c>
    </row>
    <row r="78" spans="1:6" ht="21" customHeight="1">
      <c r="A78" s="56" t="str">
        <f ca="1">IF(ISERROR(MATCH(C78,Код_Раздел,0)),"",INDIRECT(ADDRESS(MATCH(C78,Код_Раздел,0)+1,2,,,"Раздел")))</f>
        <v>Образование</v>
      </c>
      <c r="B78" s="30" t="s">
        <v>251</v>
      </c>
      <c r="C78" s="6" t="s">
        <v>169</v>
      </c>
      <c r="D78" s="1"/>
      <c r="E78" s="73"/>
      <c r="F78" s="59">
        <f t="shared" si="9"/>
        <v>12293.300000000001</v>
      </c>
    </row>
    <row r="79" spans="1:6" ht="20.25" customHeight="1">
      <c r="A79" s="60" t="s">
        <v>222</v>
      </c>
      <c r="B79" s="30" t="s">
        <v>251</v>
      </c>
      <c r="C79" s="6" t="s">
        <v>169</v>
      </c>
      <c r="D79" s="1" t="s">
        <v>188</v>
      </c>
      <c r="E79" s="73"/>
      <c r="F79" s="59">
        <f t="shared" si="9"/>
        <v>12293.300000000001</v>
      </c>
    </row>
    <row r="80" spans="1:6" ht="38.25" customHeight="1">
      <c r="A80" s="56" t="str">
        <f ca="1">IF(ISERROR(MATCH(E80,Код_КВР,0)),"",INDIRECT(ADDRESS(MATCH(E80,Код_КВР,0)+1,2,,,"КВР")))</f>
        <v>Предоставление субсидий бюджетным, автономным учреждениям и иным некоммерческим организациям</v>
      </c>
      <c r="B80" s="30" t="s">
        <v>251</v>
      </c>
      <c r="C80" s="6" t="s">
        <v>169</v>
      </c>
      <c r="D80" s="1" t="s">
        <v>188</v>
      </c>
      <c r="E80" s="73">
        <v>600</v>
      </c>
      <c r="F80" s="59">
        <f t="shared" si="9"/>
        <v>12293.300000000001</v>
      </c>
    </row>
    <row r="81" spans="1:6" ht="19.5" customHeight="1">
      <c r="A81" s="56" t="str">
        <f ca="1">IF(ISERROR(MATCH(E81,Код_КВР,0)),"",INDIRECT(ADDRESS(MATCH(E81,Код_КВР,0)+1,2,,,"КВР")))</f>
        <v>Субсидии бюджетным учреждениям</v>
      </c>
      <c r="B81" s="30" t="s">
        <v>251</v>
      </c>
      <c r="C81" s="6" t="s">
        <v>169</v>
      </c>
      <c r="D81" s="1" t="s">
        <v>188</v>
      </c>
      <c r="E81" s="73">
        <v>610</v>
      </c>
      <c r="F81" s="59">
        <f>'прил.15'!G503</f>
        <v>12293.300000000001</v>
      </c>
    </row>
    <row r="82" spans="1:6" ht="39.75" customHeight="1">
      <c r="A82" s="56" t="str">
        <f ca="1">IF(ISERROR(MATCH(B82,Код_КЦСР,0)),"",INDIRECT(ADDRESS(MATCH(B82,Код_КЦСР,0)+1,2,,,"КЦСР")))</f>
        <v>Формирование комплексной системы выявления, развития и поддержки одаренных детей и молодых талантов</v>
      </c>
      <c r="B82" s="30" t="s">
        <v>252</v>
      </c>
      <c r="C82" s="6"/>
      <c r="D82" s="1"/>
      <c r="E82" s="73"/>
      <c r="F82" s="59">
        <f aca="true" t="shared" si="10" ref="F82:F84">F83</f>
        <v>458</v>
      </c>
    </row>
    <row r="83" spans="1:6" ht="18.75" customHeight="1">
      <c r="A83" s="56" t="str">
        <f ca="1">IF(ISERROR(MATCH(C83,Код_Раздел,0)),"",INDIRECT(ADDRESS(MATCH(C83,Код_Раздел,0)+1,2,,,"Раздел")))</f>
        <v>Образование</v>
      </c>
      <c r="B83" s="30" t="s">
        <v>252</v>
      </c>
      <c r="C83" s="6" t="s">
        <v>169</v>
      </c>
      <c r="D83" s="1"/>
      <c r="E83" s="73"/>
      <c r="F83" s="59">
        <f t="shared" si="10"/>
        <v>458</v>
      </c>
    </row>
    <row r="84" spans="1:6" ht="12.75">
      <c r="A84" s="60" t="s">
        <v>222</v>
      </c>
      <c r="B84" s="30" t="s">
        <v>252</v>
      </c>
      <c r="C84" s="6" t="s">
        <v>169</v>
      </c>
      <c r="D84" s="1" t="s">
        <v>188</v>
      </c>
      <c r="E84" s="73"/>
      <c r="F84" s="59">
        <f t="shared" si="10"/>
        <v>458</v>
      </c>
    </row>
    <row r="85" spans="1:6" ht="12.75">
      <c r="A85" s="56" t="str">
        <f ca="1">IF(ISERROR(MATCH(E85,Код_КВР,0)),"",INDIRECT(ADDRESS(MATCH(E85,Код_КВР,0)+1,2,,,"КВР")))</f>
        <v>Социальное обеспечение и иные выплаты населению</v>
      </c>
      <c r="B85" s="30" t="s">
        <v>252</v>
      </c>
      <c r="C85" s="6" t="s">
        <v>169</v>
      </c>
      <c r="D85" s="1" t="s">
        <v>188</v>
      </c>
      <c r="E85" s="73">
        <v>300</v>
      </c>
      <c r="F85" s="59">
        <f>SUM(F86:F87)</f>
        <v>458</v>
      </c>
    </row>
    <row r="86" spans="1:6" ht="12.75">
      <c r="A86" s="56" t="str">
        <f ca="1">IF(ISERROR(MATCH(E86,Код_КВР,0)),"",INDIRECT(ADDRESS(MATCH(E86,Код_КВР,0)+1,2,,,"КВР")))</f>
        <v>Стипендии</v>
      </c>
      <c r="B86" s="30" t="s">
        <v>252</v>
      </c>
      <c r="C86" s="6" t="s">
        <v>169</v>
      </c>
      <c r="D86" s="1" t="s">
        <v>188</v>
      </c>
      <c r="E86" s="73">
        <v>340</v>
      </c>
      <c r="F86" s="59">
        <f>'прил.15'!G506</f>
        <v>200</v>
      </c>
    </row>
    <row r="87" spans="1:6" ht="12.75">
      <c r="A87" s="56" t="str">
        <f ca="1">IF(ISERROR(MATCH(E87,Код_КВР,0)),"",INDIRECT(ADDRESS(MATCH(E87,Код_КВР,0)+1,2,,,"КВР")))</f>
        <v>Премии и гранты</v>
      </c>
      <c r="B87" s="30" t="s">
        <v>252</v>
      </c>
      <c r="C87" s="6" t="s">
        <v>169</v>
      </c>
      <c r="D87" s="1" t="s">
        <v>188</v>
      </c>
      <c r="E87" s="73">
        <v>350</v>
      </c>
      <c r="F87" s="59">
        <f>'прил.15'!G507</f>
        <v>258</v>
      </c>
    </row>
    <row r="88" spans="1:6" ht="36.75" customHeight="1">
      <c r="A88" s="56" t="str">
        <f ca="1">IF(ISERROR(MATCH(B88,Код_КЦСР,0)),"",INDIRECT(ADDRESS(MATCH(B88,Код_КЦСР,0)+1,2,,,"КЦСР")))</f>
        <v>Просвещение обучающихся, формирование культуры, здорового и безопасного образа жизни</v>
      </c>
      <c r="B88" s="30" t="s">
        <v>505</v>
      </c>
      <c r="C88" s="6"/>
      <c r="D88" s="1"/>
      <c r="E88" s="85"/>
      <c r="F88" s="59">
        <f>F89</f>
        <v>600</v>
      </c>
    </row>
    <row r="89" spans="1:6" ht="12.75">
      <c r="A89" s="56" t="str">
        <f ca="1">IF(ISERROR(MATCH(C89,Код_Раздел,0)),"",INDIRECT(ADDRESS(MATCH(C89,Код_Раздел,0)+1,2,,,"Раздел")))</f>
        <v>Образование</v>
      </c>
      <c r="B89" s="30" t="s">
        <v>505</v>
      </c>
      <c r="C89" s="6" t="s">
        <v>169</v>
      </c>
      <c r="D89" s="1"/>
      <c r="E89" s="85"/>
      <c r="F89" s="59">
        <f>F90</f>
        <v>600</v>
      </c>
    </row>
    <row r="90" spans="1:6" ht="12.75">
      <c r="A90" s="60" t="s">
        <v>222</v>
      </c>
      <c r="B90" s="30" t="s">
        <v>505</v>
      </c>
      <c r="C90" s="6" t="s">
        <v>169</v>
      </c>
      <c r="D90" s="1" t="s">
        <v>188</v>
      </c>
      <c r="E90" s="85"/>
      <c r="F90" s="59">
        <f>F91</f>
        <v>600</v>
      </c>
    </row>
    <row r="91" spans="1:6" ht="37.5" customHeight="1">
      <c r="A91" s="56" t="str">
        <f ca="1">IF(ISERROR(MATCH(E91,Код_КВР,0)),"",INDIRECT(ADDRESS(MATCH(E91,Код_КВР,0)+1,2,,,"КВР")))</f>
        <v>Предоставление субсидий бюджетным, автономным учреждениям и иным некоммерческим организациям</v>
      </c>
      <c r="B91" s="30" t="s">
        <v>505</v>
      </c>
      <c r="C91" s="6" t="s">
        <v>169</v>
      </c>
      <c r="D91" s="1" t="s">
        <v>188</v>
      </c>
      <c r="E91" s="85">
        <v>600</v>
      </c>
      <c r="F91" s="59">
        <f>F92</f>
        <v>600</v>
      </c>
    </row>
    <row r="92" spans="1:6" ht="12.75">
      <c r="A92" s="56" t="str">
        <f ca="1">IF(ISERROR(MATCH(E92,Код_КВР,0)),"",INDIRECT(ADDRESS(MATCH(E92,Код_КВР,0)+1,2,,,"КВР")))</f>
        <v>Субсидии бюджетным учреждениям</v>
      </c>
      <c r="B92" s="30" t="s">
        <v>505</v>
      </c>
      <c r="C92" s="6" t="s">
        <v>169</v>
      </c>
      <c r="D92" s="1" t="s">
        <v>188</v>
      </c>
      <c r="E92" s="85">
        <v>610</v>
      </c>
      <c r="F92" s="59">
        <f>'прил.15'!G510</f>
        <v>600</v>
      </c>
    </row>
    <row r="93" spans="1:6" ht="69" customHeight="1">
      <c r="A93" s="56" t="str">
        <f ca="1">IF(ISERROR(MATCH(B93,Код_КЦСР,0)),"",INDIRECT(ADDRESS(MATCH(B93,Код_КЦСР,0)+1,2,,,"КЦСР")))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3" s="30" t="s">
        <v>355</v>
      </c>
      <c r="C93" s="6"/>
      <c r="D93" s="1"/>
      <c r="E93" s="73"/>
      <c r="F93" s="59">
        <f aca="true" t="shared" si="11" ref="F93:F95">F94</f>
        <v>1066011.7</v>
      </c>
    </row>
    <row r="94" spans="1:6" ht="12.75">
      <c r="A94" s="56" t="str">
        <f ca="1">IF(ISERROR(MATCH(C94,Код_Раздел,0)),"",INDIRECT(ADDRESS(MATCH(C94,Код_Раздел,0)+1,2,,,"Раздел")))</f>
        <v>Образование</v>
      </c>
      <c r="B94" s="30" t="s">
        <v>355</v>
      </c>
      <c r="C94" s="6" t="s">
        <v>169</v>
      </c>
      <c r="D94" s="1"/>
      <c r="E94" s="73"/>
      <c r="F94" s="59">
        <f t="shared" si="11"/>
        <v>1066011.7</v>
      </c>
    </row>
    <row r="95" spans="1:6" ht="12.75">
      <c r="A95" s="60" t="s">
        <v>222</v>
      </c>
      <c r="B95" s="30" t="s">
        <v>355</v>
      </c>
      <c r="C95" s="6" t="s">
        <v>169</v>
      </c>
      <c r="D95" s="1" t="s">
        <v>188</v>
      </c>
      <c r="E95" s="73"/>
      <c r="F95" s="59">
        <f t="shared" si="11"/>
        <v>1066011.7</v>
      </c>
    </row>
    <row r="96" spans="1:6" ht="33">
      <c r="A96" s="56" t="str">
        <f aca="true" t="shared" si="12" ref="A96:A98">IF(ISERROR(MATCH(E96,Код_КВР,0)),"",INDIRECT(ADDRESS(MATCH(E96,Код_КВР,0)+1,2,,,"КВР")))</f>
        <v>Предоставление субсидий бюджетным, автономным учреждениям и иным некоммерческим организациям</v>
      </c>
      <c r="B96" s="30" t="s">
        <v>355</v>
      </c>
      <c r="C96" s="6" t="s">
        <v>169</v>
      </c>
      <c r="D96" s="1" t="s">
        <v>188</v>
      </c>
      <c r="E96" s="73">
        <v>600</v>
      </c>
      <c r="F96" s="59">
        <f>F97+F98</f>
        <v>1066011.7</v>
      </c>
    </row>
    <row r="97" spans="1:6" ht="12.75">
      <c r="A97" s="56" t="str">
        <f ca="1" t="shared" si="12"/>
        <v>Субсидии бюджетным учреждениям</v>
      </c>
      <c r="B97" s="30" t="s">
        <v>355</v>
      </c>
      <c r="C97" s="6" t="s">
        <v>169</v>
      </c>
      <c r="D97" s="1" t="s">
        <v>188</v>
      </c>
      <c r="E97" s="73">
        <v>610</v>
      </c>
      <c r="F97" s="59">
        <f>'прил.15'!G513</f>
        <v>1048747.5</v>
      </c>
    </row>
    <row r="98" spans="1:6" ht="21" customHeight="1">
      <c r="A98" s="56" t="str">
        <f ca="1" t="shared" si="12"/>
        <v>Субсидии автономным учреждениям</v>
      </c>
      <c r="B98" s="30" t="s">
        <v>355</v>
      </c>
      <c r="C98" s="6" t="s">
        <v>169</v>
      </c>
      <c r="D98" s="1" t="s">
        <v>188</v>
      </c>
      <c r="E98" s="73">
        <v>620</v>
      </c>
      <c r="F98" s="59">
        <f>'прил.15'!G514</f>
        <v>17264.2</v>
      </c>
    </row>
    <row r="99" spans="1:6" ht="89.25" customHeight="1">
      <c r="A99" s="56" t="str">
        <f ca="1">IF(ISERROR(MATCH(B99,Код_КЦСР,0)),"",INDIRECT(ADDRESS(MATCH(B99,Код_КЦСР,0)+1,2,,,"КЦСР")))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99" s="30" t="s">
        <v>354</v>
      </c>
      <c r="C99" s="6"/>
      <c r="D99" s="1"/>
      <c r="E99" s="73"/>
      <c r="F99" s="59">
        <f>F100+F113</f>
        <v>25357.2</v>
      </c>
    </row>
    <row r="100" spans="1:6" ht="20.25" customHeight="1">
      <c r="A100" s="56" t="str">
        <f ca="1">IF(ISERROR(MATCH(C100,Код_Раздел,0)),"",INDIRECT(ADDRESS(MATCH(C100,Код_Раздел,0)+1,2,,,"Раздел")))</f>
        <v>Образование</v>
      </c>
      <c r="B100" s="30" t="s">
        <v>354</v>
      </c>
      <c r="C100" s="6" t="s">
        <v>169</v>
      </c>
      <c r="D100" s="1"/>
      <c r="E100" s="73"/>
      <c r="F100" s="59">
        <f>F105+F109+F101</f>
        <v>18813.9</v>
      </c>
    </row>
    <row r="101" spans="1:6" ht="20.25" customHeight="1">
      <c r="A101" s="60" t="s">
        <v>230</v>
      </c>
      <c r="B101" s="30" t="s">
        <v>354</v>
      </c>
      <c r="C101" s="6" t="s">
        <v>169</v>
      </c>
      <c r="D101" s="6" t="s">
        <v>187</v>
      </c>
      <c r="E101" s="106"/>
      <c r="F101" s="59">
        <f>F102</f>
        <v>8809.1</v>
      </c>
    </row>
    <row r="102" spans="1:6" ht="35.25" customHeight="1">
      <c r="A102" s="56" t="str">
        <f ca="1">IF(ISERROR(MATCH(E102,Код_КВР,0)),"",INDIRECT(ADDRESS(MATCH(E102,Код_КВР,0)+1,2,,,"КВР")))</f>
        <v>Предоставление субсидий бюджетным, автономным учреждениям и иным некоммерческим организациям</v>
      </c>
      <c r="B102" s="30" t="s">
        <v>354</v>
      </c>
      <c r="C102" s="6" t="s">
        <v>169</v>
      </c>
      <c r="D102" s="6" t="s">
        <v>187</v>
      </c>
      <c r="E102" s="106">
        <v>600</v>
      </c>
      <c r="F102" s="59">
        <f>F103+F104</f>
        <v>8809.1</v>
      </c>
    </row>
    <row r="103" spans="1:6" ht="20.25" customHeight="1">
      <c r="A103" s="56" t="str">
        <f ca="1">IF(ISERROR(MATCH(E103,Код_КВР,0)),"",INDIRECT(ADDRESS(MATCH(E103,Код_КВР,0)+1,2,,,"КВР")))</f>
        <v>Субсидии бюджетным учреждениям</v>
      </c>
      <c r="B103" s="30" t="s">
        <v>354</v>
      </c>
      <c r="C103" s="6" t="s">
        <v>169</v>
      </c>
      <c r="D103" s="6" t="s">
        <v>187</v>
      </c>
      <c r="E103" s="106">
        <v>610</v>
      </c>
      <c r="F103" s="59">
        <f>'прил.15'!G483</f>
        <v>8774.7</v>
      </c>
    </row>
    <row r="104" spans="1:6" ht="20.25" customHeight="1">
      <c r="A104" s="56" t="str">
        <f ca="1">IF(ISERROR(MATCH(E104,Код_КВР,0)),"",INDIRECT(ADDRESS(MATCH(E104,Код_КВР,0)+1,2,,,"КВР")))</f>
        <v>Субсидии автономным учреждениям</v>
      </c>
      <c r="B104" s="30" t="s">
        <v>354</v>
      </c>
      <c r="C104" s="6" t="s">
        <v>169</v>
      </c>
      <c r="D104" s="6" t="s">
        <v>187</v>
      </c>
      <c r="E104" s="106">
        <v>620</v>
      </c>
      <c r="F104" s="59">
        <f>'прил.15'!G484</f>
        <v>34.4</v>
      </c>
    </row>
    <row r="105" spans="1:6" ht="19.5" customHeight="1">
      <c r="A105" s="60" t="s">
        <v>222</v>
      </c>
      <c r="B105" s="30" t="s">
        <v>354</v>
      </c>
      <c r="C105" s="6" t="s">
        <v>169</v>
      </c>
      <c r="D105" s="6" t="s">
        <v>188</v>
      </c>
      <c r="E105" s="73"/>
      <c r="F105" s="59">
        <f aca="true" t="shared" si="13" ref="F105">F106</f>
        <v>845.4</v>
      </c>
    </row>
    <row r="106" spans="1:6" ht="39.75" customHeight="1">
      <c r="A106" s="56" t="str">
        <f ca="1">IF(ISERROR(MATCH(E106,Код_КВР,0)),"",INDIRECT(ADDRESS(MATCH(E106,Код_КВР,0)+1,2,,,"КВР")))</f>
        <v>Предоставление субсидий бюджетным, автономным учреждениям и иным некоммерческим организациям</v>
      </c>
      <c r="B106" s="30" t="s">
        <v>354</v>
      </c>
      <c r="C106" s="6" t="s">
        <v>169</v>
      </c>
      <c r="D106" s="6" t="s">
        <v>188</v>
      </c>
      <c r="E106" s="73">
        <v>600</v>
      </c>
      <c r="F106" s="59">
        <f>F107+F108</f>
        <v>845.4</v>
      </c>
    </row>
    <row r="107" spans="1:6" ht="17.85" customHeight="1">
      <c r="A107" s="56" t="str">
        <f ca="1">IF(ISERROR(MATCH(E107,Код_КВР,0)),"",INDIRECT(ADDRESS(MATCH(E107,Код_КВР,0)+1,2,,,"КВР")))</f>
        <v>Субсидии бюджетным учреждениям</v>
      </c>
      <c r="B107" s="30" t="s">
        <v>354</v>
      </c>
      <c r="C107" s="6" t="s">
        <v>169</v>
      </c>
      <c r="D107" s="6" t="s">
        <v>188</v>
      </c>
      <c r="E107" s="73">
        <v>610</v>
      </c>
      <c r="F107" s="59">
        <f>'прил.15'!G517</f>
        <v>845.4</v>
      </c>
    </row>
    <row r="108" spans="1:6" ht="17.85" customHeight="1" hidden="1">
      <c r="A108" s="56" t="str">
        <f ca="1">IF(ISERROR(MATCH(E108,Код_КВР,0)),"",INDIRECT(ADDRESS(MATCH(E108,Код_КВР,0)+1,2,,,"КВР")))</f>
        <v>Субсидии автономным учреждениям</v>
      </c>
      <c r="B108" s="30" t="s">
        <v>354</v>
      </c>
      <c r="C108" s="6" t="s">
        <v>169</v>
      </c>
      <c r="D108" s="6" t="s">
        <v>188</v>
      </c>
      <c r="E108" s="105">
        <v>620</v>
      </c>
      <c r="F108" s="59">
        <f>'прил.15'!G518</f>
        <v>0</v>
      </c>
    </row>
    <row r="109" spans="1:6" ht="17.85" customHeight="1">
      <c r="A109" s="60" t="s">
        <v>223</v>
      </c>
      <c r="B109" s="30" t="s">
        <v>354</v>
      </c>
      <c r="C109" s="6" t="s">
        <v>169</v>
      </c>
      <c r="D109" s="6" t="s">
        <v>193</v>
      </c>
      <c r="E109" s="105"/>
      <c r="F109" s="59">
        <f>F110</f>
        <v>9159.4</v>
      </c>
    </row>
    <row r="110" spans="1:6" ht="33" customHeight="1">
      <c r="A110" s="56" t="str">
        <f ca="1">IF(ISERROR(MATCH(E110,Код_КВР,0)),"",INDIRECT(ADDRESS(MATCH(E110,Код_КВР,0)+1,2,,,"КВР")))</f>
        <v>Предоставление субсидий бюджетным, автономным учреждениям и иным некоммерческим организациям</v>
      </c>
      <c r="B110" s="30" t="s">
        <v>354</v>
      </c>
      <c r="C110" s="6" t="s">
        <v>169</v>
      </c>
      <c r="D110" s="6" t="s">
        <v>193</v>
      </c>
      <c r="E110" s="105">
        <v>600</v>
      </c>
      <c r="F110" s="59">
        <f>F111+F112</f>
        <v>9159.4</v>
      </c>
    </row>
    <row r="111" spans="1:6" ht="17.85" customHeight="1" hidden="1">
      <c r="A111" s="56" t="str">
        <f ca="1">IF(ISERROR(MATCH(E111,Код_КВР,0)),"",INDIRECT(ADDRESS(MATCH(E111,Код_КВР,0)+1,2,,,"КВР")))</f>
        <v>Субсидии бюджетным учреждениям</v>
      </c>
      <c r="B111" s="30" t="s">
        <v>354</v>
      </c>
      <c r="C111" s="6" t="s">
        <v>169</v>
      </c>
      <c r="D111" s="6" t="s">
        <v>193</v>
      </c>
      <c r="E111" s="105">
        <v>610</v>
      </c>
      <c r="F111" s="59"/>
    </row>
    <row r="112" spans="1:6" ht="17.85" customHeight="1">
      <c r="A112" s="56" t="str">
        <f ca="1">IF(ISERROR(MATCH(E112,Код_КВР,0)),"",INDIRECT(ADDRESS(MATCH(E112,Код_КВР,0)+1,2,,,"КВР")))</f>
        <v>Субсидии автономным учреждениям</v>
      </c>
      <c r="B112" s="30" t="s">
        <v>354</v>
      </c>
      <c r="C112" s="6" t="s">
        <v>169</v>
      </c>
      <c r="D112" s="6" t="s">
        <v>193</v>
      </c>
      <c r="E112" s="105">
        <v>620</v>
      </c>
      <c r="F112" s="59">
        <f>'прил.15'!G564</f>
        <v>9159.4</v>
      </c>
    </row>
    <row r="113" spans="1:6" ht="17.85" customHeight="1">
      <c r="A113" s="56" t="str">
        <f ca="1">IF(ISERROR(MATCH(C113,Код_Раздел,0)),"",INDIRECT(ADDRESS(MATCH(C113,Код_Раздел,0)+1,2,,,"Раздел")))</f>
        <v>Социальная политика</v>
      </c>
      <c r="B113" s="30" t="s">
        <v>354</v>
      </c>
      <c r="C113" s="6" t="s">
        <v>162</v>
      </c>
      <c r="D113" s="6"/>
      <c r="E113" s="105"/>
      <c r="F113" s="59">
        <f>F114</f>
        <v>6543.3</v>
      </c>
    </row>
    <row r="114" spans="1:6" ht="17.85" customHeight="1">
      <c r="A114" s="61" t="s">
        <v>178</v>
      </c>
      <c r="B114" s="30" t="s">
        <v>354</v>
      </c>
      <c r="C114" s="6" t="s">
        <v>162</v>
      </c>
      <c r="D114" s="6" t="s">
        <v>190</v>
      </c>
      <c r="E114" s="105"/>
      <c r="F114" s="59">
        <f>F115</f>
        <v>6543.3</v>
      </c>
    </row>
    <row r="115" spans="1:6" ht="17.85" customHeight="1">
      <c r="A115" s="56" t="str">
        <f ca="1">IF(ISERROR(MATCH(E115,Код_КВР,0)),"",INDIRECT(ADDRESS(MATCH(E115,Код_КВР,0)+1,2,,,"КВР")))</f>
        <v>Социальное обеспечение и иные выплаты населению</v>
      </c>
      <c r="B115" s="30" t="s">
        <v>354</v>
      </c>
      <c r="C115" s="6" t="s">
        <v>162</v>
      </c>
      <c r="D115" s="6" t="s">
        <v>190</v>
      </c>
      <c r="E115" s="105">
        <v>300</v>
      </c>
      <c r="F115" s="59">
        <f>F116</f>
        <v>6543.3</v>
      </c>
    </row>
    <row r="116" spans="1:6" ht="32.45" customHeight="1">
      <c r="A116" s="56" t="str">
        <f ca="1">IF(ISERROR(MATCH(E116,Код_КВР,0)),"",INDIRECT(ADDRESS(MATCH(E116,Код_КВР,0)+1,2,,,"КВР")))</f>
        <v>Социальные выплаты гражданам, кроме публичных нормативных социальных выплат</v>
      </c>
      <c r="B116" s="30" t="s">
        <v>354</v>
      </c>
      <c r="C116" s="6" t="s">
        <v>162</v>
      </c>
      <c r="D116" s="6" t="s">
        <v>190</v>
      </c>
      <c r="E116" s="105">
        <v>320</v>
      </c>
      <c r="F116" s="59">
        <f>'прил.15'!G632</f>
        <v>6543.3</v>
      </c>
    </row>
    <row r="117" spans="1:6" ht="20.25" customHeight="1">
      <c r="A117" s="56" t="str">
        <f ca="1">IF(ISERROR(MATCH(B117,Код_КЦСР,0)),"",INDIRECT(ADDRESS(MATCH(B117,Код_КЦСР,0)+1,2,,,"КЦСР")))</f>
        <v>Дополнительное образование</v>
      </c>
      <c r="B117" s="30" t="s">
        <v>254</v>
      </c>
      <c r="C117" s="6"/>
      <c r="D117" s="1"/>
      <c r="E117" s="73"/>
      <c r="F117" s="59">
        <f>F118+F123+F128</f>
        <v>93704.5</v>
      </c>
    </row>
    <row r="118" spans="1:6" ht="19.5" customHeight="1">
      <c r="A118" s="56" t="str">
        <f ca="1">IF(ISERROR(MATCH(B118,Код_КЦСР,0)),"",INDIRECT(ADDRESS(MATCH(B118,Код_КЦСР,0)+1,2,,,"КЦСР")))</f>
        <v xml:space="preserve">Организация предоставления дополнительного образования детям </v>
      </c>
      <c r="B118" s="30" t="s">
        <v>256</v>
      </c>
      <c r="C118" s="6"/>
      <c r="D118" s="1"/>
      <c r="E118" s="73"/>
      <c r="F118" s="59">
        <f aca="true" t="shared" si="14" ref="F118:F121">F119</f>
        <v>91589</v>
      </c>
    </row>
    <row r="119" spans="1:6" ht="21" customHeight="1">
      <c r="A119" s="56" t="str">
        <f ca="1">IF(ISERROR(MATCH(C119,Код_Раздел,0)),"",INDIRECT(ADDRESS(MATCH(C119,Код_Раздел,0)+1,2,,,"Раздел")))</f>
        <v>Образование</v>
      </c>
      <c r="B119" s="30" t="s">
        <v>256</v>
      </c>
      <c r="C119" s="6" t="s">
        <v>169</v>
      </c>
      <c r="D119" s="1"/>
      <c r="E119" s="73"/>
      <c r="F119" s="59">
        <f t="shared" si="14"/>
        <v>91589</v>
      </c>
    </row>
    <row r="120" spans="1:6" ht="20.25" customHeight="1">
      <c r="A120" s="60" t="s">
        <v>222</v>
      </c>
      <c r="B120" s="30" t="s">
        <v>256</v>
      </c>
      <c r="C120" s="6" t="s">
        <v>169</v>
      </c>
      <c r="D120" s="1" t="s">
        <v>188</v>
      </c>
      <c r="E120" s="73"/>
      <c r="F120" s="59">
        <f t="shared" si="14"/>
        <v>91589</v>
      </c>
    </row>
    <row r="121" spans="1:6" ht="36.75" customHeight="1">
      <c r="A121" s="56" t="str">
        <f ca="1">IF(ISERROR(MATCH(E121,Код_КВР,0)),"",INDIRECT(ADDRESS(MATCH(E121,Код_КВР,0)+1,2,,,"КВР")))</f>
        <v>Предоставление субсидий бюджетным, автономным учреждениям и иным некоммерческим организациям</v>
      </c>
      <c r="B121" s="30" t="s">
        <v>256</v>
      </c>
      <c r="C121" s="6" t="s">
        <v>169</v>
      </c>
      <c r="D121" s="1" t="s">
        <v>188</v>
      </c>
      <c r="E121" s="73">
        <v>600</v>
      </c>
      <c r="F121" s="59">
        <f t="shared" si="14"/>
        <v>91589</v>
      </c>
    </row>
    <row r="122" spans="1:6" ht="19.5" customHeight="1">
      <c r="A122" s="56" t="str">
        <f ca="1">IF(ISERROR(MATCH(E122,Код_КВР,0)),"",INDIRECT(ADDRESS(MATCH(E122,Код_КВР,0)+1,2,,,"КВР")))</f>
        <v>Субсидии бюджетным учреждениям</v>
      </c>
      <c r="B122" s="30" t="s">
        <v>256</v>
      </c>
      <c r="C122" s="6" t="s">
        <v>169</v>
      </c>
      <c r="D122" s="1" t="s">
        <v>188</v>
      </c>
      <c r="E122" s="73">
        <v>610</v>
      </c>
      <c r="F122" s="59">
        <f>'прил.15'!G522</f>
        <v>91589</v>
      </c>
    </row>
    <row r="123" spans="1:6" ht="53.25" customHeight="1">
      <c r="A123" s="56" t="str">
        <f ca="1">IF(ISERROR(MATCH(B123,Код_КЦСР,0)),"",INDIRECT(ADDRESS(MATCH(B123,Код_КЦСР,0)+1,2,,,"КЦСР")))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23" s="30" t="s">
        <v>258</v>
      </c>
      <c r="C123" s="6"/>
      <c r="D123" s="1"/>
      <c r="E123" s="73"/>
      <c r="F123" s="59">
        <f aca="true" t="shared" si="15" ref="F123:F126">F124</f>
        <v>258</v>
      </c>
    </row>
    <row r="124" spans="1:6" ht="12.75">
      <c r="A124" s="56" t="str">
        <f ca="1">IF(ISERROR(MATCH(C124,Код_Раздел,0)),"",INDIRECT(ADDRESS(MATCH(C124,Код_Раздел,0)+1,2,,,"Раздел")))</f>
        <v>Образование</v>
      </c>
      <c r="B124" s="30" t="s">
        <v>258</v>
      </c>
      <c r="C124" s="6" t="s">
        <v>169</v>
      </c>
      <c r="D124" s="1"/>
      <c r="E124" s="73"/>
      <c r="F124" s="59">
        <f t="shared" si="15"/>
        <v>258</v>
      </c>
    </row>
    <row r="125" spans="1:6" ht="12.75">
      <c r="A125" s="60" t="s">
        <v>222</v>
      </c>
      <c r="B125" s="30" t="s">
        <v>258</v>
      </c>
      <c r="C125" s="6" t="s">
        <v>169</v>
      </c>
      <c r="D125" s="1" t="s">
        <v>188</v>
      </c>
      <c r="E125" s="73"/>
      <c r="F125" s="59">
        <f t="shared" si="15"/>
        <v>258</v>
      </c>
    </row>
    <row r="126" spans="1:6" ht="33">
      <c r="A126" s="56" t="str">
        <f ca="1">IF(ISERROR(MATCH(E126,Код_КВР,0)),"",INDIRECT(ADDRESS(MATCH(E126,Код_КВР,0)+1,2,,,"КВР")))</f>
        <v>Предоставление субсидий бюджетным, автономным учреждениям и иным некоммерческим организациям</v>
      </c>
      <c r="B126" s="30" t="s">
        <v>258</v>
      </c>
      <c r="C126" s="6" t="s">
        <v>169</v>
      </c>
      <c r="D126" s="1" t="s">
        <v>188</v>
      </c>
      <c r="E126" s="73">
        <v>600</v>
      </c>
      <c r="F126" s="59">
        <f t="shared" si="15"/>
        <v>258</v>
      </c>
    </row>
    <row r="127" spans="1:6" ht="21" customHeight="1">
      <c r="A127" s="56" t="str">
        <f ca="1">IF(ISERROR(MATCH(E127,Код_КВР,0)),"",INDIRECT(ADDRESS(MATCH(E127,Код_КВР,0)+1,2,,,"КВР")))</f>
        <v>Субсидии бюджетным учреждениям</v>
      </c>
      <c r="B127" s="30" t="s">
        <v>258</v>
      </c>
      <c r="C127" s="6" t="s">
        <v>169</v>
      </c>
      <c r="D127" s="1" t="s">
        <v>188</v>
      </c>
      <c r="E127" s="73">
        <v>610</v>
      </c>
      <c r="F127" s="59">
        <f>'прил.15'!G525</f>
        <v>258</v>
      </c>
    </row>
    <row r="128" spans="1:6" ht="84" customHeight="1">
      <c r="A128" s="56" t="str">
        <f ca="1">IF(ISERROR(MATCH(B128,Код_КЦСР,0)),"",INDIRECT(ADDRESS(MATCH(B128,Код_КЦСР,0)+1,2,,,"КЦСР")))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128" s="30" t="s">
        <v>98</v>
      </c>
      <c r="C128" s="6"/>
      <c r="D128" s="1"/>
      <c r="E128" s="73"/>
      <c r="F128" s="59">
        <f aca="true" t="shared" si="16" ref="F128:F131">F129</f>
        <v>1857.5</v>
      </c>
    </row>
    <row r="129" spans="1:6" ht="18.75" customHeight="1">
      <c r="A129" s="56" t="str">
        <f ca="1">IF(ISERROR(MATCH(C129,Код_Раздел,0)),"",INDIRECT(ADDRESS(MATCH(C129,Код_Раздел,0)+1,2,,,"Раздел")))</f>
        <v>Образование</v>
      </c>
      <c r="B129" s="30" t="s">
        <v>98</v>
      </c>
      <c r="C129" s="6" t="s">
        <v>169</v>
      </c>
      <c r="D129" s="1"/>
      <c r="E129" s="73"/>
      <c r="F129" s="59">
        <f t="shared" si="16"/>
        <v>1857.5</v>
      </c>
    </row>
    <row r="130" spans="1:6" ht="21" customHeight="1">
      <c r="A130" s="60" t="s">
        <v>222</v>
      </c>
      <c r="B130" s="30" t="s">
        <v>98</v>
      </c>
      <c r="C130" s="6" t="s">
        <v>169</v>
      </c>
      <c r="D130" s="1" t="s">
        <v>188</v>
      </c>
      <c r="E130" s="73"/>
      <c r="F130" s="59">
        <f t="shared" si="16"/>
        <v>1857.5</v>
      </c>
    </row>
    <row r="131" spans="1:6" ht="39" customHeight="1">
      <c r="A131" s="56" t="str">
        <f ca="1">IF(ISERROR(MATCH(E131,Код_КВР,0)),"",INDIRECT(ADDRESS(MATCH(E131,Код_КВР,0)+1,2,,,"КВР")))</f>
        <v>Предоставление субсидий бюджетным, автономным учреждениям и иным некоммерческим организациям</v>
      </c>
      <c r="B131" s="30" t="s">
        <v>98</v>
      </c>
      <c r="C131" s="6" t="s">
        <v>169</v>
      </c>
      <c r="D131" s="1" t="s">
        <v>188</v>
      </c>
      <c r="E131" s="73">
        <v>600</v>
      </c>
      <c r="F131" s="59">
        <f t="shared" si="16"/>
        <v>1857.5</v>
      </c>
    </row>
    <row r="132" spans="1:6" ht="22.5" customHeight="1">
      <c r="A132" s="56" t="str">
        <f ca="1">IF(ISERROR(MATCH(E132,Код_КВР,0)),"",INDIRECT(ADDRESS(MATCH(E132,Код_КВР,0)+1,2,,,"КВР")))</f>
        <v>Субсидии бюджетным учреждениям</v>
      </c>
      <c r="B132" s="30" t="s">
        <v>98</v>
      </c>
      <c r="C132" s="6" t="s">
        <v>169</v>
      </c>
      <c r="D132" s="1" t="s">
        <v>188</v>
      </c>
      <c r="E132" s="73">
        <v>610</v>
      </c>
      <c r="F132" s="59">
        <f>'прил.15'!G528</f>
        <v>1857.5</v>
      </c>
    </row>
    <row r="133" spans="1:6" ht="22.5" customHeight="1">
      <c r="A133" s="56" t="str">
        <f ca="1">IF(ISERROR(MATCH(B133,Код_КЦСР,0)),"",INDIRECT(ADDRESS(MATCH(B133,Код_КЦСР,0)+1,2,,,"КЦСР")))</f>
        <v>Кадровое обеспечение муниципальной системы образования</v>
      </c>
      <c r="B133" s="30" t="s">
        <v>260</v>
      </c>
      <c r="C133" s="6"/>
      <c r="D133" s="1"/>
      <c r="E133" s="73"/>
      <c r="F133" s="59">
        <f>F134+F143+F159</f>
        <v>37888.100000000006</v>
      </c>
    </row>
    <row r="134" spans="1:6" ht="42" customHeight="1">
      <c r="A134" s="56" t="str">
        <f ca="1">IF(ISERROR(MATCH(B134,Код_КЦСР,0)),"",INDIRECT(ADDRESS(MATCH(B134,Код_КЦСР,0)+1,2,,,"КЦСР")))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34" s="30" t="s">
        <v>262</v>
      </c>
      <c r="C134" s="6"/>
      <c r="D134" s="1"/>
      <c r="E134" s="73"/>
      <c r="F134" s="59">
        <f aca="true" t="shared" si="17" ref="F134:F135">F135</f>
        <v>325.5</v>
      </c>
    </row>
    <row r="135" spans="1:6" ht="56.25" customHeight="1">
      <c r="A135" s="56" t="str">
        <f ca="1">IF(ISERROR(MATCH(B135,Код_КЦСР,0)),"",INDIRECT(ADDRESS(MATCH(B135,Код_КЦСР,0)+1,2,,,"КЦСР")))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35" s="30" t="s">
        <v>264</v>
      </c>
      <c r="C135" s="6"/>
      <c r="D135" s="1"/>
      <c r="E135" s="73"/>
      <c r="F135" s="59">
        <f t="shared" si="17"/>
        <v>325.5</v>
      </c>
    </row>
    <row r="136" spans="1:6" ht="12.75">
      <c r="A136" s="56" t="str">
        <f ca="1">IF(ISERROR(MATCH(C136,Код_Раздел,0)),"",INDIRECT(ADDRESS(MATCH(C136,Код_Раздел,0)+1,2,,,"Раздел")))</f>
        <v>Образование</v>
      </c>
      <c r="B136" s="30" t="s">
        <v>264</v>
      </c>
      <c r="C136" s="6" t="s">
        <v>169</v>
      </c>
      <c r="D136" s="1"/>
      <c r="E136" s="73"/>
      <c r="F136" s="59">
        <f>F137+F140</f>
        <v>325.5</v>
      </c>
    </row>
    <row r="137" spans="1:6" ht="21" customHeight="1">
      <c r="A137" s="60" t="s">
        <v>230</v>
      </c>
      <c r="B137" s="30" t="s">
        <v>264</v>
      </c>
      <c r="C137" s="6" t="s">
        <v>169</v>
      </c>
      <c r="D137" s="1" t="s">
        <v>187</v>
      </c>
      <c r="E137" s="73"/>
      <c r="F137" s="59">
        <f aca="true" t="shared" si="18" ref="F137:F138">F138</f>
        <v>130.2</v>
      </c>
    </row>
    <row r="138" spans="1:6" ht="20.25" customHeight="1">
      <c r="A138" s="56" t="str">
        <f ca="1">IF(ISERROR(MATCH(E138,Код_КВР,0)),"",INDIRECT(ADDRESS(MATCH(E138,Код_КВР,0)+1,2,,,"КВР")))</f>
        <v>Социальное обеспечение и иные выплаты населению</v>
      </c>
      <c r="B138" s="30" t="s">
        <v>264</v>
      </c>
      <c r="C138" s="6" t="s">
        <v>169</v>
      </c>
      <c r="D138" s="1" t="s">
        <v>187</v>
      </c>
      <c r="E138" s="73">
        <v>300</v>
      </c>
      <c r="F138" s="59">
        <f t="shared" si="18"/>
        <v>130.2</v>
      </c>
    </row>
    <row r="139" spans="1:6" ht="19.5" customHeight="1">
      <c r="A139" s="56" t="str">
        <f ca="1">IF(ISERROR(MATCH(E139,Код_КВР,0)),"",INDIRECT(ADDRESS(MATCH(E139,Код_КВР,0)+1,2,,,"КВР")))</f>
        <v>Публичные нормативные социальные выплаты гражданам</v>
      </c>
      <c r="B139" s="30" t="s">
        <v>264</v>
      </c>
      <c r="C139" s="6" t="s">
        <v>169</v>
      </c>
      <c r="D139" s="1" t="s">
        <v>187</v>
      </c>
      <c r="E139" s="73">
        <v>310</v>
      </c>
      <c r="F139" s="59">
        <f>'прил.15'!G489</f>
        <v>130.2</v>
      </c>
    </row>
    <row r="140" spans="1:6" ht="20.25" customHeight="1">
      <c r="A140" s="60" t="s">
        <v>222</v>
      </c>
      <c r="B140" s="30" t="s">
        <v>264</v>
      </c>
      <c r="C140" s="6" t="s">
        <v>169</v>
      </c>
      <c r="D140" s="1" t="s">
        <v>188</v>
      </c>
      <c r="E140" s="73"/>
      <c r="F140" s="59">
        <f aca="true" t="shared" si="19" ref="F140:F141">F141</f>
        <v>195.3</v>
      </c>
    </row>
    <row r="141" spans="1:6" ht="19.5" customHeight="1">
      <c r="A141" s="56" t="str">
        <f ca="1">IF(ISERROR(MATCH(E141,Код_КВР,0)),"",INDIRECT(ADDRESS(MATCH(E141,Код_КВР,0)+1,2,,,"КВР")))</f>
        <v>Социальное обеспечение и иные выплаты населению</v>
      </c>
      <c r="B141" s="30" t="s">
        <v>264</v>
      </c>
      <c r="C141" s="6" t="s">
        <v>169</v>
      </c>
      <c r="D141" s="1" t="s">
        <v>188</v>
      </c>
      <c r="E141" s="73">
        <v>300</v>
      </c>
      <c r="F141" s="59">
        <f t="shared" si="19"/>
        <v>195.3</v>
      </c>
    </row>
    <row r="142" spans="1:6" ht="18.75" customHeight="1">
      <c r="A142" s="56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30" t="s">
        <v>264</v>
      </c>
      <c r="C142" s="6" t="s">
        <v>169</v>
      </c>
      <c r="D142" s="1" t="s">
        <v>188</v>
      </c>
      <c r="E142" s="73">
        <v>310</v>
      </c>
      <c r="F142" s="59">
        <f>'прил.15'!G533</f>
        <v>195.3</v>
      </c>
    </row>
    <row r="143" spans="1:6" ht="33">
      <c r="A143" s="56" t="str">
        <f ca="1">IF(ISERROR(MATCH(B143,Код_КЦСР,0)),"",INDIRECT(ADDRESS(MATCH(B143,Код_КЦСР,0)+1,2,,,"КЦСР")))</f>
        <v xml:space="preserve">Осуществление денежных выплат работникам муниципальных образовательных учреждений     </v>
      </c>
      <c r="B143" s="30" t="s">
        <v>265</v>
      </c>
      <c r="C143" s="6"/>
      <c r="D143" s="1"/>
      <c r="E143" s="73"/>
      <c r="F143" s="59">
        <f>F144+F149+F154</f>
        <v>37562.600000000006</v>
      </c>
    </row>
    <row r="144" spans="1:6" ht="130.5" customHeight="1">
      <c r="A144" s="56" t="str">
        <f ca="1">IF(ISERROR(MATCH(B144,Код_КЦСР,0)),"",INDIRECT(ADDRESS(MATCH(B144,Код_КЦСР,0)+1,2,,,"КЦСР")))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144" s="30" t="s">
        <v>267</v>
      </c>
      <c r="C144" s="6"/>
      <c r="D144" s="1"/>
      <c r="E144" s="73"/>
      <c r="F144" s="59">
        <f aca="true" t="shared" si="20" ref="F144:F147">F145</f>
        <v>8424</v>
      </c>
    </row>
    <row r="145" spans="1:6" ht="19.5" customHeight="1">
      <c r="A145" s="56" t="str">
        <f ca="1">IF(ISERROR(MATCH(C145,Код_Раздел,0)),"",INDIRECT(ADDRESS(MATCH(C145,Код_Раздел,0)+1,2,,,"Раздел")))</f>
        <v>Образование</v>
      </c>
      <c r="B145" s="30" t="s">
        <v>267</v>
      </c>
      <c r="C145" s="6" t="s">
        <v>169</v>
      </c>
      <c r="D145" s="1"/>
      <c r="E145" s="73"/>
      <c r="F145" s="59">
        <f t="shared" si="20"/>
        <v>8424</v>
      </c>
    </row>
    <row r="146" spans="1:6" ht="21" customHeight="1">
      <c r="A146" s="60" t="s">
        <v>230</v>
      </c>
      <c r="B146" s="30" t="s">
        <v>267</v>
      </c>
      <c r="C146" s="6" t="s">
        <v>169</v>
      </c>
      <c r="D146" s="1" t="s">
        <v>187</v>
      </c>
      <c r="E146" s="73"/>
      <c r="F146" s="59">
        <f t="shared" si="20"/>
        <v>8424</v>
      </c>
    </row>
    <row r="147" spans="1:6" ht="20.25" customHeight="1">
      <c r="A147" s="56" t="str">
        <f ca="1">IF(ISERROR(MATCH(E147,Код_КВР,0)),"",INDIRECT(ADDRESS(MATCH(E147,Код_КВР,0)+1,2,,,"КВР")))</f>
        <v>Социальное обеспечение и иные выплаты населению</v>
      </c>
      <c r="B147" s="30" t="s">
        <v>267</v>
      </c>
      <c r="C147" s="6" t="s">
        <v>169</v>
      </c>
      <c r="D147" s="1" t="s">
        <v>187</v>
      </c>
      <c r="E147" s="73">
        <v>300</v>
      </c>
      <c r="F147" s="59">
        <f t="shared" si="20"/>
        <v>8424</v>
      </c>
    </row>
    <row r="148" spans="1:6" ht="23.25" customHeight="1">
      <c r="A148" s="56" t="str">
        <f ca="1">IF(ISERROR(MATCH(E148,Код_КВР,0)),"",INDIRECT(ADDRESS(MATCH(E148,Код_КВР,0)+1,2,,,"КВР")))</f>
        <v>Публичные нормативные социальные выплаты гражданам</v>
      </c>
      <c r="B148" s="30" t="s">
        <v>267</v>
      </c>
      <c r="C148" s="6" t="s">
        <v>169</v>
      </c>
      <c r="D148" s="1" t="s">
        <v>187</v>
      </c>
      <c r="E148" s="73">
        <v>310</v>
      </c>
      <c r="F148" s="59">
        <f>'прил.15'!G493</f>
        <v>8424</v>
      </c>
    </row>
    <row r="149" spans="1:6" ht="70.7" customHeight="1">
      <c r="A149" s="56" t="str">
        <f ca="1">IF(ISERROR(MATCH(B149,Код_КЦСР,0)),"",INDIRECT(ADDRESS(MATCH(B149,Код_КЦСР,0)+1,2,,,"КЦСР")))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49" s="30" t="s">
        <v>361</v>
      </c>
      <c r="C149" s="6"/>
      <c r="D149" s="1"/>
      <c r="E149" s="73"/>
      <c r="F149" s="59">
        <f aca="true" t="shared" si="21" ref="F149:F152">F150</f>
        <v>11634.9</v>
      </c>
    </row>
    <row r="150" spans="1:6" ht="12.75">
      <c r="A150" s="56" t="str">
        <f ca="1">IF(ISERROR(MATCH(C150,Код_Раздел,0)),"",INDIRECT(ADDRESS(MATCH(C150,Код_Раздел,0)+1,2,,,"Раздел")))</f>
        <v>Социальная политика</v>
      </c>
      <c r="B150" s="30" t="s">
        <v>361</v>
      </c>
      <c r="C150" s="6" t="s">
        <v>162</v>
      </c>
      <c r="D150" s="1"/>
      <c r="E150" s="73"/>
      <c r="F150" s="59">
        <f t="shared" si="21"/>
        <v>11634.9</v>
      </c>
    </row>
    <row r="151" spans="1:6" ht="18.75" customHeight="1">
      <c r="A151" s="60" t="s">
        <v>153</v>
      </c>
      <c r="B151" s="30" t="s">
        <v>361</v>
      </c>
      <c r="C151" s="6" t="s">
        <v>162</v>
      </c>
      <c r="D151" s="6" t="s">
        <v>189</v>
      </c>
      <c r="E151" s="73"/>
      <c r="F151" s="59">
        <f t="shared" si="21"/>
        <v>11634.9</v>
      </c>
    </row>
    <row r="152" spans="1:6" ht="18.75" customHeight="1">
      <c r="A152" s="56" t="str">
        <f ca="1">IF(ISERROR(MATCH(E152,Код_КВР,0)),"",INDIRECT(ADDRESS(MATCH(E152,Код_КВР,0)+1,2,,,"КВР")))</f>
        <v>Социальное обеспечение и иные выплаты населению</v>
      </c>
      <c r="B152" s="30" t="s">
        <v>361</v>
      </c>
      <c r="C152" s="6" t="s">
        <v>162</v>
      </c>
      <c r="D152" s="6" t="s">
        <v>189</v>
      </c>
      <c r="E152" s="73">
        <v>300</v>
      </c>
      <c r="F152" s="59">
        <f t="shared" si="21"/>
        <v>11634.9</v>
      </c>
    </row>
    <row r="153" spans="1:6" ht="18.75" customHeight="1">
      <c r="A153" s="56" t="str">
        <f ca="1">IF(ISERROR(MATCH(E153,Код_КВР,0)),"",INDIRECT(ADDRESS(MATCH(E153,Код_КВР,0)+1,2,,,"КВР")))</f>
        <v>Публичные нормативные социальные выплаты гражданам</v>
      </c>
      <c r="B153" s="30" t="s">
        <v>361</v>
      </c>
      <c r="C153" s="6" t="s">
        <v>162</v>
      </c>
      <c r="D153" s="6" t="s">
        <v>189</v>
      </c>
      <c r="E153" s="73">
        <v>310</v>
      </c>
      <c r="F153" s="59">
        <f>'прил.15'!G622</f>
        <v>11634.9</v>
      </c>
    </row>
    <row r="154" spans="1:6" ht="84.75" customHeight="1">
      <c r="A154" s="56" t="str">
        <f ca="1">IF(ISERROR(MATCH(B154,Код_КЦСР,0)),"",INDIRECT(ADDRESS(MATCH(B154,Код_КЦСР,0)+1,2,,,"КЦСР")))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54" s="30" t="s">
        <v>362</v>
      </c>
      <c r="C154" s="6"/>
      <c r="D154" s="1"/>
      <c r="E154" s="73"/>
      <c r="F154" s="59">
        <f aca="true" t="shared" si="22" ref="F154:F157">F155</f>
        <v>17503.7</v>
      </c>
    </row>
    <row r="155" spans="1:6" ht="12.75">
      <c r="A155" s="56" t="str">
        <f ca="1">IF(ISERROR(MATCH(C155,Код_Раздел,0)),"",INDIRECT(ADDRESS(MATCH(C155,Код_Раздел,0)+1,2,,,"Раздел")))</f>
        <v>Социальная политика</v>
      </c>
      <c r="B155" s="30" t="s">
        <v>362</v>
      </c>
      <c r="C155" s="6" t="s">
        <v>162</v>
      </c>
      <c r="D155" s="1"/>
      <c r="E155" s="73"/>
      <c r="F155" s="59">
        <f t="shared" si="22"/>
        <v>17503.7</v>
      </c>
    </row>
    <row r="156" spans="1:6" ht="12.75">
      <c r="A156" s="61" t="s">
        <v>178</v>
      </c>
      <c r="B156" s="30" t="s">
        <v>362</v>
      </c>
      <c r="C156" s="6" t="s">
        <v>162</v>
      </c>
      <c r="D156" s="6" t="s">
        <v>190</v>
      </c>
      <c r="E156" s="73"/>
      <c r="F156" s="59">
        <f t="shared" si="22"/>
        <v>17503.7</v>
      </c>
    </row>
    <row r="157" spans="1:6" ht="12.75">
      <c r="A157" s="56" t="str">
        <f ca="1">IF(ISERROR(MATCH(E157,Код_КВР,0)),"",INDIRECT(ADDRESS(MATCH(E157,Код_КВР,0)+1,2,,,"КВР")))</f>
        <v>Социальное обеспечение и иные выплаты населению</v>
      </c>
      <c r="B157" s="30" t="s">
        <v>362</v>
      </c>
      <c r="C157" s="6" t="s">
        <v>162</v>
      </c>
      <c r="D157" s="6" t="s">
        <v>190</v>
      </c>
      <c r="E157" s="73">
        <v>300</v>
      </c>
      <c r="F157" s="59">
        <f t="shared" si="22"/>
        <v>17503.7</v>
      </c>
    </row>
    <row r="158" spans="1:6" ht="12.75">
      <c r="A158" s="56" t="str">
        <f ca="1">IF(ISERROR(MATCH(E158,Код_КВР,0)),"",INDIRECT(ADDRESS(MATCH(E158,Код_КВР,0)+1,2,,,"КВР")))</f>
        <v>Публичные нормативные социальные выплаты гражданам</v>
      </c>
      <c r="B158" s="30" t="s">
        <v>362</v>
      </c>
      <c r="C158" s="6" t="s">
        <v>162</v>
      </c>
      <c r="D158" s="6" t="s">
        <v>190</v>
      </c>
      <c r="E158" s="73">
        <v>310</v>
      </c>
      <c r="F158" s="59">
        <f>'прил.15'!G637</f>
        <v>17503.7</v>
      </c>
    </row>
    <row r="159" spans="1:6" ht="33" hidden="1">
      <c r="A159" s="56" t="str">
        <f ca="1">IF(ISERROR(MATCH(B159,Код_КЦСР,0)),"",INDIRECT(ADDRESS(MATCH(B159,Код_КЦСР,0)+1,2,,,"КЦСР")))</f>
        <v>Представление лучших педагогов сферы образования к поощрению  наградами всех уровней</v>
      </c>
      <c r="B159" s="30" t="s">
        <v>363</v>
      </c>
      <c r="C159" s="6"/>
      <c r="D159" s="1"/>
      <c r="E159" s="73"/>
      <c r="F159" s="59">
        <f aca="true" t="shared" si="23" ref="F159:F163">F160</f>
        <v>0</v>
      </c>
    </row>
    <row r="160" spans="1:6" ht="51.75" customHeight="1" hidden="1">
      <c r="A160" s="56" t="str">
        <f ca="1">IF(ISERROR(MATCH(B160,Код_КЦСР,0)),"",INDIRECT(ADDRESS(MATCH(B160,Код_КЦСР,0)+1,2,,,"КЦСР")))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60" s="30" t="s">
        <v>365</v>
      </c>
      <c r="C160" s="6"/>
      <c r="D160" s="1"/>
      <c r="E160" s="73"/>
      <c r="F160" s="59">
        <f t="shared" si="23"/>
        <v>0</v>
      </c>
    </row>
    <row r="161" spans="1:6" ht="20.25" customHeight="1" hidden="1">
      <c r="A161" s="56" t="str">
        <f ca="1">IF(ISERROR(MATCH(C161,Код_Раздел,0)),"",INDIRECT(ADDRESS(MATCH(C161,Код_Раздел,0)+1,2,,,"Раздел")))</f>
        <v>Образование</v>
      </c>
      <c r="B161" s="30" t="s">
        <v>365</v>
      </c>
      <c r="C161" s="6" t="s">
        <v>169</v>
      </c>
      <c r="D161" s="1"/>
      <c r="E161" s="73"/>
      <c r="F161" s="59">
        <f t="shared" si="23"/>
        <v>0</v>
      </c>
    </row>
    <row r="162" spans="1:6" ht="19.5" customHeight="1" hidden="1">
      <c r="A162" s="60" t="s">
        <v>222</v>
      </c>
      <c r="B162" s="30" t="s">
        <v>365</v>
      </c>
      <c r="C162" s="6" t="s">
        <v>169</v>
      </c>
      <c r="D162" s="1" t="s">
        <v>188</v>
      </c>
      <c r="E162" s="73"/>
      <c r="F162" s="59">
        <f t="shared" si="23"/>
        <v>0</v>
      </c>
    </row>
    <row r="163" spans="1:6" ht="19.5" customHeight="1" hidden="1">
      <c r="A163" s="56" t="str">
        <f ca="1">IF(ISERROR(MATCH(E163,Код_КВР,0)),"",INDIRECT(ADDRESS(MATCH(E163,Код_КВР,0)+1,2,,,"КВР")))</f>
        <v>Социальное обеспечение и иные выплаты населению</v>
      </c>
      <c r="B163" s="30" t="s">
        <v>365</v>
      </c>
      <c r="C163" s="6" t="s">
        <v>169</v>
      </c>
      <c r="D163" s="1" t="s">
        <v>188</v>
      </c>
      <c r="E163" s="73">
        <v>300</v>
      </c>
      <c r="F163" s="59">
        <f t="shared" si="23"/>
        <v>0</v>
      </c>
    </row>
    <row r="164" spans="1:6" ht="18.75" customHeight="1" hidden="1">
      <c r="A164" s="56" t="str">
        <f ca="1">IF(ISERROR(MATCH(E164,Код_КВР,0)),"",INDIRECT(ADDRESS(MATCH(E164,Код_КВР,0)+1,2,,,"КВР")))</f>
        <v>Публичные нормативные социальные выплаты гражданам</v>
      </c>
      <c r="B164" s="30" t="s">
        <v>365</v>
      </c>
      <c r="C164" s="6" t="s">
        <v>169</v>
      </c>
      <c r="D164" s="1" t="s">
        <v>188</v>
      </c>
      <c r="E164" s="73">
        <v>310</v>
      </c>
      <c r="F164" s="59">
        <f>'прил.15'!G537</f>
        <v>0</v>
      </c>
    </row>
    <row r="165" spans="1:6" ht="18.75" customHeight="1">
      <c r="A165" s="56" t="str">
        <f ca="1">IF(ISERROR(MATCH(B165,Код_КЦСР,0)),"",INDIRECT(ADDRESS(MATCH(B165,Код_КЦСР,0)+1,2,,,"КЦСР")))</f>
        <v>Одаренные дети</v>
      </c>
      <c r="B165" s="30" t="s">
        <v>366</v>
      </c>
      <c r="C165" s="6"/>
      <c r="D165" s="1"/>
      <c r="E165" s="73"/>
      <c r="F165" s="59">
        <f aca="true" t="shared" si="24" ref="F165:F167">F166</f>
        <v>1500</v>
      </c>
    </row>
    <row r="166" spans="1:6" ht="19.5" customHeight="1">
      <c r="A166" s="56" t="str">
        <f ca="1">IF(ISERROR(MATCH(C166,Код_Раздел,0)),"",INDIRECT(ADDRESS(MATCH(C166,Код_Раздел,0)+1,2,,,"Раздел")))</f>
        <v>Образование</v>
      </c>
      <c r="B166" s="30" t="s">
        <v>366</v>
      </c>
      <c r="C166" s="6" t="s">
        <v>169</v>
      </c>
      <c r="D166" s="1"/>
      <c r="E166" s="73"/>
      <c r="F166" s="59">
        <f t="shared" si="24"/>
        <v>1500</v>
      </c>
    </row>
    <row r="167" spans="1:6" ht="18.75" customHeight="1">
      <c r="A167" s="60" t="s">
        <v>223</v>
      </c>
      <c r="B167" s="30" t="s">
        <v>366</v>
      </c>
      <c r="C167" s="6" t="s">
        <v>169</v>
      </c>
      <c r="D167" s="1" t="s">
        <v>193</v>
      </c>
      <c r="E167" s="73"/>
      <c r="F167" s="59">
        <f t="shared" si="24"/>
        <v>1500</v>
      </c>
    </row>
    <row r="168" spans="1:6" ht="35.25" customHeight="1">
      <c r="A168" s="56" t="str">
        <f ca="1">IF(ISERROR(MATCH(E168,Код_КВР,0)),"",INDIRECT(ADDRESS(MATCH(E168,Код_КВР,0)+1,2,,,"КВР")))</f>
        <v>Предоставление субсидий бюджетным, автономным учреждениям и иным некоммерческим организациям</v>
      </c>
      <c r="B168" s="30" t="s">
        <v>366</v>
      </c>
      <c r="C168" s="6" t="s">
        <v>169</v>
      </c>
      <c r="D168" s="1" t="s">
        <v>193</v>
      </c>
      <c r="E168" s="73">
        <v>600</v>
      </c>
      <c r="F168" s="59">
        <f>F169+F170</f>
        <v>1500</v>
      </c>
    </row>
    <row r="169" spans="1:6" ht="24" customHeight="1">
      <c r="A169" s="56" t="str">
        <f ca="1">IF(ISERROR(MATCH(E169,Код_КВР,0)),"",INDIRECT(ADDRESS(MATCH(E169,Код_КВР,0)+1,2,,,"КВР")))</f>
        <v>Субсидии бюджетным учреждениям</v>
      </c>
      <c r="B169" s="30" t="s">
        <v>366</v>
      </c>
      <c r="C169" s="6" t="s">
        <v>169</v>
      </c>
      <c r="D169" s="1" t="s">
        <v>193</v>
      </c>
      <c r="E169" s="73">
        <v>610</v>
      </c>
      <c r="F169" s="59">
        <f>'прил.15'!G571</f>
        <v>1466</v>
      </c>
    </row>
    <row r="170" spans="1:6" ht="18.75" customHeight="1">
      <c r="A170" s="56" t="str">
        <f ca="1">IF(ISERROR(MATCH(E170,Код_КВР,0)),"",INDIRECT(ADDRESS(MATCH(E170,Код_КВР,0)+1,2,,,"КВР")))</f>
        <v>Субсидии автономным учреждениям</v>
      </c>
      <c r="B170" s="30" t="s">
        <v>366</v>
      </c>
      <c r="C170" s="6" t="s">
        <v>169</v>
      </c>
      <c r="D170" s="1" t="s">
        <v>193</v>
      </c>
      <c r="E170" s="73">
        <v>620</v>
      </c>
      <c r="F170" s="59">
        <f>'прил.15'!G572</f>
        <v>34</v>
      </c>
    </row>
    <row r="171" spans="1:6" ht="36.75" customHeight="1">
      <c r="A171" s="56" t="str">
        <f ca="1">IF(ISERROR(MATCH(B171,Код_КЦСР,0)),"",INDIRECT(ADDRESS(MATCH(B171,Код_КЦСР,0)+1,2,,,"КЦСР")))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71" s="30" t="s">
        <v>368</v>
      </c>
      <c r="C171" s="6"/>
      <c r="D171" s="1"/>
      <c r="E171" s="73"/>
      <c r="F171" s="59">
        <f aca="true" t="shared" si="25" ref="F171:F172">F172</f>
        <v>25836.3</v>
      </c>
    </row>
    <row r="172" spans="1:6" ht="20.25" customHeight="1">
      <c r="A172" s="56" t="str">
        <f ca="1">IF(ISERROR(MATCH(C172,Код_Раздел,0)),"",INDIRECT(ADDRESS(MATCH(C172,Код_Раздел,0)+1,2,,,"Раздел")))</f>
        <v>Образование</v>
      </c>
      <c r="B172" s="30" t="s">
        <v>368</v>
      </c>
      <c r="C172" s="6" t="s">
        <v>169</v>
      </c>
      <c r="D172" s="1"/>
      <c r="E172" s="73"/>
      <c r="F172" s="59">
        <f t="shared" si="25"/>
        <v>25836.3</v>
      </c>
    </row>
    <row r="173" spans="1:6" ht="19.5" customHeight="1">
      <c r="A173" s="60" t="s">
        <v>223</v>
      </c>
      <c r="B173" s="30" t="s">
        <v>368</v>
      </c>
      <c r="C173" s="6" t="s">
        <v>169</v>
      </c>
      <c r="D173" s="1" t="s">
        <v>193</v>
      </c>
      <c r="E173" s="73"/>
      <c r="F173" s="59">
        <f>F174+F176</f>
        <v>25836.3</v>
      </c>
    </row>
    <row r="174" spans="1:6" ht="20.25" customHeight="1">
      <c r="A174" s="56" t="str">
        <f aca="true" t="shared" si="26" ref="A174:A178">IF(ISERROR(MATCH(E174,Код_КВР,0)),"",INDIRECT(ADDRESS(MATCH(E174,Код_КВР,0)+1,2,,,"КВР")))</f>
        <v>Закупка товаров, работ и услуг для муниципальных нужд</v>
      </c>
      <c r="B174" s="30" t="s">
        <v>368</v>
      </c>
      <c r="C174" s="6" t="s">
        <v>169</v>
      </c>
      <c r="D174" s="1" t="s">
        <v>193</v>
      </c>
      <c r="E174" s="73">
        <v>200</v>
      </c>
      <c r="F174" s="59">
        <f>F175</f>
        <v>2933</v>
      </c>
    </row>
    <row r="175" spans="1:6" ht="36.75" customHeight="1">
      <c r="A175" s="56" t="str">
        <f ca="1" t="shared" si="26"/>
        <v>Иные закупки товаров, работ и услуг для обеспечения муниципальных нужд</v>
      </c>
      <c r="B175" s="30" t="s">
        <v>368</v>
      </c>
      <c r="C175" s="6" t="s">
        <v>169</v>
      </c>
      <c r="D175" s="1" t="s">
        <v>193</v>
      </c>
      <c r="E175" s="73">
        <v>240</v>
      </c>
      <c r="F175" s="59">
        <f>'прил.15'!G575</f>
        <v>2933</v>
      </c>
    </row>
    <row r="176" spans="1:6" ht="36.75" customHeight="1">
      <c r="A176" s="56" t="str">
        <f ca="1" t="shared" si="26"/>
        <v>Предоставление субсидий бюджетным, автономным учреждениям и иным некоммерческим организациям</v>
      </c>
      <c r="B176" s="30" t="s">
        <v>368</v>
      </c>
      <c r="C176" s="6" t="s">
        <v>169</v>
      </c>
      <c r="D176" s="1" t="s">
        <v>193</v>
      </c>
      <c r="E176" s="73">
        <v>600</v>
      </c>
      <c r="F176" s="59">
        <f>F177+F178</f>
        <v>22903.3</v>
      </c>
    </row>
    <row r="177" spans="1:6" ht="18.75" customHeight="1">
      <c r="A177" s="56" t="str">
        <f ca="1" t="shared" si="26"/>
        <v>Субсидии бюджетным учреждениям</v>
      </c>
      <c r="B177" s="30" t="s">
        <v>368</v>
      </c>
      <c r="C177" s="6" t="s">
        <v>169</v>
      </c>
      <c r="D177" s="1" t="s">
        <v>193</v>
      </c>
      <c r="E177" s="73">
        <v>610</v>
      </c>
      <c r="F177" s="59">
        <f>'прил.15'!G577</f>
        <v>18067</v>
      </c>
    </row>
    <row r="178" spans="1:6" ht="20.25" customHeight="1">
      <c r="A178" s="56" t="str">
        <f ca="1" t="shared" si="26"/>
        <v>Субсидии автономным учреждениям</v>
      </c>
      <c r="B178" s="30" t="s">
        <v>368</v>
      </c>
      <c r="C178" s="6" t="s">
        <v>169</v>
      </c>
      <c r="D178" s="1" t="s">
        <v>193</v>
      </c>
      <c r="E178" s="73">
        <v>620</v>
      </c>
      <c r="F178" s="59">
        <f>'прил.15'!G578</f>
        <v>4836.3</v>
      </c>
    </row>
    <row r="179" spans="1:6" ht="37.5" customHeight="1">
      <c r="A179" s="56" t="str">
        <f ca="1">IF(ISERROR(MATCH(B179,Код_КЦСР,0)),"",INDIRECT(ADDRESS(MATCH(B179,Код_КЦСР,0)+1,2,,,"КЦСР")))</f>
        <v>Муниципальная программа «Культура, традиции и народное творчество в городе Череповце» на 2013-2018 годы</v>
      </c>
      <c r="B179" s="30" t="s">
        <v>370</v>
      </c>
      <c r="C179" s="6"/>
      <c r="D179" s="1"/>
      <c r="E179" s="73"/>
      <c r="F179" s="59">
        <f>F192+F200+F221+F250+F271+F283+F298+F304+F185+F292+F180</f>
        <v>338076.6</v>
      </c>
    </row>
    <row r="180" spans="1:6" ht="37.5" customHeight="1">
      <c r="A180" s="56" t="str">
        <f ca="1">IF(ISERROR(MATCH(B180,Код_КЦСР,0)),"",INDIRECT(ADDRESS(MATCH(B180,Код_КЦСР,0)+1,2,,,"КЦСР")))</f>
        <v>Работа по организации и ведению бухгалтерского (бюджетного) учета и отчетности</v>
      </c>
      <c r="B180" s="30" t="s">
        <v>411</v>
      </c>
      <c r="C180" s="6"/>
      <c r="D180" s="1"/>
      <c r="E180" s="85"/>
      <c r="F180" s="59">
        <f>F181</f>
        <v>7755.3</v>
      </c>
    </row>
    <row r="181" spans="1:6" ht="25.15" customHeight="1">
      <c r="A181" s="56" t="str">
        <f ca="1">IF(ISERROR(MATCH(C181,Код_Раздел,0)),"",INDIRECT(ADDRESS(MATCH(C181,Код_Раздел,0)+1,2,,,"Раздел")))</f>
        <v>Культура, кинематография</v>
      </c>
      <c r="B181" s="30" t="s">
        <v>411</v>
      </c>
      <c r="C181" s="6" t="s">
        <v>196</v>
      </c>
      <c r="D181" s="1"/>
      <c r="E181" s="85"/>
      <c r="F181" s="59">
        <f>F182</f>
        <v>7755.3</v>
      </c>
    </row>
    <row r="182" spans="1:6" ht="27.2" customHeight="1">
      <c r="A182" s="60" t="s">
        <v>138</v>
      </c>
      <c r="B182" s="30" t="s">
        <v>411</v>
      </c>
      <c r="C182" s="6" t="s">
        <v>196</v>
      </c>
      <c r="D182" s="1" t="s">
        <v>190</v>
      </c>
      <c r="E182" s="85"/>
      <c r="F182" s="59">
        <f>F183</f>
        <v>7755.3</v>
      </c>
    </row>
    <row r="183" spans="1:6" ht="36.6" customHeight="1">
      <c r="A183" s="56" t="str">
        <f aca="true" t="shared" si="27" ref="A183:A184">IF(ISERROR(MATCH(E183,Код_КВР,0)),"",INDIRECT(ADDRESS(MATCH(E183,Код_КВР,0)+1,2,,,"КВР")))</f>
        <v>Предоставление субсидий бюджетным, автономным учреждениям и иным некоммерческим организациям</v>
      </c>
      <c r="B183" s="30" t="s">
        <v>411</v>
      </c>
      <c r="C183" s="6" t="s">
        <v>196</v>
      </c>
      <c r="D183" s="1" t="s">
        <v>190</v>
      </c>
      <c r="E183" s="85">
        <v>600</v>
      </c>
      <c r="F183" s="59">
        <f>F184</f>
        <v>7755.3</v>
      </c>
    </row>
    <row r="184" spans="1:6" ht="25.15" customHeight="1">
      <c r="A184" s="56" t="str">
        <f ca="1" t="shared" si="27"/>
        <v>Субсидии бюджетным учреждениям</v>
      </c>
      <c r="B184" s="30" t="s">
        <v>411</v>
      </c>
      <c r="C184" s="6" t="s">
        <v>196</v>
      </c>
      <c r="D184" s="1" t="s">
        <v>190</v>
      </c>
      <c r="E184" s="85">
        <v>610</v>
      </c>
      <c r="F184" s="59">
        <f>'прил.15'!G758</f>
        <v>7755.3</v>
      </c>
    </row>
    <row r="185" spans="1:6" ht="37.5" customHeight="1">
      <c r="A185" s="56" t="str">
        <f ca="1">IF(ISERROR(MATCH(B185,Код_КЦСР,0)),"",INDIRECT(ADDRESS(MATCH(B185,Код_КЦСР,0)+1,2,,,"КЦСР")))</f>
        <v>Организация работы по реализации целей, задач управления и выполнения его функциональных обязанностей</v>
      </c>
      <c r="B185" s="30" t="s">
        <v>528</v>
      </c>
      <c r="C185" s="6"/>
      <c r="D185" s="1"/>
      <c r="E185" s="83"/>
      <c r="F185" s="59">
        <f>F186</f>
        <v>9152.499999999998</v>
      </c>
    </row>
    <row r="186" spans="1:6" ht="21" customHeight="1">
      <c r="A186" s="56" t="str">
        <f ca="1">IF(ISERROR(MATCH(C186,Код_Раздел,0)),"",INDIRECT(ADDRESS(MATCH(C186,Код_Раздел,0)+1,2,,,"Раздел")))</f>
        <v>Культура, кинематография</v>
      </c>
      <c r="B186" s="30" t="s">
        <v>528</v>
      </c>
      <c r="C186" s="6" t="s">
        <v>196</v>
      </c>
      <c r="D186" s="1"/>
      <c r="E186" s="83"/>
      <c r="F186" s="59">
        <f>F187</f>
        <v>9152.499999999998</v>
      </c>
    </row>
    <row r="187" spans="1:6" ht="19.15" customHeight="1">
      <c r="A187" s="60" t="s">
        <v>138</v>
      </c>
      <c r="B187" s="30" t="s">
        <v>528</v>
      </c>
      <c r="C187" s="6" t="s">
        <v>196</v>
      </c>
      <c r="D187" s="1" t="s">
        <v>190</v>
      </c>
      <c r="E187" s="83"/>
      <c r="F187" s="59">
        <f>F188+F190</f>
        <v>9152.499999999998</v>
      </c>
    </row>
    <row r="188" spans="1:6" ht="46.5" customHeight="1">
      <c r="A188" s="56" t="str">
        <f aca="true" t="shared" si="28" ref="A188:A189">IF(ISERROR(MATCH(E188,Код_КВР,0)),"",INDIRECT(ADDRESS(MATCH(E188,Код_КВР,0)+1,2,,,"КВР")))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8" s="30" t="s">
        <v>528</v>
      </c>
      <c r="C188" s="6" t="s">
        <v>196</v>
      </c>
      <c r="D188" s="1" t="s">
        <v>190</v>
      </c>
      <c r="E188" s="83">
        <v>100</v>
      </c>
      <c r="F188" s="59">
        <f>F189</f>
        <v>9138.199999999999</v>
      </c>
    </row>
    <row r="189" spans="1:6" ht="17.25" customHeight="1">
      <c r="A189" s="56" t="str">
        <f ca="1" t="shared" si="28"/>
        <v>Расходы на выплаты персоналу муниципальных органов</v>
      </c>
      <c r="B189" s="30" t="s">
        <v>528</v>
      </c>
      <c r="C189" s="6" t="s">
        <v>196</v>
      </c>
      <c r="D189" s="1" t="s">
        <v>190</v>
      </c>
      <c r="E189" s="83">
        <v>120</v>
      </c>
      <c r="F189" s="59">
        <f>'прил.15'!G761</f>
        <v>9138.199999999999</v>
      </c>
    </row>
    <row r="190" spans="1:6" ht="25.15" customHeight="1">
      <c r="A190" s="56" t="str">
        <f aca="true" t="shared" si="29" ref="A190:A191">IF(ISERROR(MATCH(E190,Код_КВР,0)),"",INDIRECT(ADDRESS(MATCH(E190,Код_КВР,0)+1,2,,,"КВР")))</f>
        <v>Закупка товаров, работ и услуг для муниципальных нужд</v>
      </c>
      <c r="B190" s="30" t="s">
        <v>528</v>
      </c>
      <c r="C190" s="6" t="s">
        <v>196</v>
      </c>
      <c r="D190" s="1" t="s">
        <v>190</v>
      </c>
      <c r="E190" s="83">
        <v>200</v>
      </c>
      <c r="F190" s="59">
        <f>F191</f>
        <v>14.3</v>
      </c>
    </row>
    <row r="191" spans="1:6" ht="44.25" customHeight="1">
      <c r="A191" s="56" t="str">
        <f ca="1" t="shared" si="29"/>
        <v>Иные закупки товаров, работ и услуг для обеспечения муниципальных нужд</v>
      </c>
      <c r="B191" s="30" t="s">
        <v>528</v>
      </c>
      <c r="C191" s="6" t="s">
        <v>196</v>
      </c>
      <c r="D191" s="1" t="s">
        <v>190</v>
      </c>
      <c r="E191" s="83">
        <v>240</v>
      </c>
      <c r="F191" s="59">
        <f>'прил.15'!G763</f>
        <v>14.3</v>
      </c>
    </row>
    <row r="192" spans="1:6" ht="35.25" customHeight="1">
      <c r="A192" s="56" t="str">
        <f ca="1">IF(ISERROR(MATCH(B192,Код_КЦСР,0)),"",INDIRECT(ADDRESS(MATCH(B192,Код_КЦСР,0)+1,2,,,"КЦСР")))</f>
        <v>Сохранение, эффективное использование  и популяризация объектов культурного наследия</v>
      </c>
      <c r="B192" s="30" t="s">
        <v>372</v>
      </c>
      <c r="C192" s="6"/>
      <c r="D192" s="1"/>
      <c r="E192" s="73"/>
      <c r="F192" s="59">
        <f>F193</f>
        <v>751.6</v>
      </c>
    </row>
    <row r="193" spans="1:6" ht="30.75" customHeight="1">
      <c r="A193" s="56" t="str">
        <f ca="1">IF(ISERROR(MATCH(B193,Код_КЦСР,0)),"",INDIRECT(ADDRESS(MATCH(B193,Код_КЦСР,0)+1,2,,,"КЦСР")))</f>
        <v>Сохранение, ремонт и  реставрация объектов культурного наследия</v>
      </c>
      <c r="B193" s="30" t="s">
        <v>374</v>
      </c>
      <c r="C193" s="6"/>
      <c r="D193" s="1"/>
      <c r="E193" s="73"/>
      <c r="F193" s="59">
        <f aca="true" t="shared" si="30" ref="F193:F198">F194</f>
        <v>751.6</v>
      </c>
    </row>
    <row r="194" spans="1:6" ht="18.75" customHeight="1">
      <c r="A194" s="56" t="str">
        <f ca="1">IF(ISERROR(MATCH(C194,Код_Раздел,0)),"",INDIRECT(ADDRESS(MATCH(C194,Код_Раздел,0)+1,2,,,"Раздел")))</f>
        <v>Культура, кинематография</v>
      </c>
      <c r="B194" s="30" t="s">
        <v>374</v>
      </c>
      <c r="C194" s="6" t="s">
        <v>196</v>
      </c>
      <c r="D194" s="1"/>
      <c r="E194" s="73"/>
      <c r="F194" s="59">
        <f t="shared" si="30"/>
        <v>751.6</v>
      </c>
    </row>
    <row r="195" spans="1:6" ht="21" customHeight="1">
      <c r="A195" s="60" t="s">
        <v>158</v>
      </c>
      <c r="B195" s="30" t="s">
        <v>374</v>
      </c>
      <c r="C195" s="6" t="s">
        <v>196</v>
      </c>
      <c r="D195" s="1" t="s">
        <v>187</v>
      </c>
      <c r="E195" s="73"/>
      <c r="F195" s="59">
        <f>F198+F196</f>
        <v>751.6</v>
      </c>
    </row>
    <row r="196" spans="1:6" ht="21" customHeight="1" hidden="1">
      <c r="A196" s="56" t="str">
        <f aca="true" t="shared" si="31" ref="A196:A199">IF(ISERROR(MATCH(E196,Код_КВР,0)),"",INDIRECT(ADDRESS(MATCH(E196,Код_КВР,0)+1,2,,,"КВР")))</f>
        <v>Закупка товаров, работ и услуг для муниципальных нужд</v>
      </c>
      <c r="B196" s="30" t="s">
        <v>374</v>
      </c>
      <c r="C196" s="6" t="s">
        <v>196</v>
      </c>
      <c r="D196" s="1" t="s">
        <v>187</v>
      </c>
      <c r="E196" s="73">
        <v>200</v>
      </c>
      <c r="F196" s="59">
        <f>F197</f>
        <v>0</v>
      </c>
    </row>
    <row r="197" spans="1:6" ht="36.75" customHeight="1" hidden="1">
      <c r="A197" s="56" t="str">
        <f ca="1" t="shared" si="31"/>
        <v>Иные закупки товаров, работ и услуг для обеспечения муниципальных нужд</v>
      </c>
      <c r="B197" s="30" t="s">
        <v>374</v>
      </c>
      <c r="C197" s="6" t="s">
        <v>196</v>
      </c>
      <c r="D197" s="1" t="s">
        <v>187</v>
      </c>
      <c r="E197" s="73">
        <v>240</v>
      </c>
      <c r="F197" s="59">
        <f>'прил.15'!G701</f>
        <v>0</v>
      </c>
    </row>
    <row r="198" spans="1:6" ht="33">
      <c r="A198" s="56" t="str">
        <f ca="1" t="shared" si="31"/>
        <v>Предоставление субсидий бюджетным, автономным учреждениям и иным некоммерческим организациям</v>
      </c>
      <c r="B198" s="30" t="s">
        <v>374</v>
      </c>
      <c r="C198" s="6" t="s">
        <v>196</v>
      </c>
      <c r="D198" s="1" t="s">
        <v>187</v>
      </c>
      <c r="E198" s="73">
        <v>600</v>
      </c>
      <c r="F198" s="59">
        <f t="shared" si="30"/>
        <v>751.6</v>
      </c>
    </row>
    <row r="199" spans="1:6" ht="12.75">
      <c r="A199" s="56" t="str">
        <f ca="1" t="shared" si="31"/>
        <v>Субсидии бюджетным учреждениям</v>
      </c>
      <c r="B199" s="30" t="s">
        <v>374</v>
      </c>
      <c r="C199" s="6" t="s">
        <v>196</v>
      </c>
      <c r="D199" s="1" t="s">
        <v>187</v>
      </c>
      <c r="E199" s="73">
        <v>610</v>
      </c>
      <c r="F199" s="59">
        <f>'прил.15'!G703</f>
        <v>751.6</v>
      </c>
    </row>
    <row r="200" spans="1:6" ht="12.75">
      <c r="A200" s="56" t="str">
        <f ca="1">IF(ISERROR(MATCH(B200,Код_КЦСР,0)),"",INDIRECT(ADDRESS(MATCH(B200,Код_КЦСР,0)+1,2,,,"КЦСР")))</f>
        <v>Развитие музейного дела</v>
      </c>
      <c r="B200" s="30" t="s">
        <v>376</v>
      </c>
      <c r="C200" s="6"/>
      <c r="D200" s="1"/>
      <c r="E200" s="73"/>
      <c r="F200" s="59">
        <f>F201+F206+F211+F216</f>
        <v>49713.799999999996</v>
      </c>
    </row>
    <row r="201" spans="1:6" ht="17.25" customHeight="1">
      <c r="A201" s="56" t="str">
        <f ca="1">IF(ISERROR(MATCH(B201,Код_КЦСР,0)),"",INDIRECT(ADDRESS(MATCH(B201,Код_КЦСР,0)+1,2,,,"КЦСР")))</f>
        <v xml:space="preserve">Оказание муниципальных услуг </v>
      </c>
      <c r="B201" s="30" t="s">
        <v>377</v>
      </c>
      <c r="C201" s="6"/>
      <c r="D201" s="1"/>
      <c r="E201" s="73"/>
      <c r="F201" s="59">
        <f aca="true" t="shared" si="32" ref="F201:F204">F202</f>
        <v>28687.7</v>
      </c>
    </row>
    <row r="202" spans="1:6" ht="12.75">
      <c r="A202" s="56" t="str">
        <f ca="1">IF(ISERROR(MATCH(C202,Код_Раздел,0)),"",INDIRECT(ADDRESS(MATCH(C202,Код_Раздел,0)+1,2,,,"Раздел")))</f>
        <v>Культура, кинематография</v>
      </c>
      <c r="B202" s="30" t="s">
        <v>377</v>
      </c>
      <c r="C202" s="6" t="s">
        <v>196</v>
      </c>
      <c r="D202" s="1"/>
      <c r="E202" s="73"/>
      <c r="F202" s="59">
        <f t="shared" si="32"/>
        <v>28687.7</v>
      </c>
    </row>
    <row r="203" spans="1:6" ht="18.75" customHeight="1">
      <c r="A203" s="60" t="s">
        <v>158</v>
      </c>
      <c r="B203" s="30" t="s">
        <v>377</v>
      </c>
      <c r="C203" s="6" t="s">
        <v>196</v>
      </c>
      <c r="D203" s="1" t="s">
        <v>187</v>
      </c>
      <c r="E203" s="73"/>
      <c r="F203" s="59">
        <f t="shared" si="32"/>
        <v>28687.7</v>
      </c>
    </row>
    <row r="204" spans="1:6" ht="37.5" customHeight="1">
      <c r="A204" s="56" t="str">
        <f ca="1">IF(ISERROR(MATCH(E204,Код_КВР,0)),"",INDIRECT(ADDRESS(MATCH(E204,Код_КВР,0)+1,2,,,"КВР")))</f>
        <v>Предоставление субсидий бюджетным, автономным учреждениям и иным некоммерческим организациям</v>
      </c>
      <c r="B204" s="30" t="s">
        <v>377</v>
      </c>
      <c r="C204" s="6" t="s">
        <v>196</v>
      </c>
      <c r="D204" s="1" t="s">
        <v>187</v>
      </c>
      <c r="E204" s="73">
        <v>600</v>
      </c>
      <c r="F204" s="59">
        <f t="shared" si="32"/>
        <v>28687.7</v>
      </c>
    </row>
    <row r="205" spans="1:6" ht="18.75" customHeight="1">
      <c r="A205" s="56" t="str">
        <f ca="1">IF(ISERROR(MATCH(E205,Код_КВР,0)),"",INDIRECT(ADDRESS(MATCH(E205,Код_КВР,0)+1,2,,,"КВР")))</f>
        <v>Субсидии бюджетным учреждениям</v>
      </c>
      <c r="B205" s="30" t="s">
        <v>377</v>
      </c>
      <c r="C205" s="6" t="s">
        <v>196</v>
      </c>
      <c r="D205" s="1" t="s">
        <v>187</v>
      </c>
      <c r="E205" s="73">
        <v>610</v>
      </c>
      <c r="F205" s="59">
        <f>'прил.15'!G707</f>
        <v>28687.7</v>
      </c>
    </row>
    <row r="206" spans="1:6" ht="21.75" customHeight="1">
      <c r="A206" s="56" t="str">
        <f ca="1">IF(ISERROR(MATCH(B206,Код_КЦСР,0)),"",INDIRECT(ADDRESS(MATCH(B206,Код_КЦСР,0)+1,2,,,"КЦСР")))</f>
        <v xml:space="preserve">Хранение, изучение и обеспечение сохранности музейных предметов </v>
      </c>
      <c r="B206" s="30" t="s">
        <v>379</v>
      </c>
      <c r="C206" s="6"/>
      <c r="D206" s="1"/>
      <c r="E206" s="73"/>
      <c r="F206" s="59">
        <f aca="true" t="shared" si="33" ref="F206:F209">F207</f>
        <v>15270.9</v>
      </c>
    </row>
    <row r="207" spans="1:6" ht="18.6" customHeight="1">
      <c r="A207" s="56" t="str">
        <f ca="1">IF(ISERROR(MATCH(C207,Код_Раздел,0)),"",INDIRECT(ADDRESS(MATCH(C207,Код_Раздел,0)+1,2,,,"Раздел")))</f>
        <v>Культура, кинематография</v>
      </c>
      <c r="B207" s="30" t="s">
        <v>379</v>
      </c>
      <c r="C207" s="6" t="s">
        <v>196</v>
      </c>
      <c r="D207" s="1"/>
      <c r="E207" s="73"/>
      <c r="F207" s="59">
        <f t="shared" si="33"/>
        <v>15270.9</v>
      </c>
    </row>
    <row r="208" spans="1:6" ht="20.25" customHeight="1">
      <c r="A208" s="60" t="s">
        <v>158</v>
      </c>
      <c r="B208" s="30" t="s">
        <v>379</v>
      </c>
      <c r="C208" s="6" t="s">
        <v>196</v>
      </c>
      <c r="D208" s="1" t="s">
        <v>187</v>
      </c>
      <c r="E208" s="73"/>
      <c r="F208" s="59">
        <f t="shared" si="33"/>
        <v>15270.9</v>
      </c>
    </row>
    <row r="209" spans="1:6" ht="36" customHeight="1">
      <c r="A209" s="56" t="str">
        <f ca="1">IF(ISERROR(MATCH(E209,Код_КВР,0)),"",INDIRECT(ADDRESS(MATCH(E209,Код_КВР,0)+1,2,,,"КВР")))</f>
        <v>Предоставление субсидий бюджетным, автономным учреждениям и иным некоммерческим организациям</v>
      </c>
      <c r="B209" s="30" t="s">
        <v>379</v>
      </c>
      <c r="C209" s="6" t="s">
        <v>196</v>
      </c>
      <c r="D209" s="1" t="s">
        <v>187</v>
      </c>
      <c r="E209" s="73">
        <v>600</v>
      </c>
      <c r="F209" s="59">
        <f t="shared" si="33"/>
        <v>15270.9</v>
      </c>
    </row>
    <row r="210" spans="1:6" ht="18.75" customHeight="1">
      <c r="A210" s="56" t="str">
        <f ca="1">IF(ISERROR(MATCH(E210,Код_КВР,0)),"",INDIRECT(ADDRESS(MATCH(E210,Код_КВР,0)+1,2,,,"КВР")))</f>
        <v>Субсидии бюджетным учреждениям</v>
      </c>
      <c r="B210" s="30" t="s">
        <v>379</v>
      </c>
      <c r="C210" s="6" t="s">
        <v>196</v>
      </c>
      <c r="D210" s="1" t="s">
        <v>187</v>
      </c>
      <c r="E210" s="73">
        <v>610</v>
      </c>
      <c r="F210" s="59">
        <f>'прил.15'!G710</f>
        <v>15270.9</v>
      </c>
    </row>
    <row r="211" spans="1:6" ht="20.25" customHeight="1">
      <c r="A211" s="56" t="str">
        <f ca="1">IF(ISERROR(MATCH(B211,Код_КЦСР,0)),"",INDIRECT(ADDRESS(MATCH(B211,Код_КЦСР,0)+1,2,,,"КЦСР")))</f>
        <v>Формирование и учет музейного фонда</v>
      </c>
      <c r="B211" s="30" t="s">
        <v>381</v>
      </c>
      <c r="C211" s="6"/>
      <c r="D211" s="1"/>
      <c r="E211" s="73"/>
      <c r="F211" s="59">
        <f aca="true" t="shared" si="34" ref="F211:F214">F212</f>
        <v>5330.6</v>
      </c>
    </row>
    <row r="212" spans="1:6" ht="19.5" customHeight="1">
      <c r="A212" s="56" t="str">
        <f ca="1">IF(ISERROR(MATCH(C212,Код_Раздел,0)),"",INDIRECT(ADDRESS(MATCH(C212,Код_Раздел,0)+1,2,,,"Раздел")))</f>
        <v>Культура, кинематография</v>
      </c>
      <c r="B212" s="30" t="s">
        <v>381</v>
      </c>
      <c r="C212" s="6" t="s">
        <v>196</v>
      </c>
      <c r="D212" s="1"/>
      <c r="E212" s="73"/>
      <c r="F212" s="59">
        <f t="shared" si="34"/>
        <v>5330.6</v>
      </c>
    </row>
    <row r="213" spans="1:6" ht="23.25" customHeight="1">
      <c r="A213" s="60" t="s">
        <v>158</v>
      </c>
      <c r="B213" s="30" t="s">
        <v>381</v>
      </c>
      <c r="C213" s="6" t="s">
        <v>196</v>
      </c>
      <c r="D213" s="1" t="s">
        <v>187</v>
      </c>
      <c r="E213" s="73"/>
      <c r="F213" s="59">
        <f t="shared" si="34"/>
        <v>5330.6</v>
      </c>
    </row>
    <row r="214" spans="1:6" ht="35.25" customHeight="1">
      <c r="A214" s="56" t="str">
        <f ca="1">IF(ISERROR(MATCH(E214,Код_КВР,0)),"",INDIRECT(ADDRESS(MATCH(E214,Код_КВР,0)+1,2,,,"КВР")))</f>
        <v>Предоставление субсидий бюджетным, автономным учреждениям и иным некоммерческим организациям</v>
      </c>
      <c r="B214" s="30" t="s">
        <v>381</v>
      </c>
      <c r="C214" s="6" t="s">
        <v>196</v>
      </c>
      <c r="D214" s="1" t="s">
        <v>187</v>
      </c>
      <c r="E214" s="73">
        <v>600</v>
      </c>
      <c r="F214" s="59">
        <f t="shared" si="34"/>
        <v>5330.6</v>
      </c>
    </row>
    <row r="215" spans="1:6" ht="23.25" customHeight="1">
      <c r="A215" s="56" t="str">
        <f ca="1">IF(ISERROR(MATCH(E215,Код_КВР,0)),"",INDIRECT(ADDRESS(MATCH(E215,Код_КВР,0)+1,2,,,"КВР")))</f>
        <v>Субсидии бюджетным учреждениям</v>
      </c>
      <c r="B215" s="30" t="s">
        <v>381</v>
      </c>
      <c r="C215" s="6" t="s">
        <v>196</v>
      </c>
      <c r="D215" s="1" t="s">
        <v>187</v>
      </c>
      <c r="E215" s="73">
        <v>610</v>
      </c>
      <c r="F215" s="59">
        <f>'прил.15'!G713</f>
        <v>5330.6</v>
      </c>
    </row>
    <row r="216" spans="1:6" ht="51.6" customHeight="1">
      <c r="A216" s="56" t="str">
        <f ca="1">IF(ISERROR(MATCH(B216,Код_КЦСР,0)),"",INDIRECT(ADDRESS(MATCH(B216,Код_КЦСР,0)+1,2,,,"КЦСР")))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216" s="30" t="s">
        <v>508</v>
      </c>
      <c r="C216" s="6"/>
      <c r="D216" s="1"/>
      <c r="E216" s="85"/>
      <c r="F216" s="59">
        <f>F217</f>
        <v>424.6</v>
      </c>
    </row>
    <row r="217" spans="1:6" ht="24" customHeight="1">
      <c r="A217" s="56" t="str">
        <f ca="1">IF(ISERROR(MATCH(C217,Код_Раздел,0)),"",INDIRECT(ADDRESS(MATCH(C217,Код_Раздел,0)+1,2,,,"Раздел")))</f>
        <v>Культура, кинематография</v>
      </c>
      <c r="B217" s="30" t="s">
        <v>508</v>
      </c>
      <c r="C217" s="6" t="s">
        <v>196</v>
      </c>
      <c r="D217" s="1"/>
      <c r="E217" s="85"/>
      <c r="F217" s="59">
        <f>F218</f>
        <v>424.6</v>
      </c>
    </row>
    <row r="218" spans="1:6" ht="24" customHeight="1">
      <c r="A218" s="56" t="s">
        <v>496</v>
      </c>
      <c r="B218" s="30" t="s">
        <v>508</v>
      </c>
      <c r="C218" s="6" t="s">
        <v>196</v>
      </c>
      <c r="D218" s="1" t="s">
        <v>190</v>
      </c>
      <c r="E218" s="85"/>
      <c r="F218" s="59">
        <f>F219</f>
        <v>424.6</v>
      </c>
    </row>
    <row r="219" spans="1:6" ht="41.45" customHeight="1">
      <c r="A219" s="56" t="str">
        <f ca="1">IF(ISERROR(MATCH(E219,Код_КВР,0)),"",INDIRECT(ADDRESS(MATCH(E219,Код_КВР,0)+1,2,,,"КВР")))</f>
        <v>Предоставление субсидий бюджетным, автономным учреждениям и иным некоммерческим организациям</v>
      </c>
      <c r="B219" s="30" t="s">
        <v>508</v>
      </c>
      <c r="C219" s="6" t="s">
        <v>196</v>
      </c>
      <c r="D219" s="1" t="s">
        <v>190</v>
      </c>
      <c r="E219" s="85">
        <v>600</v>
      </c>
      <c r="F219" s="59">
        <f>F220</f>
        <v>424.6</v>
      </c>
    </row>
    <row r="220" spans="1:6" ht="24" customHeight="1">
      <c r="A220" s="56" t="str">
        <f ca="1">IF(ISERROR(MATCH(E220,Код_КВР,0)),"",INDIRECT(ADDRESS(MATCH(E220,Код_КВР,0)+1,2,,,"КВР")))</f>
        <v>Субсидии бюджетным учреждениям</v>
      </c>
      <c r="B220" s="30" t="s">
        <v>508</v>
      </c>
      <c r="C220" s="6" t="s">
        <v>196</v>
      </c>
      <c r="D220" s="1" t="s">
        <v>190</v>
      </c>
      <c r="E220" s="85">
        <v>610</v>
      </c>
      <c r="F220" s="59">
        <f>'прил.15'!G767</f>
        <v>424.6</v>
      </c>
    </row>
    <row r="221" spans="1:6" ht="12.75">
      <c r="A221" s="56" t="str">
        <f ca="1">IF(ISERROR(MATCH(B221,Код_КЦСР,0)),"",INDIRECT(ADDRESS(MATCH(B221,Код_КЦСР,0)+1,2,,,"КЦСР")))</f>
        <v>Развитие библиотечного дела</v>
      </c>
      <c r="B221" s="30" t="s">
        <v>383</v>
      </c>
      <c r="C221" s="6"/>
      <c r="D221" s="1"/>
      <c r="E221" s="73"/>
      <c r="F221" s="59">
        <f>F222+F227+F235+F240+F245</f>
        <v>51044</v>
      </c>
    </row>
    <row r="222" spans="1:6" ht="21" customHeight="1">
      <c r="A222" s="56" t="str">
        <f ca="1">IF(ISERROR(MATCH(B222,Код_КЦСР,0)),"",INDIRECT(ADDRESS(MATCH(B222,Код_КЦСР,0)+1,2,,,"КЦСР")))</f>
        <v>Оказание муниципальных услуг</v>
      </c>
      <c r="B222" s="30" t="s">
        <v>384</v>
      </c>
      <c r="C222" s="6"/>
      <c r="D222" s="1"/>
      <c r="E222" s="73"/>
      <c r="F222" s="59">
        <f aca="true" t="shared" si="35" ref="F222:F225">F223</f>
        <v>35616.2</v>
      </c>
    </row>
    <row r="223" spans="1:6" ht="20.25" customHeight="1">
      <c r="A223" s="56" t="str">
        <f ca="1">IF(ISERROR(MATCH(C223,Код_Раздел,0)),"",INDIRECT(ADDRESS(MATCH(C223,Код_Раздел,0)+1,2,,,"Раздел")))</f>
        <v>Культура, кинематография</v>
      </c>
      <c r="B223" s="30" t="s">
        <v>384</v>
      </c>
      <c r="C223" s="6" t="s">
        <v>196</v>
      </c>
      <c r="D223" s="1"/>
      <c r="E223" s="73"/>
      <c r="F223" s="59">
        <f t="shared" si="35"/>
        <v>35616.2</v>
      </c>
    </row>
    <row r="224" spans="1:6" ht="20.25" customHeight="1">
      <c r="A224" s="60" t="s">
        <v>158</v>
      </c>
      <c r="B224" s="30" t="s">
        <v>384</v>
      </c>
      <c r="C224" s="6" t="s">
        <v>196</v>
      </c>
      <c r="D224" s="1" t="s">
        <v>187</v>
      </c>
      <c r="E224" s="73"/>
      <c r="F224" s="59">
        <f t="shared" si="35"/>
        <v>35616.2</v>
      </c>
    </row>
    <row r="225" spans="1:6" ht="39" customHeight="1">
      <c r="A225" s="56" t="str">
        <f ca="1">IF(ISERROR(MATCH(E225,Код_КВР,0)),"",INDIRECT(ADDRESS(MATCH(E225,Код_КВР,0)+1,2,,,"КВР")))</f>
        <v>Предоставление субсидий бюджетным, автономным учреждениям и иным некоммерческим организациям</v>
      </c>
      <c r="B225" s="30" t="s">
        <v>384</v>
      </c>
      <c r="C225" s="6" t="s">
        <v>196</v>
      </c>
      <c r="D225" s="1" t="s">
        <v>187</v>
      </c>
      <c r="E225" s="73">
        <v>600</v>
      </c>
      <c r="F225" s="59">
        <f t="shared" si="35"/>
        <v>35616.2</v>
      </c>
    </row>
    <row r="226" spans="1:6" ht="21" customHeight="1">
      <c r="A226" s="56" t="str">
        <f ca="1">IF(ISERROR(MATCH(E226,Код_КВР,0)),"",INDIRECT(ADDRESS(MATCH(E226,Код_КВР,0)+1,2,,,"КВР")))</f>
        <v>Субсидии бюджетным учреждениям</v>
      </c>
      <c r="B226" s="30" t="s">
        <v>384</v>
      </c>
      <c r="C226" s="6" t="s">
        <v>196</v>
      </c>
      <c r="D226" s="1" t="s">
        <v>187</v>
      </c>
      <c r="E226" s="73">
        <v>610</v>
      </c>
      <c r="F226" s="59">
        <f>'прил.15'!G720</f>
        <v>35616.2</v>
      </c>
    </row>
    <row r="227" spans="1:6" ht="18.75" customHeight="1">
      <c r="A227" s="56" t="str">
        <f ca="1">IF(ISERROR(MATCH(B227,Код_КЦСР,0)),"",INDIRECT(ADDRESS(MATCH(B227,Код_КЦСР,0)+1,2,,,"КЦСР")))</f>
        <v>Формирование и учет фондов библиотеки</v>
      </c>
      <c r="B227" s="30" t="s">
        <v>386</v>
      </c>
      <c r="C227" s="6"/>
      <c r="D227" s="1"/>
      <c r="E227" s="73"/>
      <c r="F227" s="59">
        <f aca="true" t="shared" si="36" ref="F227:F230">F228</f>
        <v>4930.9</v>
      </c>
    </row>
    <row r="228" spans="1:6" ht="21" customHeight="1">
      <c r="A228" s="56" t="str">
        <f ca="1">IF(ISERROR(MATCH(C228,Код_Раздел,0)),"",INDIRECT(ADDRESS(MATCH(C228,Код_Раздел,0)+1,2,,,"Раздел")))</f>
        <v>Культура, кинематография</v>
      </c>
      <c r="B228" s="30" t="s">
        <v>386</v>
      </c>
      <c r="C228" s="6" t="s">
        <v>196</v>
      </c>
      <c r="D228" s="1"/>
      <c r="E228" s="73"/>
      <c r="F228" s="59">
        <f>F229+F232</f>
        <v>4930.9</v>
      </c>
    </row>
    <row r="229" spans="1:6" ht="19.5" customHeight="1">
      <c r="A229" s="60" t="s">
        <v>158</v>
      </c>
      <c r="B229" s="30" t="s">
        <v>386</v>
      </c>
      <c r="C229" s="6" t="s">
        <v>196</v>
      </c>
      <c r="D229" s="1" t="s">
        <v>187</v>
      </c>
      <c r="E229" s="73"/>
      <c r="F229" s="59">
        <f t="shared" si="36"/>
        <v>3630.9</v>
      </c>
    </row>
    <row r="230" spans="1:6" ht="36" customHeight="1">
      <c r="A230" s="56" t="str">
        <f ca="1">IF(ISERROR(MATCH(E230,Код_КВР,0)),"",INDIRECT(ADDRESS(MATCH(E230,Код_КВР,0)+1,2,,,"КВР")))</f>
        <v>Предоставление субсидий бюджетным, автономным учреждениям и иным некоммерческим организациям</v>
      </c>
      <c r="B230" s="30" t="s">
        <v>386</v>
      </c>
      <c r="C230" s="6" t="s">
        <v>196</v>
      </c>
      <c r="D230" s="1" t="s">
        <v>187</v>
      </c>
      <c r="E230" s="73">
        <v>600</v>
      </c>
      <c r="F230" s="59">
        <f t="shared" si="36"/>
        <v>3630.9</v>
      </c>
    </row>
    <row r="231" spans="1:6" ht="18.75" customHeight="1">
      <c r="A231" s="56" t="str">
        <f ca="1">IF(ISERROR(MATCH(E231,Код_КВР,0)),"",INDIRECT(ADDRESS(MATCH(E231,Код_КВР,0)+1,2,,,"КВР")))</f>
        <v>Субсидии бюджетным учреждениям</v>
      </c>
      <c r="B231" s="30" t="s">
        <v>386</v>
      </c>
      <c r="C231" s="6" t="s">
        <v>196</v>
      </c>
      <c r="D231" s="1" t="s">
        <v>187</v>
      </c>
      <c r="E231" s="73">
        <v>610</v>
      </c>
      <c r="F231" s="59">
        <f>'прил.15'!G723</f>
        <v>3630.9</v>
      </c>
    </row>
    <row r="232" spans="1:6" ht="18.75" customHeight="1">
      <c r="A232" s="60" t="s">
        <v>138</v>
      </c>
      <c r="B232" s="30" t="s">
        <v>386</v>
      </c>
      <c r="C232" s="6" t="s">
        <v>196</v>
      </c>
      <c r="D232" s="1" t="s">
        <v>190</v>
      </c>
      <c r="E232" s="85"/>
      <c r="F232" s="59">
        <f>F233</f>
        <v>1300</v>
      </c>
    </row>
    <row r="233" spans="1:6" ht="39.95" customHeight="1">
      <c r="A233" s="56" t="str">
        <f ca="1">IF(ISERROR(MATCH(E233,Код_КВР,0)),"",INDIRECT(ADDRESS(MATCH(E233,Код_КВР,0)+1,2,,,"КВР")))</f>
        <v>Предоставление субсидий бюджетным, автономным учреждениям и иным некоммерческим организациям</v>
      </c>
      <c r="B233" s="30" t="s">
        <v>386</v>
      </c>
      <c r="C233" s="6" t="s">
        <v>196</v>
      </c>
      <c r="D233" s="1" t="s">
        <v>190</v>
      </c>
      <c r="E233" s="85">
        <v>600</v>
      </c>
      <c r="F233" s="59">
        <f>F234</f>
        <v>1300</v>
      </c>
    </row>
    <row r="234" spans="1:6" ht="18.75" customHeight="1">
      <c r="A234" s="56" t="str">
        <f ca="1">IF(ISERROR(MATCH(E234,Код_КВР,0)),"",INDIRECT(ADDRESS(MATCH(E234,Код_КВР,0)+1,2,,,"КВР")))</f>
        <v>Субсидии бюджетным учреждениям</v>
      </c>
      <c r="B234" s="30" t="s">
        <v>386</v>
      </c>
      <c r="C234" s="6" t="s">
        <v>196</v>
      </c>
      <c r="D234" s="1" t="s">
        <v>190</v>
      </c>
      <c r="E234" s="85">
        <v>610</v>
      </c>
      <c r="F234" s="59">
        <f>'прил.15'!G771</f>
        <v>1300</v>
      </c>
    </row>
    <row r="235" spans="1:6" ht="42.75" customHeight="1">
      <c r="A235" s="56" t="str">
        <f ca="1">IF(ISERROR(MATCH(B235,Код_КЦСР,0)),"",INDIRECT(ADDRESS(MATCH(B235,Код_КЦСР,0)+1,2,,,"КЦСР")))</f>
        <v>Обеспечение физической сохранности  и безопасности фонда библиотеки</v>
      </c>
      <c r="B235" s="30" t="s">
        <v>388</v>
      </c>
      <c r="C235" s="6"/>
      <c r="D235" s="1"/>
      <c r="E235" s="73"/>
      <c r="F235" s="59">
        <f aca="true" t="shared" si="37" ref="F235:F238">F236</f>
        <v>5446.5</v>
      </c>
    </row>
    <row r="236" spans="1:6" ht="18.75" customHeight="1">
      <c r="A236" s="56" t="str">
        <f ca="1">IF(ISERROR(MATCH(C236,Код_Раздел,0)),"",INDIRECT(ADDRESS(MATCH(C236,Код_Раздел,0)+1,2,,,"Раздел")))</f>
        <v>Культура, кинематография</v>
      </c>
      <c r="B236" s="30" t="s">
        <v>388</v>
      </c>
      <c r="C236" s="6" t="s">
        <v>196</v>
      </c>
      <c r="D236" s="1"/>
      <c r="E236" s="73"/>
      <c r="F236" s="59">
        <f t="shared" si="37"/>
        <v>5446.5</v>
      </c>
    </row>
    <row r="237" spans="1:6" ht="18.75" customHeight="1">
      <c r="A237" s="60" t="s">
        <v>158</v>
      </c>
      <c r="B237" s="30" t="s">
        <v>388</v>
      </c>
      <c r="C237" s="6" t="s">
        <v>196</v>
      </c>
      <c r="D237" s="1" t="s">
        <v>187</v>
      </c>
      <c r="E237" s="73"/>
      <c r="F237" s="59">
        <f t="shared" si="37"/>
        <v>5446.5</v>
      </c>
    </row>
    <row r="238" spans="1:6" ht="36.75" customHeight="1">
      <c r="A238" s="56" t="str">
        <f ca="1">IF(ISERROR(MATCH(E238,Код_КВР,0)),"",INDIRECT(ADDRESS(MATCH(E238,Код_КВР,0)+1,2,,,"КВР")))</f>
        <v>Предоставление субсидий бюджетным, автономным учреждениям и иным некоммерческим организациям</v>
      </c>
      <c r="B238" s="30" t="s">
        <v>388</v>
      </c>
      <c r="C238" s="6" t="s">
        <v>196</v>
      </c>
      <c r="D238" s="1" t="s">
        <v>187</v>
      </c>
      <c r="E238" s="73">
        <v>600</v>
      </c>
      <c r="F238" s="59">
        <f t="shared" si="37"/>
        <v>5446.5</v>
      </c>
    </row>
    <row r="239" spans="1:6" ht="19.5" customHeight="1">
      <c r="A239" s="56" t="str">
        <f ca="1">IF(ISERROR(MATCH(E239,Код_КВР,0)),"",INDIRECT(ADDRESS(MATCH(E239,Код_КВР,0)+1,2,,,"КВР")))</f>
        <v>Субсидии бюджетным учреждениям</v>
      </c>
      <c r="B239" s="30" t="s">
        <v>388</v>
      </c>
      <c r="C239" s="6" t="s">
        <v>196</v>
      </c>
      <c r="D239" s="1" t="s">
        <v>187</v>
      </c>
      <c r="E239" s="73">
        <v>610</v>
      </c>
      <c r="F239" s="59">
        <f>'прил.15'!G726</f>
        <v>5446.5</v>
      </c>
    </row>
    <row r="240" spans="1:6" ht="35.25" customHeight="1">
      <c r="A240" s="56" t="str">
        <f ca="1">IF(ISERROR(MATCH(B240,Код_КЦСР,0)),"",INDIRECT(ADDRESS(MATCH(B240,Код_КЦСР,0)+1,2,,,"КЦСР")))</f>
        <v>Библиографическая обработка документов и организация  каталогов</v>
      </c>
      <c r="B240" s="30" t="s">
        <v>390</v>
      </c>
      <c r="C240" s="6"/>
      <c r="D240" s="1"/>
      <c r="E240" s="73"/>
      <c r="F240" s="59">
        <f aca="true" t="shared" si="38" ref="F240:F243">F241</f>
        <v>2269.3</v>
      </c>
    </row>
    <row r="241" spans="1:6" ht="19.5" customHeight="1">
      <c r="A241" s="56" t="str">
        <f ca="1">IF(ISERROR(MATCH(C241,Код_Раздел,0)),"",INDIRECT(ADDRESS(MATCH(C241,Код_Раздел,0)+1,2,,,"Раздел")))</f>
        <v>Культура, кинематография</v>
      </c>
      <c r="B241" s="30" t="s">
        <v>390</v>
      </c>
      <c r="C241" s="6" t="s">
        <v>196</v>
      </c>
      <c r="D241" s="1"/>
      <c r="E241" s="73"/>
      <c r="F241" s="59">
        <f t="shared" si="38"/>
        <v>2269.3</v>
      </c>
    </row>
    <row r="242" spans="1:6" ht="19.5" customHeight="1">
      <c r="A242" s="60" t="s">
        <v>158</v>
      </c>
      <c r="B242" s="30" t="s">
        <v>390</v>
      </c>
      <c r="C242" s="6" t="s">
        <v>196</v>
      </c>
      <c r="D242" s="1" t="s">
        <v>187</v>
      </c>
      <c r="E242" s="73"/>
      <c r="F242" s="59">
        <f t="shared" si="38"/>
        <v>2269.3</v>
      </c>
    </row>
    <row r="243" spans="1:6" ht="36.75" customHeight="1">
      <c r="A243" s="56" t="str">
        <f ca="1">IF(ISERROR(MATCH(E243,Код_КВР,0)),"",INDIRECT(ADDRESS(MATCH(E243,Код_КВР,0)+1,2,,,"КВР")))</f>
        <v>Предоставление субсидий бюджетным, автономным учреждениям и иным некоммерческим организациям</v>
      </c>
      <c r="B243" s="30" t="s">
        <v>390</v>
      </c>
      <c r="C243" s="6" t="s">
        <v>196</v>
      </c>
      <c r="D243" s="1" t="s">
        <v>187</v>
      </c>
      <c r="E243" s="73">
        <v>600</v>
      </c>
      <c r="F243" s="59">
        <f t="shared" si="38"/>
        <v>2269.3</v>
      </c>
    </row>
    <row r="244" spans="1:6" ht="21" customHeight="1">
      <c r="A244" s="56" t="str">
        <f ca="1">IF(ISERROR(MATCH(E244,Код_КВР,0)),"",INDIRECT(ADDRESS(MATCH(E244,Код_КВР,0)+1,2,,,"КВР")))</f>
        <v>Субсидии бюджетным учреждениям</v>
      </c>
      <c r="B244" s="30" t="s">
        <v>390</v>
      </c>
      <c r="C244" s="6" t="s">
        <v>196</v>
      </c>
      <c r="D244" s="1" t="s">
        <v>187</v>
      </c>
      <c r="E244" s="73">
        <v>610</v>
      </c>
      <c r="F244" s="59">
        <f>'прил.15'!G729</f>
        <v>2269.3</v>
      </c>
    </row>
    <row r="245" spans="1:6" ht="39.75" customHeight="1">
      <c r="A245" s="56" t="str">
        <f ca="1">IF(ISERROR(MATCH(B245,Код_КЦСР,0)),"",INDIRECT(ADDRESS(MATCH(B245,Код_КЦСР,0)+1,2,,,"КЦСР")))</f>
        <v>Предоставление пользователям информационных продуктов, подписка на печатные периодические издания</v>
      </c>
      <c r="B245" s="30" t="s">
        <v>512</v>
      </c>
      <c r="C245" s="6"/>
      <c r="D245" s="1"/>
      <c r="E245" s="85"/>
      <c r="F245" s="59">
        <f>F246</f>
        <v>2781.1</v>
      </c>
    </row>
    <row r="246" spans="1:6" ht="21" customHeight="1">
      <c r="A246" s="56" t="str">
        <f ca="1">IF(ISERROR(MATCH(C246,Код_Раздел,0)),"",INDIRECT(ADDRESS(MATCH(C246,Код_Раздел,0)+1,2,,,"Раздел")))</f>
        <v>Культура, кинематография</v>
      </c>
      <c r="B246" s="30" t="s">
        <v>512</v>
      </c>
      <c r="C246" s="6" t="s">
        <v>196</v>
      </c>
      <c r="D246" s="1"/>
      <c r="E246" s="85"/>
      <c r="F246" s="59">
        <f>F247</f>
        <v>2781.1</v>
      </c>
    </row>
    <row r="247" spans="1:6" ht="21" customHeight="1">
      <c r="A247" s="60" t="s">
        <v>138</v>
      </c>
      <c r="B247" s="30" t="s">
        <v>512</v>
      </c>
      <c r="C247" s="6" t="s">
        <v>196</v>
      </c>
      <c r="D247" s="1" t="s">
        <v>190</v>
      </c>
      <c r="E247" s="85"/>
      <c r="F247" s="59">
        <f>F248</f>
        <v>2781.1</v>
      </c>
    </row>
    <row r="248" spans="1:6" ht="36.75" customHeight="1">
      <c r="A248" s="56" t="str">
        <f ca="1">IF(ISERROR(MATCH(E248,Код_КВР,0)),"",INDIRECT(ADDRESS(MATCH(E248,Код_КВР,0)+1,2,,,"КВР")))</f>
        <v>Предоставление субсидий бюджетным, автономным учреждениям и иным некоммерческим организациям</v>
      </c>
      <c r="B248" s="30" t="s">
        <v>512</v>
      </c>
      <c r="C248" s="6" t="s">
        <v>196</v>
      </c>
      <c r="D248" s="1" t="s">
        <v>190</v>
      </c>
      <c r="E248" s="85">
        <v>600</v>
      </c>
      <c r="F248" s="59">
        <f>F249</f>
        <v>2781.1</v>
      </c>
    </row>
    <row r="249" spans="1:6" ht="21" customHeight="1">
      <c r="A249" s="56" t="str">
        <f ca="1">IF(ISERROR(MATCH(E249,Код_КВР,0)),"",INDIRECT(ADDRESS(MATCH(E249,Код_КВР,0)+1,2,,,"КВР")))</f>
        <v>Субсидии бюджетным учреждениям</v>
      </c>
      <c r="B249" s="30" t="s">
        <v>512</v>
      </c>
      <c r="C249" s="6" t="s">
        <v>196</v>
      </c>
      <c r="D249" s="1" t="s">
        <v>190</v>
      </c>
      <c r="E249" s="85">
        <v>610</v>
      </c>
      <c r="F249" s="59">
        <f>'прил.15'!G774</f>
        <v>2781.1</v>
      </c>
    </row>
    <row r="250" spans="1:6" ht="22.5" customHeight="1">
      <c r="A250" s="56" t="str">
        <f ca="1">IF(ISERROR(MATCH(B250,Код_КЦСР,0)),"",INDIRECT(ADDRESS(MATCH(B250,Код_КЦСР,0)+1,2,,,"КЦСР")))</f>
        <v>Совершенствование культурно-досуговой деятельности</v>
      </c>
      <c r="B250" s="30" t="s">
        <v>392</v>
      </c>
      <c r="C250" s="6"/>
      <c r="D250" s="1"/>
      <c r="E250" s="73"/>
      <c r="F250" s="59">
        <f>F251+F256+F261+F266</f>
        <v>41964.99999999999</v>
      </c>
    </row>
    <row r="251" spans="1:6" ht="19.5" customHeight="1">
      <c r="A251" s="56" t="str">
        <f ca="1">IF(ISERROR(MATCH(B251,Код_КЦСР,0)),"",INDIRECT(ADDRESS(MATCH(B251,Код_КЦСР,0)+1,2,,,"КЦСР")))</f>
        <v>Оказание муниципальных услуг</v>
      </c>
      <c r="B251" s="30" t="s">
        <v>394</v>
      </c>
      <c r="C251" s="6"/>
      <c r="D251" s="1"/>
      <c r="E251" s="73"/>
      <c r="F251" s="59">
        <f aca="true" t="shared" si="39" ref="F251:F254">F252</f>
        <v>38461.7</v>
      </c>
    </row>
    <row r="252" spans="1:6" ht="18.75" customHeight="1">
      <c r="A252" s="56" t="str">
        <f ca="1">IF(ISERROR(MATCH(C252,Код_Раздел,0)),"",INDIRECT(ADDRESS(MATCH(C252,Код_Раздел,0)+1,2,,,"Раздел")))</f>
        <v>Культура, кинематография</v>
      </c>
      <c r="B252" s="30" t="s">
        <v>394</v>
      </c>
      <c r="C252" s="6" t="s">
        <v>196</v>
      </c>
      <c r="D252" s="1"/>
      <c r="E252" s="73"/>
      <c r="F252" s="59">
        <f t="shared" si="39"/>
        <v>38461.7</v>
      </c>
    </row>
    <row r="253" spans="1:6" ht="18.75" customHeight="1">
      <c r="A253" s="60" t="s">
        <v>158</v>
      </c>
      <c r="B253" s="30" t="s">
        <v>394</v>
      </c>
      <c r="C253" s="6" t="s">
        <v>196</v>
      </c>
      <c r="D253" s="1" t="s">
        <v>187</v>
      </c>
      <c r="E253" s="73"/>
      <c r="F253" s="59">
        <f t="shared" si="39"/>
        <v>38461.7</v>
      </c>
    </row>
    <row r="254" spans="1:6" ht="35.25" customHeight="1">
      <c r="A254" s="56" t="str">
        <f ca="1">IF(ISERROR(MATCH(E254,Код_КВР,0)),"",INDIRECT(ADDRESS(MATCH(E254,Код_КВР,0)+1,2,,,"КВР")))</f>
        <v>Предоставление субсидий бюджетным, автономным учреждениям и иным некоммерческим организациям</v>
      </c>
      <c r="B254" s="30" t="s">
        <v>394</v>
      </c>
      <c r="C254" s="6" t="s">
        <v>196</v>
      </c>
      <c r="D254" s="1" t="s">
        <v>187</v>
      </c>
      <c r="E254" s="73">
        <v>600</v>
      </c>
      <c r="F254" s="59">
        <f t="shared" si="39"/>
        <v>38461.7</v>
      </c>
    </row>
    <row r="255" spans="1:6" ht="20.25" customHeight="1">
      <c r="A255" s="56" t="str">
        <f ca="1">IF(ISERROR(MATCH(E255,Код_КВР,0)),"",INDIRECT(ADDRESS(MATCH(E255,Код_КВР,0)+1,2,,,"КВР")))</f>
        <v>Субсидии бюджетным учреждениям</v>
      </c>
      <c r="B255" s="30" t="s">
        <v>394</v>
      </c>
      <c r="C255" s="6" t="s">
        <v>196</v>
      </c>
      <c r="D255" s="1" t="s">
        <v>187</v>
      </c>
      <c r="E255" s="73">
        <v>610</v>
      </c>
      <c r="F255" s="59">
        <f>'прил.15'!G733</f>
        <v>38461.7</v>
      </c>
    </row>
    <row r="256" spans="1:6" ht="36.75" customHeight="1">
      <c r="A256" s="56" t="str">
        <f ca="1">IF(ISERROR(MATCH(B256,Код_КЦСР,0)),"",INDIRECT(ADDRESS(MATCH(B256,Код_КЦСР,0)+1,2,,,"КЦСР")))</f>
        <v>Сохранение нематериального культурного наследия народов традиционной народной культуры</v>
      </c>
      <c r="B256" s="30" t="s">
        <v>395</v>
      </c>
      <c r="C256" s="6"/>
      <c r="D256" s="1"/>
      <c r="E256" s="73"/>
      <c r="F256" s="59">
        <f aca="true" t="shared" si="40" ref="F256:F259">F257</f>
        <v>2230.5</v>
      </c>
    </row>
    <row r="257" spans="1:6" ht="19.5" customHeight="1">
      <c r="A257" s="56" t="str">
        <f ca="1">IF(ISERROR(MATCH(C257,Код_Раздел,0)),"",INDIRECT(ADDRESS(MATCH(C257,Код_Раздел,0)+1,2,,,"Раздел")))</f>
        <v>Культура, кинематография</v>
      </c>
      <c r="B257" s="30" t="s">
        <v>395</v>
      </c>
      <c r="C257" s="6" t="s">
        <v>196</v>
      </c>
      <c r="D257" s="1"/>
      <c r="E257" s="73"/>
      <c r="F257" s="59">
        <f t="shared" si="40"/>
        <v>2230.5</v>
      </c>
    </row>
    <row r="258" spans="1:6" ht="22.5" customHeight="1">
      <c r="A258" s="60" t="s">
        <v>158</v>
      </c>
      <c r="B258" s="30" t="s">
        <v>395</v>
      </c>
      <c r="C258" s="6" t="s">
        <v>196</v>
      </c>
      <c r="D258" s="1" t="s">
        <v>187</v>
      </c>
      <c r="E258" s="73"/>
      <c r="F258" s="59">
        <f t="shared" si="40"/>
        <v>2230.5</v>
      </c>
    </row>
    <row r="259" spans="1:6" ht="38.25" customHeight="1">
      <c r="A259" s="56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30" t="s">
        <v>395</v>
      </c>
      <c r="C259" s="6" t="s">
        <v>196</v>
      </c>
      <c r="D259" s="1" t="s">
        <v>187</v>
      </c>
      <c r="E259" s="73">
        <v>600</v>
      </c>
      <c r="F259" s="59">
        <f t="shared" si="40"/>
        <v>2230.5</v>
      </c>
    </row>
    <row r="260" spans="1:6" ht="22.5" customHeight="1">
      <c r="A260" s="56" t="str">
        <f ca="1">IF(ISERROR(MATCH(E260,Код_КВР,0)),"",INDIRECT(ADDRESS(MATCH(E260,Код_КВР,0)+1,2,,,"КВР")))</f>
        <v>Субсидии бюджетным учреждениям</v>
      </c>
      <c r="B260" s="30" t="s">
        <v>395</v>
      </c>
      <c r="C260" s="6" t="s">
        <v>196</v>
      </c>
      <c r="D260" s="1" t="s">
        <v>187</v>
      </c>
      <c r="E260" s="73">
        <v>610</v>
      </c>
      <c r="F260" s="59">
        <f>'прил.15'!G736</f>
        <v>2230.5</v>
      </c>
    </row>
    <row r="261" spans="1:6" ht="36.75" customHeight="1">
      <c r="A261" s="56" t="str">
        <f ca="1">IF(ISERROR(MATCH(B261,Код_КЦСР,0)),"",INDIRECT(ADDRESS(MATCH(B261,Код_КЦСР,0)+1,2,,,"КЦСР")))</f>
        <v>Укрепление материально-технической базы муниципальных учреждений</v>
      </c>
      <c r="B261" s="30" t="s">
        <v>514</v>
      </c>
      <c r="C261" s="6"/>
      <c r="D261" s="1"/>
      <c r="E261" s="85"/>
      <c r="F261" s="59">
        <f>F262</f>
        <v>1246.7</v>
      </c>
    </row>
    <row r="262" spans="1:6" ht="22.5" customHeight="1">
      <c r="A262" s="56" t="str">
        <f ca="1">IF(ISERROR(MATCH(C262,Код_Раздел,0)),"",INDIRECT(ADDRESS(MATCH(C262,Код_Раздел,0)+1,2,,,"Раздел")))</f>
        <v>Культура, кинематография</v>
      </c>
      <c r="B262" s="30" t="s">
        <v>514</v>
      </c>
      <c r="C262" s="6" t="s">
        <v>196</v>
      </c>
      <c r="D262" s="1"/>
      <c r="E262" s="85"/>
      <c r="F262" s="59">
        <f>F263</f>
        <v>1246.7</v>
      </c>
    </row>
    <row r="263" spans="1:6" ht="22.5" customHeight="1">
      <c r="A263" s="60" t="s">
        <v>138</v>
      </c>
      <c r="B263" s="30" t="s">
        <v>514</v>
      </c>
      <c r="C263" s="6" t="s">
        <v>196</v>
      </c>
      <c r="D263" s="1" t="s">
        <v>190</v>
      </c>
      <c r="E263" s="85"/>
      <c r="F263" s="59">
        <f>F264</f>
        <v>1246.7</v>
      </c>
    </row>
    <row r="264" spans="1:6" ht="36" customHeight="1">
      <c r="A264" s="56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30" t="s">
        <v>514</v>
      </c>
      <c r="C264" s="6" t="s">
        <v>196</v>
      </c>
      <c r="D264" s="1" t="s">
        <v>190</v>
      </c>
      <c r="E264" s="85">
        <v>600</v>
      </c>
      <c r="F264" s="59">
        <f>F265</f>
        <v>1246.7</v>
      </c>
    </row>
    <row r="265" spans="1:6" ht="22.5" customHeight="1">
      <c r="A265" s="56" t="str">
        <f ca="1">IF(ISERROR(MATCH(E265,Код_КВР,0)),"",INDIRECT(ADDRESS(MATCH(E265,Код_КВР,0)+1,2,,,"КВР")))</f>
        <v>Субсидии бюджетным учреждениям</v>
      </c>
      <c r="B265" s="30" t="s">
        <v>514</v>
      </c>
      <c r="C265" s="6" t="s">
        <v>196</v>
      </c>
      <c r="D265" s="1" t="s">
        <v>190</v>
      </c>
      <c r="E265" s="85">
        <v>610</v>
      </c>
      <c r="F265" s="59">
        <f>'прил.15'!G778</f>
        <v>1246.7</v>
      </c>
    </row>
    <row r="266" spans="1:6" ht="36.95" customHeight="1">
      <c r="A266" s="56" t="str">
        <f ca="1">IF(ISERROR(MATCH(B266,Код_КЦСР,0)),"",INDIRECT(ADDRESS(MATCH(B266,Код_КЦСР,0)+1,2,,,"КЦСР")))</f>
        <v>Приобщение населения города к народным традициям, старинному быту и обычаям русского народа</v>
      </c>
      <c r="B266" s="30" t="s">
        <v>515</v>
      </c>
      <c r="C266" s="6"/>
      <c r="D266" s="1"/>
      <c r="E266" s="85"/>
      <c r="F266" s="59">
        <f>F267</f>
        <v>26.1</v>
      </c>
    </row>
    <row r="267" spans="1:6" ht="22.5" customHeight="1">
      <c r="A267" s="56" t="str">
        <f ca="1">IF(ISERROR(MATCH(C267,Код_Раздел,0)),"",INDIRECT(ADDRESS(MATCH(C267,Код_Раздел,0)+1,2,,,"Раздел")))</f>
        <v>Культура, кинематография</v>
      </c>
      <c r="B267" s="30" t="s">
        <v>515</v>
      </c>
      <c r="C267" s="6" t="s">
        <v>196</v>
      </c>
      <c r="D267" s="1"/>
      <c r="E267" s="85"/>
      <c r="F267" s="59">
        <f>F268</f>
        <v>26.1</v>
      </c>
    </row>
    <row r="268" spans="1:6" ht="22.5" customHeight="1">
      <c r="A268" s="60" t="s">
        <v>138</v>
      </c>
      <c r="B268" s="30" t="s">
        <v>515</v>
      </c>
      <c r="C268" s="6" t="s">
        <v>196</v>
      </c>
      <c r="D268" s="1" t="s">
        <v>190</v>
      </c>
      <c r="E268" s="85"/>
      <c r="F268" s="59">
        <f>F269</f>
        <v>26.1</v>
      </c>
    </row>
    <row r="269" spans="1:6" ht="37.5" customHeight="1">
      <c r="A269" s="56" t="str">
        <f ca="1">IF(ISERROR(MATCH(E269,Код_КВР,0)),"",INDIRECT(ADDRESS(MATCH(E269,Код_КВР,0)+1,2,,,"КВР")))</f>
        <v>Предоставление субсидий бюджетным, автономным учреждениям и иным некоммерческим организациям</v>
      </c>
      <c r="B269" s="30" t="s">
        <v>515</v>
      </c>
      <c r="C269" s="6" t="s">
        <v>196</v>
      </c>
      <c r="D269" s="1" t="s">
        <v>190</v>
      </c>
      <c r="E269" s="85">
        <v>600</v>
      </c>
      <c r="F269" s="59">
        <f>F270</f>
        <v>26.1</v>
      </c>
    </row>
    <row r="270" spans="1:6" ht="22.5" customHeight="1">
      <c r="A270" s="56" t="str">
        <f ca="1">IF(ISERROR(MATCH(E270,Код_КВР,0)),"",INDIRECT(ADDRESS(MATCH(E270,Код_КВР,0)+1,2,,,"КВР")))</f>
        <v>Субсидии бюджетным учреждениям</v>
      </c>
      <c r="B270" s="30" t="s">
        <v>515</v>
      </c>
      <c r="C270" s="6" t="s">
        <v>196</v>
      </c>
      <c r="D270" s="1" t="s">
        <v>190</v>
      </c>
      <c r="E270" s="85">
        <v>610</v>
      </c>
      <c r="F270" s="59">
        <f>'прил.15'!G781</f>
        <v>26.1</v>
      </c>
    </row>
    <row r="271" spans="1:6" ht="21" customHeight="1">
      <c r="A271" s="56" t="str">
        <f ca="1">IF(ISERROR(MATCH(B271,Код_КЦСР,0)),"",INDIRECT(ADDRESS(MATCH(B271,Код_КЦСР,0)+1,2,,,"КЦСР")))</f>
        <v>Развитие исполнительских искусств</v>
      </c>
      <c r="B271" s="30" t="s">
        <v>397</v>
      </c>
      <c r="C271" s="6"/>
      <c r="D271" s="1"/>
      <c r="E271" s="73"/>
      <c r="F271" s="59">
        <f>F272+F278</f>
        <v>98274.6</v>
      </c>
    </row>
    <row r="272" spans="1:6" ht="22.5" customHeight="1">
      <c r="A272" s="56" t="str">
        <f ca="1">IF(ISERROR(MATCH(B272,Код_КЦСР,0)),"",INDIRECT(ADDRESS(MATCH(B272,Код_КЦСР,0)+1,2,,,"КЦСР")))</f>
        <v>Оказание муниципальных услуг</v>
      </c>
      <c r="B272" s="30" t="s">
        <v>399</v>
      </c>
      <c r="C272" s="6"/>
      <c r="D272" s="1"/>
      <c r="E272" s="73"/>
      <c r="F272" s="59">
        <f aca="true" t="shared" si="41" ref="F272:F274">F273</f>
        <v>97332.3</v>
      </c>
    </row>
    <row r="273" spans="1:6" ht="18.75" customHeight="1">
      <c r="A273" s="56" t="str">
        <f ca="1">IF(ISERROR(MATCH(C273,Код_Раздел,0)),"",INDIRECT(ADDRESS(MATCH(C273,Код_Раздел,0)+1,2,,,"Раздел")))</f>
        <v>Культура, кинематография</v>
      </c>
      <c r="B273" s="30" t="s">
        <v>399</v>
      </c>
      <c r="C273" s="6" t="s">
        <v>196</v>
      </c>
      <c r="D273" s="1"/>
      <c r="E273" s="73"/>
      <c r="F273" s="59">
        <f t="shared" si="41"/>
        <v>97332.3</v>
      </c>
    </row>
    <row r="274" spans="1:6" ht="18.75" customHeight="1">
      <c r="A274" s="60" t="s">
        <v>158</v>
      </c>
      <c r="B274" s="30" t="s">
        <v>399</v>
      </c>
      <c r="C274" s="6" t="s">
        <v>196</v>
      </c>
      <c r="D274" s="1" t="s">
        <v>187</v>
      </c>
      <c r="E274" s="73"/>
      <c r="F274" s="59">
        <f t="shared" si="41"/>
        <v>97332.3</v>
      </c>
    </row>
    <row r="275" spans="1:6" ht="39" customHeight="1">
      <c r="A275" s="56" t="str">
        <f ca="1">IF(ISERROR(MATCH(E275,Код_КВР,0)),"",INDIRECT(ADDRESS(MATCH(E275,Код_КВР,0)+1,2,,,"КВР")))</f>
        <v>Предоставление субсидий бюджетным, автономным учреждениям и иным некоммерческим организациям</v>
      </c>
      <c r="B275" s="30" t="s">
        <v>399</v>
      </c>
      <c r="C275" s="6" t="s">
        <v>196</v>
      </c>
      <c r="D275" s="1" t="s">
        <v>187</v>
      </c>
      <c r="E275" s="73">
        <v>600</v>
      </c>
      <c r="F275" s="59">
        <f>F276+F277</f>
        <v>97332.3</v>
      </c>
    </row>
    <row r="276" spans="1:6" ht="21" customHeight="1">
      <c r="A276" s="56" t="str">
        <f ca="1">IF(ISERROR(MATCH(E276,Код_КВР,0)),"",INDIRECT(ADDRESS(MATCH(E276,Код_КВР,0)+1,2,,,"КВР")))</f>
        <v>Субсидии бюджетным учреждениям</v>
      </c>
      <c r="B276" s="30" t="s">
        <v>399</v>
      </c>
      <c r="C276" s="6" t="s">
        <v>196</v>
      </c>
      <c r="D276" s="1" t="s">
        <v>187</v>
      </c>
      <c r="E276" s="73">
        <v>610</v>
      </c>
      <c r="F276" s="59">
        <f>'прил.15'!G740</f>
        <v>85169.8</v>
      </c>
    </row>
    <row r="277" spans="1:6" ht="21" customHeight="1">
      <c r="A277" s="56" t="str">
        <f ca="1">IF(ISERROR(MATCH(E277,Код_КВР,0)),"",INDIRECT(ADDRESS(MATCH(E277,Код_КВР,0)+1,2,,,"КВР")))</f>
        <v>Субсидии автономным учреждениям</v>
      </c>
      <c r="B277" s="30" t="s">
        <v>399</v>
      </c>
      <c r="C277" s="6" t="s">
        <v>196</v>
      </c>
      <c r="D277" s="1" t="s">
        <v>187</v>
      </c>
      <c r="E277" s="73">
        <v>620</v>
      </c>
      <c r="F277" s="59">
        <f>'прил.15'!G741</f>
        <v>12162.5</v>
      </c>
    </row>
    <row r="278" spans="1:6" ht="58.5" customHeight="1">
      <c r="A278" s="56" t="str">
        <f ca="1">IF(ISERROR(MATCH(B278,Код_КЦСР,0)),"",INDIRECT(ADDRESS(MATCH(B278,Код_КЦСР,0)+1,2,,,"КЦСР")))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278" s="30" t="s">
        <v>519</v>
      </c>
      <c r="C278" s="6"/>
      <c r="D278" s="1"/>
      <c r="E278" s="85"/>
      <c r="F278" s="59">
        <f>F279</f>
        <v>942.3</v>
      </c>
    </row>
    <row r="279" spans="1:6" ht="21" customHeight="1">
      <c r="A279" s="56" t="str">
        <f ca="1">IF(ISERROR(MATCH(C279,Код_Раздел,0)),"",INDIRECT(ADDRESS(MATCH(C279,Код_Раздел,0)+1,2,,,"Раздел")))</f>
        <v>Культура, кинематография</v>
      </c>
      <c r="B279" s="30" t="s">
        <v>519</v>
      </c>
      <c r="C279" s="6" t="s">
        <v>196</v>
      </c>
      <c r="D279" s="1"/>
      <c r="E279" s="85"/>
      <c r="F279" s="59">
        <f>F280</f>
        <v>942.3</v>
      </c>
    </row>
    <row r="280" spans="1:6" ht="21" customHeight="1">
      <c r="A280" s="60" t="s">
        <v>138</v>
      </c>
      <c r="B280" s="30" t="s">
        <v>519</v>
      </c>
      <c r="C280" s="6" t="s">
        <v>196</v>
      </c>
      <c r="D280" s="1" t="s">
        <v>190</v>
      </c>
      <c r="E280" s="85"/>
      <c r="F280" s="59">
        <f>F281</f>
        <v>942.3</v>
      </c>
    </row>
    <row r="281" spans="1:6" ht="39.75" customHeight="1">
      <c r="A281" s="56" t="str">
        <f ca="1">IF(ISERROR(MATCH(E281,Код_КВР,0)),"",INDIRECT(ADDRESS(MATCH(E281,Код_КВР,0)+1,2,,,"КВР")))</f>
        <v>Предоставление субсидий бюджетным, автономным учреждениям и иным некоммерческим организациям</v>
      </c>
      <c r="B281" s="30" t="s">
        <v>519</v>
      </c>
      <c r="C281" s="6" t="s">
        <v>196</v>
      </c>
      <c r="D281" s="1" t="s">
        <v>190</v>
      </c>
      <c r="E281" s="85">
        <v>600</v>
      </c>
      <c r="F281" s="59">
        <f>F282</f>
        <v>942.3</v>
      </c>
    </row>
    <row r="282" spans="1:6" ht="21" customHeight="1">
      <c r="A282" s="56" t="str">
        <f ca="1">IF(ISERROR(MATCH(E282,Код_КВР,0)),"",INDIRECT(ADDRESS(MATCH(E282,Код_КВР,0)+1,2,,,"КВР")))</f>
        <v>Субсидии автономным учреждениям</v>
      </c>
      <c r="B282" s="30" t="s">
        <v>519</v>
      </c>
      <c r="C282" s="6" t="s">
        <v>196</v>
      </c>
      <c r="D282" s="1" t="s">
        <v>190</v>
      </c>
      <c r="E282" s="85">
        <v>620</v>
      </c>
      <c r="F282" s="59">
        <f>'прил.15'!G785</f>
        <v>942.3</v>
      </c>
    </row>
    <row r="283" spans="1:6" ht="20.25" customHeight="1">
      <c r="A283" s="56" t="str">
        <f ca="1">IF(ISERROR(MATCH(B283,Код_КЦСР,0)),"",INDIRECT(ADDRESS(MATCH(B283,Код_КЦСР,0)+1,2,,,"КЦСР")))</f>
        <v>Формирование постиндустриального образа города Череповца</v>
      </c>
      <c r="B283" s="30" t="s">
        <v>400</v>
      </c>
      <c r="C283" s="6"/>
      <c r="D283" s="1"/>
      <c r="E283" s="73"/>
      <c r="F283" s="59">
        <f>F284</f>
        <v>7905</v>
      </c>
    </row>
    <row r="284" spans="1:6" ht="37.5" customHeight="1">
      <c r="A284" s="56" t="str">
        <f ca="1">IF(ISERROR(MATCH(B284,Код_КЦСР,0)),"",INDIRECT(ADDRESS(MATCH(B284,Код_КЦСР,0)+1,2,,,"КЦСР")))</f>
        <v xml:space="preserve">Организация и проведение городских культурно- массовых мероприятий </v>
      </c>
      <c r="B284" s="30" t="s">
        <v>402</v>
      </c>
      <c r="C284" s="6"/>
      <c r="D284" s="1"/>
      <c r="E284" s="73"/>
      <c r="F284" s="59">
        <f aca="true" t="shared" si="42" ref="F284:F287">F285</f>
        <v>7905</v>
      </c>
    </row>
    <row r="285" spans="1:6" ht="12.75">
      <c r="A285" s="56" t="str">
        <f ca="1">IF(ISERROR(MATCH(C285,Код_Раздел,0)),"",INDIRECT(ADDRESS(MATCH(C285,Код_Раздел,0)+1,2,,,"Раздел")))</f>
        <v>Культура, кинематография</v>
      </c>
      <c r="B285" s="30" t="s">
        <v>402</v>
      </c>
      <c r="C285" s="6" t="s">
        <v>196</v>
      </c>
      <c r="D285" s="1"/>
      <c r="E285" s="73"/>
      <c r="F285" s="59">
        <f>F286+F289</f>
        <v>7905</v>
      </c>
    </row>
    <row r="286" spans="1:6" ht="12.75">
      <c r="A286" s="60" t="s">
        <v>158</v>
      </c>
      <c r="B286" s="30" t="s">
        <v>402</v>
      </c>
      <c r="C286" s="6" t="s">
        <v>196</v>
      </c>
      <c r="D286" s="1" t="s">
        <v>187</v>
      </c>
      <c r="E286" s="73"/>
      <c r="F286" s="59">
        <f t="shared" si="42"/>
        <v>6499</v>
      </c>
    </row>
    <row r="287" spans="1:6" ht="37.5" customHeight="1">
      <c r="A287" s="56" t="str">
        <f ca="1">IF(ISERROR(MATCH(E287,Код_КВР,0)),"",INDIRECT(ADDRESS(MATCH(E287,Код_КВР,0)+1,2,,,"КВР")))</f>
        <v>Предоставление субсидий бюджетным, автономным учреждениям и иным некоммерческим организациям</v>
      </c>
      <c r="B287" s="30" t="s">
        <v>402</v>
      </c>
      <c r="C287" s="6" t="s">
        <v>196</v>
      </c>
      <c r="D287" s="1" t="s">
        <v>187</v>
      </c>
      <c r="E287" s="73">
        <v>600</v>
      </c>
      <c r="F287" s="59">
        <f t="shared" si="42"/>
        <v>6499</v>
      </c>
    </row>
    <row r="288" spans="1:6" ht="12.75">
      <c r="A288" s="56" t="str">
        <f ca="1">IF(ISERROR(MATCH(E288,Код_КВР,0)),"",INDIRECT(ADDRESS(MATCH(E288,Код_КВР,0)+1,2,,,"КВР")))</f>
        <v>Субсидии бюджетным учреждениям</v>
      </c>
      <c r="B288" s="30" t="s">
        <v>402</v>
      </c>
      <c r="C288" s="6" t="s">
        <v>196</v>
      </c>
      <c r="D288" s="1" t="s">
        <v>187</v>
      </c>
      <c r="E288" s="73">
        <v>610</v>
      </c>
      <c r="F288" s="59">
        <f>'прил.15'!G745</f>
        <v>6499</v>
      </c>
    </row>
    <row r="289" spans="1:6" ht="24" customHeight="1">
      <c r="A289" s="60" t="s">
        <v>138</v>
      </c>
      <c r="B289" s="30" t="s">
        <v>402</v>
      </c>
      <c r="C289" s="6" t="s">
        <v>196</v>
      </c>
      <c r="D289" s="1" t="s">
        <v>190</v>
      </c>
      <c r="E289" s="85"/>
      <c r="F289" s="59">
        <f>F290</f>
        <v>1406</v>
      </c>
    </row>
    <row r="290" spans="1:6" ht="37.5" customHeight="1">
      <c r="A290" s="56" t="str">
        <f ca="1">IF(ISERROR(MATCH(E290,Код_КВР,0)),"",INDIRECT(ADDRESS(MATCH(E290,Код_КВР,0)+1,2,,,"КВР")))</f>
        <v>Предоставление субсидий бюджетным, автономным учреждениям и иным некоммерческим организациям</v>
      </c>
      <c r="B290" s="30" t="s">
        <v>402</v>
      </c>
      <c r="C290" s="6" t="s">
        <v>196</v>
      </c>
      <c r="D290" s="1" t="s">
        <v>190</v>
      </c>
      <c r="E290" s="85">
        <v>600</v>
      </c>
      <c r="F290" s="59">
        <f>F291</f>
        <v>1406</v>
      </c>
    </row>
    <row r="291" spans="1:6" ht="22.5" customHeight="1">
      <c r="A291" s="56" t="str">
        <f ca="1">IF(ISERROR(MATCH(E291,Код_КВР,0)),"",INDIRECT(ADDRESS(MATCH(E291,Код_КВР,0)+1,2,,,"КВР")))</f>
        <v>Субсидии бюджетным учреждениям</v>
      </c>
      <c r="B291" s="30" t="s">
        <v>402</v>
      </c>
      <c r="C291" s="6" t="s">
        <v>196</v>
      </c>
      <c r="D291" s="1" t="s">
        <v>190</v>
      </c>
      <c r="E291" s="85">
        <v>610</v>
      </c>
      <c r="F291" s="59">
        <f>'прил.15'!G789</f>
        <v>1406</v>
      </c>
    </row>
    <row r="292" spans="1:6" ht="25.5" customHeight="1">
      <c r="A292" s="56" t="str">
        <f ca="1">IF(ISERROR(MATCH(B292,Код_КЦСР,0)),"",INDIRECT(ADDRESS(MATCH(B292,Код_КЦСР,0)+1,2,,,"КЦСР")))</f>
        <v>Развитие кадрового потенциала отрасли</v>
      </c>
      <c r="B292" s="30" t="s">
        <v>523</v>
      </c>
      <c r="C292" s="6"/>
      <c r="D292" s="1"/>
      <c r="E292" s="85"/>
      <c r="F292" s="59">
        <f>F293</f>
        <v>60.5</v>
      </c>
    </row>
    <row r="293" spans="1:6" ht="21" customHeight="1">
      <c r="A293" s="56" t="str">
        <f ca="1">IF(ISERROR(MATCH(B293,Код_КЦСР,0)),"",INDIRECT(ADDRESS(MATCH(B293,Код_КЦСР,0)+1,2,,,"КЦСР")))</f>
        <v>Сохранение и укрепление кадрового состава учреждений</v>
      </c>
      <c r="B293" s="30" t="s">
        <v>524</v>
      </c>
      <c r="C293" s="6"/>
      <c r="D293" s="1"/>
      <c r="E293" s="114"/>
      <c r="F293" s="59">
        <f>F294</f>
        <v>60.5</v>
      </c>
    </row>
    <row r="294" spans="1:6" ht="18.75" customHeight="1">
      <c r="A294" s="56" t="str">
        <f ca="1">IF(ISERROR(MATCH(C294,Код_Раздел,0)),"",INDIRECT(ADDRESS(MATCH(C294,Код_Раздел,0)+1,2,,,"Раздел")))</f>
        <v>Культура, кинематография</v>
      </c>
      <c r="B294" s="30" t="s">
        <v>524</v>
      </c>
      <c r="C294" s="6" t="s">
        <v>196</v>
      </c>
      <c r="D294" s="1"/>
      <c r="E294" s="115"/>
      <c r="F294" s="59">
        <f>F295</f>
        <v>60.5</v>
      </c>
    </row>
    <row r="295" spans="1:6" ht="27" customHeight="1">
      <c r="A295" s="60" t="s">
        <v>138</v>
      </c>
      <c r="B295" s="30" t="s">
        <v>524</v>
      </c>
      <c r="C295" s="6" t="s">
        <v>196</v>
      </c>
      <c r="D295" s="1" t="s">
        <v>190</v>
      </c>
      <c r="E295" s="85"/>
      <c r="F295" s="59">
        <f>F296</f>
        <v>60.5</v>
      </c>
    </row>
    <row r="296" spans="1:6" ht="36.75" customHeight="1">
      <c r="A296" s="56" t="str">
        <f ca="1">IF(ISERROR(MATCH(E296,Код_КВР,0)),"",INDIRECT(ADDRESS(MATCH(E296,Код_КВР,0)+1,2,,,"КВР")))</f>
        <v>Предоставление субсидий бюджетным, автономным учреждениям и иным некоммерческим организациям</v>
      </c>
      <c r="B296" s="30" t="s">
        <v>524</v>
      </c>
      <c r="C296" s="6" t="s">
        <v>196</v>
      </c>
      <c r="D296" s="1" t="s">
        <v>190</v>
      </c>
      <c r="E296" s="85">
        <v>600</v>
      </c>
      <c r="F296" s="59">
        <f>F297</f>
        <v>60.5</v>
      </c>
    </row>
    <row r="297" spans="1:6" ht="21" customHeight="1">
      <c r="A297" s="56" t="str">
        <f ca="1">IF(ISERROR(MATCH(E297,Код_КВР,0)),"",INDIRECT(ADDRESS(MATCH(E297,Код_КВР,0)+1,2,,,"КВР")))</f>
        <v>Субсидии бюджетным учреждениям</v>
      </c>
      <c r="B297" s="30" t="s">
        <v>524</v>
      </c>
      <c r="C297" s="6" t="s">
        <v>196</v>
      </c>
      <c r="D297" s="1" t="s">
        <v>190</v>
      </c>
      <c r="E297" s="85">
        <v>610</v>
      </c>
      <c r="F297" s="59">
        <f>'прил.15'!G793</f>
        <v>60.5</v>
      </c>
    </row>
    <row r="298" spans="1:6" ht="22.5" customHeight="1">
      <c r="A298" s="56" t="str">
        <f ca="1">IF(ISERROR(MATCH(B298,Код_КЦСР,0)),"",INDIRECT(ADDRESS(MATCH(B298,Код_КЦСР,0)+1,2,,,"КЦСР")))</f>
        <v xml:space="preserve">Индустрия отдыха на территориях парков культуры и отдыха </v>
      </c>
      <c r="B298" s="30" t="s">
        <v>404</v>
      </c>
      <c r="C298" s="6"/>
      <c r="D298" s="1"/>
      <c r="E298" s="73"/>
      <c r="F298" s="59">
        <f>F299</f>
        <v>4360</v>
      </c>
    </row>
    <row r="299" spans="1:6" ht="38.25" customHeight="1">
      <c r="A299" s="56" t="str">
        <f ca="1">IF(ISERROR(MATCH(B299,Код_КЦСР,0)),"",INDIRECT(ADDRESS(MATCH(B299,Код_КЦСР,0)+1,2,,,"КЦСР")))</f>
        <v>Работа по организации досуга населения на базе парков культуры и отдыха</v>
      </c>
      <c r="B299" s="30" t="s">
        <v>406</v>
      </c>
      <c r="C299" s="6"/>
      <c r="D299" s="1"/>
      <c r="E299" s="73"/>
      <c r="F299" s="59">
        <f aca="true" t="shared" si="43" ref="F299:F302">F300</f>
        <v>4360</v>
      </c>
    </row>
    <row r="300" spans="1:6" ht="19.5" customHeight="1">
      <c r="A300" s="56" t="str">
        <f ca="1">IF(ISERROR(MATCH(C300,Код_Раздел,0)),"",INDIRECT(ADDRESS(MATCH(C300,Код_Раздел,0)+1,2,,,"Раздел")))</f>
        <v>Культура, кинематография</v>
      </c>
      <c r="B300" s="30" t="s">
        <v>406</v>
      </c>
      <c r="C300" s="6" t="s">
        <v>196</v>
      </c>
      <c r="D300" s="1"/>
      <c r="E300" s="73"/>
      <c r="F300" s="59">
        <f t="shared" si="43"/>
        <v>4360</v>
      </c>
    </row>
    <row r="301" spans="1:6" ht="19.5" customHeight="1">
      <c r="A301" s="60" t="s">
        <v>158</v>
      </c>
      <c r="B301" s="30" t="s">
        <v>406</v>
      </c>
      <c r="C301" s="6" t="s">
        <v>196</v>
      </c>
      <c r="D301" s="1" t="s">
        <v>187</v>
      </c>
      <c r="E301" s="73"/>
      <c r="F301" s="59">
        <f t="shared" si="43"/>
        <v>4360</v>
      </c>
    </row>
    <row r="302" spans="1:6" ht="35.25" customHeight="1">
      <c r="A302" s="56" t="str">
        <f ca="1">IF(ISERROR(MATCH(E302,Код_КВР,0)),"",INDIRECT(ADDRESS(MATCH(E302,Код_КВР,0)+1,2,,,"КВР")))</f>
        <v>Предоставление субсидий бюджетным, автономным учреждениям и иным некоммерческим организациям</v>
      </c>
      <c r="B302" s="30" t="s">
        <v>406</v>
      </c>
      <c r="C302" s="6" t="s">
        <v>196</v>
      </c>
      <c r="D302" s="1" t="s">
        <v>187</v>
      </c>
      <c r="E302" s="73">
        <v>600</v>
      </c>
      <c r="F302" s="59">
        <f t="shared" si="43"/>
        <v>4360</v>
      </c>
    </row>
    <row r="303" spans="1:6" ht="19.5" customHeight="1">
      <c r="A303" s="56" t="str">
        <f ca="1">IF(ISERROR(MATCH(E303,Код_КВР,0)),"",INDIRECT(ADDRESS(MATCH(E303,Код_КВР,0)+1,2,,,"КВР")))</f>
        <v>Субсидии автономным учреждениям</v>
      </c>
      <c r="B303" s="30" t="s">
        <v>406</v>
      </c>
      <c r="C303" s="6" t="s">
        <v>196</v>
      </c>
      <c r="D303" s="1" t="s">
        <v>187</v>
      </c>
      <c r="E303" s="73">
        <v>620</v>
      </c>
      <c r="F303" s="59">
        <f>'прил.15'!G753</f>
        <v>4360</v>
      </c>
    </row>
    <row r="304" spans="1:6" ht="36" customHeight="1">
      <c r="A304" s="56" t="str">
        <f ca="1">IF(ISERROR(MATCH(B304,Код_КЦСР,0)),"",INDIRECT(ADDRESS(MATCH(B304,Код_КЦСР,0)+1,2,,,"КЦСР")))</f>
        <v>Дополнительное образование в сфере культуры и искусства, поддержка юных дарований</v>
      </c>
      <c r="B304" s="30" t="s">
        <v>408</v>
      </c>
      <c r="C304" s="6"/>
      <c r="D304" s="1"/>
      <c r="E304" s="73"/>
      <c r="F304" s="59">
        <f>F305+F310</f>
        <v>67094.3</v>
      </c>
    </row>
    <row r="305" spans="1:6" ht="19.5" customHeight="1">
      <c r="A305" s="56" t="str">
        <f ca="1">IF(ISERROR(MATCH(B305,Код_КЦСР,0)),"",INDIRECT(ADDRESS(MATCH(B305,Код_КЦСР,0)+1,2,,,"КЦСР")))</f>
        <v>Оказание муниципальных услуг</v>
      </c>
      <c r="B305" s="30" t="s">
        <v>410</v>
      </c>
      <c r="C305" s="6"/>
      <c r="D305" s="1"/>
      <c r="E305" s="73"/>
      <c r="F305" s="59">
        <f aca="true" t="shared" si="44" ref="F305:F308">F306</f>
        <v>67071.6</v>
      </c>
    </row>
    <row r="306" spans="1:6" ht="17.25" customHeight="1">
      <c r="A306" s="56" t="str">
        <f ca="1">IF(ISERROR(MATCH(C306,Код_Раздел,0)),"",INDIRECT(ADDRESS(MATCH(C306,Код_Раздел,0)+1,2,,,"Раздел")))</f>
        <v>Образование</v>
      </c>
      <c r="B306" s="30" t="s">
        <v>410</v>
      </c>
      <c r="C306" s="6" t="s">
        <v>169</v>
      </c>
      <c r="D306" s="1"/>
      <c r="E306" s="73"/>
      <c r="F306" s="59">
        <f t="shared" si="44"/>
        <v>67071.6</v>
      </c>
    </row>
    <row r="307" spans="1:6" ht="20.25" customHeight="1">
      <c r="A307" s="60" t="s">
        <v>222</v>
      </c>
      <c r="B307" s="30" t="s">
        <v>410</v>
      </c>
      <c r="C307" s="6" t="s">
        <v>169</v>
      </c>
      <c r="D307" s="1" t="s">
        <v>188</v>
      </c>
      <c r="E307" s="73"/>
      <c r="F307" s="59">
        <f t="shared" si="44"/>
        <v>67071.6</v>
      </c>
    </row>
    <row r="308" spans="1:6" ht="38.25" customHeight="1">
      <c r="A308" s="56" t="str">
        <f ca="1">IF(ISERROR(MATCH(E308,Код_КВР,0)),"",INDIRECT(ADDRESS(MATCH(E308,Код_КВР,0)+1,2,,,"КВР")))</f>
        <v>Предоставление субсидий бюджетным, автономным учреждениям и иным некоммерческим организациям</v>
      </c>
      <c r="B308" s="30" t="s">
        <v>410</v>
      </c>
      <c r="C308" s="6" t="s">
        <v>169</v>
      </c>
      <c r="D308" s="1" t="s">
        <v>188</v>
      </c>
      <c r="E308" s="73">
        <v>600</v>
      </c>
      <c r="F308" s="59">
        <f t="shared" si="44"/>
        <v>67071.6</v>
      </c>
    </row>
    <row r="309" spans="1:6" ht="20.25" customHeight="1">
      <c r="A309" s="56" t="str">
        <f ca="1">IF(ISERROR(MATCH(E309,Код_КВР,0)),"",INDIRECT(ADDRESS(MATCH(E309,Код_КВР,0)+1,2,,,"КВР")))</f>
        <v>Субсидии бюджетным учреждениям</v>
      </c>
      <c r="B309" s="30" t="s">
        <v>410</v>
      </c>
      <c r="C309" s="6" t="s">
        <v>169</v>
      </c>
      <c r="D309" s="1" t="s">
        <v>188</v>
      </c>
      <c r="E309" s="73">
        <v>610</v>
      </c>
      <c r="F309" s="59">
        <f>'прил.15'!G683</f>
        <v>67071.6</v>
      </c>
    </row>
    <row r="310" spans="1:6" ht="34.5" customHeight="1">
      <c r="A310" s="56" t="str">
        <f ca="1">IF(ISERROR(MATCH(B310,Код_КЦСР,0)),"",INDIRECT(ADDRESS(MATCH(B310,Код_КЦСР,0)+1,2,,,"КЦСР")))</f>
        <v>Укрепление материально-технической базы муниципальных учреждений</v>
      </c>
      <c r="B310" s="30" t="s">
        <v>527</v>
      </c>
      <c r="C310" s="6"/>
      <c r="D310" s="1"/>
      <c r="E310" s="115"/>
      <c r="F310" s="59">
        <f>F311</f>
        <v>22.7</v>
      </c>
    </row>
    <row r="311" spans="1:6" ht="20.25" customHeight="1">
      <c r="A311" s="56" t="str">
        <f ca="1">IF(ISERROR(MATCH(C311,Код_Раздел,0)),"",INDIRECT(ADDRESS(MATCH(C311,Код_Раздел,0)+1,2,,,"Раздел")))</f>
        <v>Образование</v>
      </c>
      <c r="B311" s="30" t="s">
        <v>527</v>
      </c>
      <c r="C311" s="6" t="s">
        <v>169</v>
      </c>
      <c r="D311" s="1"/>
      <c r="E311" s="115"/>
      <c r="F311" s="59">
        <f>F312</f>
        <v>22.7</v>
      </c>
    </row>
    <row r="312" spans="1:6" ht="20.25" customHeight="1">
      <c r="A312" s="10" t="s">
        <v>223</v>
      </c>
      <c r="B312" s="30" t="s">
        <v>527</v>
      </c>
      <c r="C312" s="6" t="s">
        <v>169</v>
      </c>
      <c r="D312" s="1" t="s">
        <v>193</v>
      </c>
      <c r="E312" s="115"/>
      <c r="F312" s="59">
        <f>F313</f>
        <v>22.7</v>
      </c>
    </row>
    <row r="313" spans="1:6" ht="41.25" customHeight="1">
      <c r="A313" s="56" t="str">
        <f ca="1">IF(ISERROR(MATCH(E313,Код_КВР,0)),"",INDIRECT(ADDRESS(MATCH(E313,Код_КВР,0)+1,2,,,"КВР")))</f>
        <v>Предоставление субсидий бюджетным, автономным учреждениям и иным некоммерческим организациям</v>
      </c>
      <c r="B313" s="30" t="s">
        <v>527</v>
      </c>
      <c r="C313" s="6" t="s">
        <v>169</v>
      </c>
      <c r="D313" s="1" t="s">
        <v>193</v>
      </c>
      <c r="E313" s="115">
        <v>600</v>
      </c>
      <c r="F313" s="59">
        <f>F314</f>
        <v>22.7</v>
      </c>
    </row>
    <row r="314" spans="1:6" ht="20.25" customHeight="1">
      <c r="A314" s="56" t="str">
        <f ca="1">IF(ISERROR(MATCH(E314,Код_КВР,0)),"",INDIRECT(ADDRESS(MATCH(E314,Код_КВР,0)+1,2,,,"КВР")))</f>
        <v>Субсидии бюджетным учреждениям</v>
      </c>
      <c r="B314" s="30" t="s">
        <v>527</v>
      </c>
      <c r="C314" s="6" t="s">
        <v>169</v>
      </c>
      <c r="D314" s="1" t="s">
        <v>193</v>
      </c>
      <c r="E314" s="115">
        <v>610</v>
      </c>
      <c r="F314" s="59">
        <f>'прил.15'!G689</f>
        <v>22.7</v>
      </c>
    </row>
    <row r="315" spans="1:6" ht="53.25" customHeight="1">
      <c r="A315" s="56" t="str">
        <f ca="1">IF(ISERROR(MATCH(B315,Код_КЦСР,0)),"",INDIRECT(ADDRESS(MATCH(B315,Код_КЦСР,0)+1,2,,,"КЦСР")))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15" s="30" t="s">
        <v>413</v>
      </c>
      <c r="C315" s="6"/>
      <c r="D315" s="1"/>
      <c r="E315" s="73"/>
      <c r="F315" s="59">
        <f>F316+F321+F327+F333+F338+F353+F346</f>
        <v>333938.10000000003</v>
      </c>
    </row>
    <row r="316" spans="1:6" ht="18.75" customHeight="1">
      <c r="A316" s="56" t="str">
        <f ca="1">IF(ISERROR(MATCH(B316,Код_КЦСР,0)),"",INDIRECT(ADDRESS(MATCH(B316,Код_КЦСР,0)+1,2,,,"КЦСР")))</f>
        <v>Обеспечение доступа к спортивным объектам</v>
      </c>
      <c r="B316" s="30" t="s">
        <v>415</v>
      </c>
      <c r="C316" s="6"/>
      <c r="D316" s="1"/>
      <c r="E316" s="73"/>
      <c r="F316" s="59">
        <f aca="true" t="shared" si="45" ref="F316:F319">F317</f>
        <v>142585.3</v>
      </c>
    </row>
    <row r="317" spans="1:6" ht="23.25" customHeight="1">
      <c r="A317" s="56" t="str">
        <f ca="1">IF(ISERROR(MATCH(C317,Код_Раздел,0)),"",INDIRECT(ADDRESS(MATCH(C317,Код_Раздел,0)+1,2,,,"Раздел")))</f>
        <v>Физическая культура и спорт</v>
      </c>
      <c r="B317" s="30" t="s">
        <v>415</v>
      </c>
      <c r="C317" s="6" t="s">
        <v>198</v>
      </c>
      <c r="D317" s="1"/>
      <c r="E317" s="73"/>
      <c r="F317" s="59">
        <f t="shared" si="45"/>
        <v>142585.3</v>
      </c>
    </row>
    <row r="318" spans="1:6" ht="18.75" customHeight="1">
      <c r="A318" s="60" t="s">
        <v>160</v>
      </c>
      <c r="B318" s="30" t="s">
        <v>415</v>
      </c>
      <c r="C318" s="6" t="s">
        <v>198</v>
      </c>
      <c r="D318" s="1" t="s">
        <v>187</v>
      </c>
      <c r="E318" s="73"/>
      <c r="F318" s="59">
        <f t="shared" si="45"/>
        <v>142585.3</v>
      </c>
    </row>
    <row r="319" spans="1:6" ht="37.5" customHeight="1">
      <c r="A319" s="56" t="str">
        <f ca="1">IF(ISERROR(MATCH(E319,Код_КВР,0)),"",INDIRECT(ADDRESS(MATCH(E319,Код_КВР,0)+1,2,,,"КВР")))</f>
        <v>Предоставление субсидий бюджетным, автономным учреждениям и иным некоммерческим организациям</v>
      </c>
      <c r="B319" s="30" t="s">
        <v>415</v>
      </c>
      <c r="C319" s="6" t="s">
        <v>198</v>
      </c>
      <c r="D319" s="1" t="s">
        <v>187</v>
      </c>
      <c r="E319" s="73">
        <v>600</v>
      </c>
      <c r="F319" s="59">
        <f t="shared" si="45"/>
        <v>142585.3</v>
      </c>
    </row>
    <row r="320" spans="1:6" ht="12.75">
      <c r="A320" s="56" t="str">
        <f ca="1">IF(ISERROR(MATCH(E320,Код_КВР,0)),"",INDIRECT(ADDRESS(MATCH(E320,Код_КВР,0)+1,2,,,"КВР")))</f>
        <v>Субсидии автономным учреждениям</v>
      </c>
      <c r="B320" s="30" t="s">
        <v>415</v>
      </c>
      <c r="C320" s="6" t="s">
        <v>198</v>
      </c>
      <c r="D320" s="1" t="s">
        <v>187</v>
      </c>
      <c r="E320" s="73">
        <v>620</v>
      </c>
      <c r="F320" s="59">
        <f>'прил.15'!G865</f>
        <v>142585.3</v>
      </c>
    </row>
    <row r="321" spans="1:6" ht="54" customHeight="1">
      <c r="A321" s="56" t="str">
        <f ca="1">IF(ISERROR(MATCH(B321,Код_КЦСР,0)),"",INDIRECT(ADDRESS(MATCH(B321,Код_КЦСР,0)+1,2,,,"КЦСР")))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всероссийского, международного)</v>
      </c>
      <c r="B321" s="30" t="s">
        <v>417</v>
      </c>
      <c r="C321" s="6"/>
      <c r="D321" s="1"/>
      <c r="E321" s="73"/>
      <c r="F321" s="59">
        <f aca="true" t="shared" si="46" ref="F321:F323">F322</f>
        <v>19356.2</v>
      </c>
    </row>
    <row r="322" spans="1:6" ht="12.75">
      <c r="A322" s="56" t="str">
        <f ca="1">IF(ISERROR(MATCH(C322,Код_Раздел,0)),"",INDIRECT(ADDRESS(MATCH(C322,Код_Раздел,0)+1,2,,,"Раздел")))</f>
        <v>Физическая культура и спорт</v>
      </c>
      <c r="B322" s="30" t="s">
        <v>417</v>
      </c>
      <c r="C322" s="6" t="s">
        <v>198</v>
      </c>
      <c r="D322" s="1"/>
      <c r="E322" s="73"/>
      <c r="F322" s="59">
        <f t="shared" si="46"/>
        <v>19356.2</v>
      </c>
    </row>
    <row r="323" spans="1:6" ht="12.75">
      <c r="A323" s="60" t="s">
        <v>160</v>
      </c>
      <c r="B323" s="30" t="s">
        <v>417</v>
      </c>
      <c r="C323" s="6" t="s">
        <v>198</v>
      </c>
      <c r="D323" s="1" t="s">
        <v>187</v>
      </c>
      <c r="E323" s="73"/>
      <c r="F323" s="59">
        <f t="shared" si="46"/>
        <v>19356.2</v>
      </c>
    </row>
    <row r="324" spans="1:6" ht="36" customHeight="1">
      <c r="A324" s="56" t="str">
        <f ca="1">IF(ISERROR(MATCH(E324,Код_КВР,0)),"",INDIRECT(ADDRESS(MATCH(E324,Код_КВР,0)+1,2,,,"КВР")))</f>
        <v>Предоставление субсидий бюджетным, автономным учреждениям и иным некоммерческим организациям</v>
      </c>
      <c r="B324" s="30" t="s">
        <v>417</v>
      </c>
      <c r="C324" s="6" t="s">
        <v>198</v>
      </c>
      <c r="D324" s="1" t="s">
        <v>187</v>
      </c>
      <c r="E324" s="73">
        <v>600</v>
      </c>
      <c r="F324" s="59">
        <f>F325+F326</f>
        <v>19356.2</v>
      </c>
    </row>
    <row r="325" spans="1:6" ht="12.75">
      <c r="A325" s="56" t="str">
        <f ca="1">IF(ISERROR(MATCH(E325,Код_КВР,0)),"",INDIRECT(ADDRESS(MATCH(E325,Код_КВР,0)+1,2,,,"КВР")))</f>
        <v>Субсидии бюджетным учреждениям</v>
      </c>
      <c r="B325" s="30" t="s">
        <v>417</v>
      </c>
      <c r="C325" s="6" t="s">
        <v>198</v>
      </c>
      <c r="D325" s="1" t="s">
        <v>187</v>
      </c>
      <c r="E325" s="73">
        <v>610</v>
      </c>
      <c r="F325" s="59">
        <f>'прил.15'!G868</f>
        <v>15394.7</v>
      </c>
    </row>
    <row r="326" spans="1:6" ht="12.75">
      <c r="A326" s="56" t="str">
        <f ca="1">IF(ISERROR(MATCH(E326,Код_КВР,0)),"",INDIRECT(ADDRESS(MATCH(E326,Код_КВР,0)+1,2,,,"КВР")))</f>
        <v>Субсидии автономным учреждениям</v>
      </c>
      <c r="B326" s="30" t="s">
        <v>417</v>
      </c>
      <c r="C326" s="6" t="s">
        <v>198</v>
      </c>
      <c r="D326" s="1" t="s">
        <v>187</v>
      </c>
      <c r="E326" s="73">
        <v>620</v>
      </c>
      <c r="F326" s="59">
        <f>'прил.15'!G869</f>
        <v>3961.5</v>
      </c>
    </row>
    <row r="327" spans="1:6" ht="20.25" customHeight="1">
      <c r="A327" s="56" t="str">
        <f ca="1">IF(ISERROR(MATCH(B327,Код_КЦСР,0)),"",INDIRECT(ADDRESS(MATCH(B327,Код_КЦСР,0)+1,2,,,"КЦСР")))</f>
        <v>Реализация  дополнительных общеобразовательных программ</v>
      </c>
      <c r="B327" s="30" t="s">
        <v>418</v>
      </c>
      <c r="C327" s="6"/>
      <c r="D327" s="1"/>
      <c r="E327" s="73"/>
      <c r="F327" s="59">
        <f aca="true" t="shared" si="47" ref="F327:F329">F328</f>
        <v>117178.9</v>
      </c>
    </row>
    <row r="328" spans="1:6" ht="12.75">
      <c r="A328" s="56" t="str">
        <f ca="1">IF(ISERROR(MATCH(C328,Код_Раздел,0)),"",INDIRECT(ADDRESS(MATCH(C328,Код_Раздел,0)+1,2,,,"Раздел")))</f>
        <v>Образование</v>
      </c>
      <c r="B328" s="30" t="s">
        <v>418</v>
      </c>
      <c r="C328" s="6" t="s">
        <v>169</v>
      </c>
      <c r="D328" s="1"/>
      <c r="E328" s="73"/>
      <c r="F328" s="59">
        <f t="shared" si="47"/>
        <v>117178.9</v>
      </c>
    </row>
    <row r="329" spans="1:6" ht="12.75">
      <c r="A329" s="60" t="s">
        <v>222</v>
      </c>
      <c r="B329" s="30" t="s">
        <v>418</v>
      </c>
      <c r="C329" s="6" t="s">
        <v>169</v>
      </c>
      <c r="D329" s="1" t="s">
        <v>188</v>
      </c>
      <c r="E329" s="73"/>
      <c r="F329" s="59">
        <f t="shared" si="47"/>
        <v>117178.9</v>
      </c>
    </row>
    <row r="330" spans="1:6" ht="39" customHeight="1">
      <c r="A330" s="56" t="str">
        <f ca="1">IF(ISERROR(MATCH(E330,Код_КВР,0)),"",INDIRECT(ADDRESS(MATCH(E330,Код_КВР,0)+1,2,,,"КВР")))</f>
        <v>Предоставление субсидий бюджетным, автономным учреждениям и иным некоммерческим организациям</v>
      </c>
      <c r="B330" s="30" t="s">
        <v>418</v>
      </c>
      <c r="C330" s="6" t="s">
        <v>169</v>
      </c>
      <c r="D330" s="1" t="s">
        <v>188</v>
      </c>
      <c r="E330" s="73">
        <v>600</v>
      </c>
      <c r="F330" s="59">
        <f>F331+F332</f>
        <v>117178.9</v>
      </c>
    </row>
    <row r="331" spans="1:6" ht="12.75">
      <c r="A331" s="56" t="str">
        <f ca="1">IF(ISERROR(MATCH(E331,Код_КВР,0)),"",INDIRECT(ADDRESS(MATCH(E331,Код_КВР,0)+1,2,,,"КВР")))</f>
        <v>Субсидии бюджетным учреждениям</v>
      </c>
      <c r="B331" s="30" t="s">
        <v>418</v>
      </c>
      <c r="C331" s="6" t="s">
        <v>169</v>
      </c>
      <c r="D331" s="1" t="s">
        <v>188</v>
      </c>
      <c r="E331" s="73">
        <v>610</v>
      </c>
      <c r="F331" s="59">
        <f>'прил.15'!G834</f>
        <v>97989.4</v>
      </c>
    </row>
    <row r="332" spans="1:6" ht="12.75">
      <c r="A332" s="56" t="str">
        <f ca="1">IF(ISERROR(MATCH(E332,Код_КВР,0)),"",INDIRECT(ADDRESS(MATCH(E332,Код_КВР,0)+1,2,,,"КВР")))</f>
        <v>Субсидии автономным учреждениям</v>
      </c>
      <c r="B332" s="30" t="s">
        <v>418</v>
      </c>
      <c r="C332" s="6" t="s">
        <v>169</v>
      </c>
      <c r="D332" s="1" t="s">
        <v>188</v>
      </c>
      <c r="E332" s="73">
        <v>620</v>
      </c>
      <c r="F332" s="59">
        <f>'прил.15'!G835</f>
        <v>19189.5</v>
      </c>
    </row>
    <row r="333" spans="1:6" ht="37.5" customHeight="1">
      <c r="A333" s="56" t="str">
        <f ca="1">IF(ISERROR(MATCH(B333,Код_КЦСР,0)),"",INDIRECT(ADDRESS(MATCH(B333,Код_КЦСР,0)+1,2,,,"КЦСР")))</f>
        <v>Организация и ведение бухгалтерского (бюджетного) учета и отчетности</v>
      </c>
      <c r="B333" s="30" t="s">
        <v>419</v>
      </c>
      <c r="C333" s="6"/>
      <c r="D333" s="1"/>
      <c r="E333" s="73"/>
      <c r="F333" s="59">
        <f aca="true" t="shared" si="48" ref="F333:F336">F334</f>
        <v>3828.2</v>
      </c>
    </row>
    <row r="334" spans="1:6" ht="12.75">
      <c r="A334" s="56" t="str">
        <f ca="1">IF(ISERROR(MATCH(C334,Код_Раздел,0)),"",INDIRECT(ADDRESS(MATCH(C334,Код_Раздел,0)+1,2,,,"Раздел")))</f>
        <v>Физическая культура и спорт</v>
      </c>
      <c r="B334" s="30" t="s">
        <v>419</v>
      </c>
      <c r="C334" s="6" t="s">
        <v>198</v>
      </c>
      <c r="D334" s="1"/>
      <c r="E334" s="73"/>
      <c r="F334" s="59">
        <f t="shared" si="48"/>
        <v>3828.2</v>
      </c>
    </row>
    <row r="335" spans="1:6" ht="12.75">
      <c r="A335" s="60" t="s">
        <v>166</v>
      </c>
      <c r="B335" s="30" t="s">
        <v>419</v>
      </c>
      <c r="C335" s="6" t="s">
        <v>198</v>
      </c>
      <c r="D335" s="1" t="s">
        <v>195</v>
      </c>
      <c r="E335" s="73"/>
      <c r="F335" s="59">
        <f t="shared" si="48"/>
        <v>3828.2</v>
      </c>
    </row>
    <row r="336" spans="1:6" ht="39.75" customHeight="1">
      <c r="A336" s="56" t="str">
        <f ca="1">IF(ISERROR(MATCH(E336,Код_КВР,0)),"",INDIRECT(ADDRESS(MATCH(E336,Код_КВР,0)+1,2,,,"КВР")))</f>
        <v>Предоставление субсидий бюджетным, автономным учреждениям и иным некоммерческим организациям</v>
      </c>
      <c r="B336" s="30" t="s">
        <v>419</v>
      </c>
      <c r="C336" s="6" t="s">
        <v>198</v>
      </c>
      <c r="D336" s="1" t="s">
        <v>195</v>
      </c>
      <c r="E336" s="73">
        <v>600</v>
      </c>
      <c r="F336" s="59">
        <f t="shared" si="48"/>
        <v>3828.2</v>
      </c>
    </row>
    <row r="337" spans="1:6" ht="21.75" customHeight="1">
      <c r="A337" s="56" t="str">
        <f ca="1">IF(ISERROR(MATCH(E337,Код_КВР,0)),"",INDIRECT(ADDRESS(MATCH(E337,Код_КВР,0)+1,2,,,"КВР")))</f>
        <v>Субсидии бюджетным учреждениям</v>
      </c>
      <c r="B337" s="30" t="s">
        <v>419</v>
      </c>
      <c r="C337" s="6" t="s">
        <v>198</v>
      </c>
      <c r="D337" s="1" t="s">
        <v>195</v>
      </c>
      <c r="E337" s="73">
        <v>610</v>
      </c>
      <c r="F337" s="59">
        <f>'прил.15'!G893</f>
        <v>3828.2</v>
      </c>
    </row>
    <row r="338" spans="1:6" ht="21.75" customHeight="1">
      <c r="A338" s="56" t="str">
        <f ca="1">IF(ISERROR(MATCH(B338,Код_КЦСР,0)),"",INDIRECT(ADDRESS(MATCH(B338,Код_КЦСР,0)+1,2,,,"КЦСР")))</f>
        <v>Популяризация физической культуры и спорта</v>
      </c>
      <c r="B338" s="30" t="s">
        <v>420</v>
      </c>
      <c r="C338" s="6"/>
      <c r="D338" s="1"/>
      <c r="E338" s="73"/>
      <c r="F338" s="59">
        <f aca="true" t="shared" si="49" ref="F338:F339">F339</f>
        <v>3251.2</v>
      </c>
    </row>
    <row r="339" spans="1:6" ht="21.75" customHeight="1">
      <c r="A339" s="56" t="str">
        <f ca="1">IF(ISERROR(MATCH(C339,Код_Раздел,0)),"",INDIRECT(ADDRESS(MATCH(C339,Код_Раздел,0)+1,2,,,"Раздел")))</f>
        <v>Физическая культура и спорт</v>
      </c>
      <c r="B339" s="30" t="s">
        <v>420</v>
      </c>
      <c r="C339" s="6" t="s">
        <v>198</v>
      </c>
      <c r="D339" s="1"/>
      <c r="E339" s="73"/>
      <c r="F339" s="59">
        <f t="shared" si="49"/>
        <v>3251.2</v>
      </c>
    </row>
    <row r="340" spans="1:6" ht="21.75" customHeight="1">
      <c r="A340" s="60" t="s">
        <v>160</v>
      </c>
      <c r="B340" s="30" t="s">
        <v>420</v>
      </c>
      <c r="C340" s="6" t="s">
        <v>198</v>
      </c>
      <c r="D340" s="1" t="s">
        <v>187</v>
      </c>
      <c r="E340" s="73"/>
      <c r="F340" s="59">
        <f>F341+F343</f>
        <v>3251.2</v>
      </c>
    </row>
    <row r="341" spans="1:6" ht="12.75" hidden="1">
      <c r="A341" s="56" t="str">
        <f aca="true" t="shared" si="50" ref="A341:A345">IF(ISERROR(MATCH(E341,Код_КВР,0)),"",INDIRECT(ADDRESS(MATCH(E341,Код_КВР,0)+1,2,,,"КВР")))</f>
        <v>Закупка товаров, работ и услуг для муниципальных нужд</v>
      </c>
      <c r="B341" s="30" t="s">
        <v>420</v>
      </c>
      <c r="C341" s="6" t="s">
        <v>198</v>
      </c>
      <c r="D341" s="1" t="s">
        <v>187</v>
      </c>
      <c r="E341" s="73">
        <v>200</v>
      </c>
      <c r="F341" s="59">
        <f>F342</f>
        <v>0</v>
      </c>
    </row>
    <row r="342" spans="1:6" ht="35.25" customHeight="1" hidden="1">
      <c r="A342" s="56" t="str">
        <f ca="1" t="shared" si="50"/>
        <v>Иные закупки товаров, работ и услуг для обеспечения муниципальных нужд</v>
      </c>
      <c r="B342" s="30" t="s">
        <v>420</v>
      </c>
      <c r="C342" s="6" t="s">
        <v>198</v>
      </c>
      <c r="D342" s="1" t="s">
        <v>187</v>
      </c>
      <c r="E342" s="73">
        <v>240</v>
      </c>
      <c r="F342" s="59">
        <f>'прил.15'!G872</f>
        <v>0</v>
      </c>
    </row>
    <row r="343" spans="1:6" ht="42" customHeight="1">
      <c r="A343" s="56" t="str">
        <f ca="1" t="shared" si="50"/>
        <v>Предоставление субсидий бюджетным, автономным учреждениям и иным некоммерческим организациям</v>
      </c>
      <c r="B343" s="30" t="s">
        <v>420</v>
      </c>
      <c r="C343" s="6" t="s">
        <v>198</v>
      </c>
      <c r="D343" s="1" t="s">
        <v>187</v>
      </c>
      <c r="E343" s="73">
        <v>600</v>
      </c>
      <c r="F343" s="59">
        <f>F344+F345</f>
        <v>3251.2</v>
      </c>
    </row>
    <row r="344" spans="1:6" ht="12.75">
      <c r="A344" s="56" t="str">
        <f ca="1" t="shared" si="50"/>
        <v>Субсидии бюджетным учреждениям</v>
      </c>
      <c r="B344" s="30" t="s">
        <v>420</v>
      </c>
      <c r="C344" s="6" t="s">
        <v>198</v>
      </c>
      <c r="D344" s="1" t="s">
        <v>187</v>
      </c>
      <c r="E344" s="73">
        <v>610</v>
      </c>
      <c r="F344" s="59">
        <f>'прил.15'!G874</f>
        <v>2004.4</v>
      </c>
    </row>
    <row r="345" spans="1:6" ht="12.75">
      <c r="A345" s="56" t="str">
        <f ca="1" t="shared" si="50"/>
        <v>Субсидии автономным учреждениям</v>
      </c>
      <c r="B345" s="30" t="s">
        <v>420</v>
      </c>
      <c r="C345" s="6" t="s">
        <v>198</v>
      </c>
      <c r="D345" s="1" t="s">
        <v>187</v>
      </c>
      <c r="E345" s="73">
        <v>620</v>
      </c>
      <c r="F345" s="59">
        <f>'прил.15'!G875</f>
        <v>1246.8</v>
      </c>
    </row>
    <row r="346" spans="1:6" ht="51" customHeight="1">
      <c r="A346" s="56" t="str">
        <f ca="1">IF(ISERROR(MATCH(B346,Код_КЦСР,0)),"",INDIRECT(ADDRESS(MATCH(B346,Код_КЦСР,0)+1,2,,,"КЦСР")))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346" s="30" t="s">
        <v>530</v>
      </c>
      <c r="C346" s="6"/>
      <c r="D346" s="1"/>
      <c r="E346" s="81"/>
      <c r="F346" s="59">
        <f>F347</f>
        <v>6038.3</v>
      </c>
    </row>
    <row r="347" spans="1:6" ht="21" customHeight="1">
      <c r="A347" s="56" t="str">
        <f ca="1">IF(ISERROR(MATCH(C347,Код_Раздел,0)),"",INDIRECT(ADDRESS(MATCH(C347,Код_Раздел,0)+1,2,,,"Раздел")))</f>
        <v>Физическая культура и спорт</v>
      </c>
      <c r="B347" s="30" t="s">
        <v>530</v>
      </c>
      <c r="C347" s="6" t="s">
        <v>198</v>
      </c>
      <c r="D347" s="1"/>
      <c r="E347" s="81"/>
      <c r="F347" s="59">
        <f>F348</f>
        <v>6038.3</v>
      </c>
    </row>
    <row r="348" spans="1:6" ht="19.5" customHeight="1">
      <c r="A348" s="60" t="s">
        <v>166</v>
      </c>
      <c r="B348" s="30" t="s">
        <v>530</v>
      </c>
      <c r="C348" s="6" t="s">
        <v>198</v>
      </c>
      <c r="D348" s="1" t="s">
        <v>195</v>
      </c>
      <c r="E348" s="81"/>
      <c r="F348" s="59">
        <f>F349+F351</f>
        <v>6038.3</v>
      </c>
    </row>
    <row r="349" spans="1:6" ht="51" customHeight="1">
      <c r="A349" s="56" t="str">
        <f ca="1">IF(ISERROR(MATCH(E349,Код_КВР,0)),"",INDIRECT(ADDRESS(MATCH(E349,Код_КВР,0)+1,2,,,"КВР")))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9" s="30" t="s">
        <v>530</v>
      </c>
      <c r="C349" s="6" t="s">
        <v>198</v>
      </c>
      <c r="D349" s="1" t="s">
        <v>195</v>
      </c>
      <c r="E349" s="81">
        <v>100</v>
      </c>
      <c r="F349" s="59">
        <f>F350</f>
        <v>6026.5</v>
      </c>
    </row>
    <row r="350" spans="1:6" ht="19.5" customHeight="1">
      <c r="A350" s="56" t="str">
        <f ca="1">IF(ISERROR(MATCH(E350,Код_КВР,0)),"",INDIRECT(ADDRESS(MATCH(E350,Код_КВР,0)+1,2,,,"КВР")))</f>
        <v>Расходы на выплаты персоналу муниципальных органов</v>
      </c>
      <c r="B350" s="30" t="s">
        <v>530</v>
      </c>
      <c r="C350" s="6" t="s">
        <v>198</v>
      </c>
      <c r="D350" s="1" t="s">
        <v>195</v>
      </c>
      <c r="E350" s="81">
        <v>120</v>
      </c>
      <c r="F350" s="59">
        <f>'прил.15'!G896</f>
        <v>6026.5</v>
      </c>
    </row>
    <row r="351" spans="1:6" ht="18.75" customHeight="1">
      <c r="A351" s="56" t="str">
        <f ca="1">IF(ISERROR(MATCH(E351,Код_КВР,0)),"",INDIRECT(ADDRESS(MATCH(E351,Код_КВР,0)+1,2,,,"КВР")))</f>
        <v>Закупка товаров, работ и услуг для муниципальных нужд</v>
      </c>
      <c r="B351" s="30" t="s">
        <v>530</v>
      </c>
      <c r="C351" s="6" t="s">
        <v>198</v>
      </c>
      <c r="D351" s="1" t="s">
        <v>195</v>
      </c>
      <c r="E351" s="81">
        <v>200</v>
      </c>
      <c r="F351" s="59">
        <f>F352</f>
        <v>11.8</v>
      </c>
    </row>
    <row r="352" spans="1:6" ht="41.25" customHeight="1">
      <c r="A352" s="56" t="str">
        <f ca="1">IF(ISERROR(MATCH(E352,Код_КВР,0)),"",INDIRECT(ADDRESS(MATCH(E352,Код_КВР,0)+1,2,,,"КВР")))</f>
        <v>Иные закупки товаров, работ и услуг для обеспечения муниципальных нужд</v>
      </c>
      <c r="B352" s="30" t="s">
        <v>530</v>
      </c>
      <c r="C352" s="6" t="s">
        <v>198</v>
      </c>
      <c r="D352" s="1" t="s">
        <v>195</v>
      </c>
      <c r="E352" s="81">
        <v>240</v>
      </c>
      <c r="F352" s="59">
        <f>'прил.15'!G898</f>
        <v>11.8</v>
      </c>
    </row>
    <row r="353" spans="1:6" ht="12.75">
      <c r="A353" s="56" t="str">
        <f ca="1">IF(ISERROR(MATCH(B353,Код_КЦСР,0)),"",INDIRECT(ADDRESS(MATCH(B353,Код_КЦСР,0)+1,2,,,"КЦСР")))</f>
        <v>Спортивный город</v>
      </c>
      <c r="B353" s="30" t="s">
        <v>422</v>
      </c>
      <c r="C353" s="6"/>
      <c r="D353" s="1"/>
      <c r="E353" s="73"/>
      <c r="F353" s="59">
        <f>F354+F359</f>
        <v>41700</v>
      </c>
    </row>
    <row r="354" spans="1:6" ht="12.75">
      <c r="A354" s="56" t="str">
        <f ca="1">IF(ISERROR(MATCH(C354,Код_Раздел,0)),"",INDIRECT(ADDRESS(MATCH(C354,Код_Раздел,0)+1,2,,,"Раздел")))</f>
        <v>Образование</v>
      </c>
      <c r="B354" s="30" t="s">
        <v>422</v>
      </c>
      <c r="C354" s="6" t="s">
        <v>169</v>
      </c>
      <c r="D354" s="1"/>
      <c r="E354" s="73"/>
      <c r="F354" s="59">
        <f aca="true" t="shared" si="51" ref="F354:F355">F355</f>
        <v>1102.6</v>
      </c>
    </row>
    <row r="355" spans="1:6" ht="12.75">
      <c r="A355" s="60" t="s">
        <v>223</v>
      </c>
      <c r="B355" s="30" t="s">
        <v>422</v>
      </c>
      <c r="C355" s="6" t="s">
        <v>169</v>
      </c>
      <c r="D355" s="1" t="s">
        <v>193</v>
      </c>
      <c r="E355" s="73"/>
      <c r="F355" s="59">
        <f t="shared" si="51"/>
        <v>1102.6</v>
      </c>
    </row>
    <row r="356" spans="1:6" ht="46.5" customHeight="1">
      <c r="A356" s="56" t="str">
        <f ca="1">IF(ISERROR(MATCH(E356,Код_КВР,0)),"",INDIRECT(ADDRESS(MATCH(E356,Код_КВР,0)+1,2,,,"КВР")))</f>
        <v>Предоставление субсидий бюджетным, автономным учреждениям и иным некоммерческим организациям</v>
      </c>
      <c r="B356" s="30" t="s">
        <v>422</v>
      </c>
      <c r="C356" s="6" t="s">
        <v>169</v>
      </c>
      <c r="D356" s="1" t="s">
        <v>193</v>
      </c>
      <c r="E356" s="73">
        <v>600</v>
      </c>
      <c r="F356" s="59">
        <f>F357+F358</f>
        <v>1102.6</v>
      </c>
    </row>
    <row r="357" spans="1:6" ht="12.75">
      <c r="A357" s="56" t="str">
        <f ca="1">IF(ISERROR(MATCH(E357,Код_КВР,0)),"",INDIRECT(ADDRESS(MATCH(E357,Код_КВР,0)+1,2,,,"КВР")))</f>
        <v>Субсидии бюджетным учреждениям</v>
      </c>
      <c r="B357" s="30" t="s">
        <v>422</v>
      </c>
      <c r="C357" s="6" t="s">
        <v>169</v>
      </c>
      <c r="D357" s="1" t="s">
        <v>193</v>
      </c>
      <c r="E357" s="73">
        <v>610</v>
      </c>
      <c r="F357" s="59">
        <f>'прил.15'!G840</f>
        <v>1102.6</v>
      </c>
    </row>
    <row r="358" spans="1:6" ht="12.75">
      <c r="A358" s="56" t="str">
        <f ca="1">IF(ISERROR(MATCH(E358,Код_КВР,0)),"",INDIRECT(ADDRESS(MATCH(E358,Код_КВР,0)+1,2,,,"КВР")))</f>
        <v>Субсидии автономным учреждениям</v>
      </c>
      <c r="B358" s="30" t="s">
        <v>422</v>
      </c>
      <c r="C358" s="6" t="s">
        <v>169</v>
      </c>
      <c r="D358" s="1" t="s">
        <v>193</v>
      </c>
      <c r="E358" s="73">
        <v>620</v>
      </c>
      <c r="F358" s="59">
        <f>'прил.15'!G841</f>
        <v>0</v>
      </c>
    </row>
    <row r="359" spans="1:6" ht="12.75">
      <c r="A359" s="56" t="str">
        <f ca="1">IF(ISERROR(MATCH(C359,Код_Раздел,0)),"",INDIRECT(ADDRESS(MATCH(C359,Код_Раздел,0)+1,2,,,"Раздел")))</f>
        <v>Физическая культура и спорт</v>
      </c>
      <c r="B359" s="30" t="s">
        <v>422</v>
      </c>
      <c r="C359" s="6" t="s">
        <v>198</v>
      </c>
      <c r="D359" s="1"/>
      <c r="E359" s="73"/>
      <c r="F359" s="59">
        <f>F360+F364</f>
        <v>40597.4</v>
      </c>
    </row>
    <row r="360" spans="1:6" ht="12.75">
      <c r="A360" s="60" t="s">
        <v>160</v>
      </c>
      <c r="B360" s="30" t="s">
        <v>422</v>
      </c>
      <c r="C360" s="6" t="s">
        <v>198</v>
      </c>
      <c r="D360" s="1" t="s">
        <v>187</v>
      </c>
      <c r="E360" s="73"/>
      <c r="F360" s="59">
        <f>F361</f>
        <v>37538.3</v>
      </c>
    </row>
    <row r="361" spans="1:6" ht="45" customHeight="1">
      <c r="A361" s="56" t="str">
        <f ca="1">IF(ISERROR(MATCH(E361,Код_КВР,0)),"",INDIRECT(ADDRESS(MATCH(E361,Код_КВР,0)+1,2,,,"КВР")))</f>
        <v>Предоставление субсидий бюджетным, автономным учреждениям и иным некоммерческим организациям</v>
      </c>
      <c r="B361" s="30" t="s">
        <v>422</v>
      </c>
      <c r="C361" s="6" t="s">
        <v>198</v>
      </c>
      <c r="D361" s="1" t="s">
        <v>187</v>
      </c>
      <c r="E361" s="73">
        <v>600</v>
      </c>
      <c r="F361" s="59">
        <f>F362+F363</f>
        <v>37538.3</v>
      </c>
    </row>
    <row r="362" spans="1:6" ht="12.75">
      <c r="A362" s="56" t="str">
        <f ca="1">IF(ISERROR(MATCH(E362,Код_КВР,0)),"",INDIRECT(ADDRESS(MATCH(E362,Код_КВР,0)+1,2,,,"КВР")))</f>
        <v>Субсидии автономным учреждениям</v>
      </c>
      <c r="B362" s="30" t="s">
        <v>422</v>
      </c>
      <c r="C362" s="6" t="s">
        <v>198</v>
      </c>
      <c r="D362" s="1" t="s">
        <v>187</v>
      </c>
      <c r="E362" s="73">
        <v>620</v>
      </c>
      <c r="F362" s="59">
        <f>'прил.15'!G878</f>
        <v>7538.3</v>
      </c>
    </row>
    <row r="363" spans="1:6" ht="42" customHeight="1">
      <c r="A363" s="56" t="str">
        <f ca="1">IF(ISERROR(MATCH(E363,Код_КВР,0)),"",INDIRECT(ADDRESS(MATCH(E363,Код_КВР,0)+1,2,,,"КВР")))</f>
        <v>Субсидии некоммерческим организациям (за исключением государственных (муниципальных) учреждений)</v>
      </c>
      <c r="B363" s="30" t="s">
        <v>422</v>
      </c>
      <c r="C363" s="6" t="s">
        <v>198</v>
      </c>
      <c r="D363" s="1" t="s">
        <v>187</v>
      </c>
      <c r="E363" s="73">
        <v>630</v>
      </c>
      <c r="F363" s="59">
        <f>'прил.15'!G879</f>
        <v>30000</v>
      </c>
    </row>
    <row r="364" spans="1:6" ht="12.75">
      <c r="A364" s="60" t="s">
        <v>238</v>
      </c>
      <c r="B364" s="30" t="s">
        <v>422</v>
      </c>
      <c r="C364" s="6" t="s">
        <v>198</v>
      </c>
      <c r="D364" s="1" t="s">
        <v>188</v>
      </c>
      <c r="E364" s="73"/>
      <c r="F364" s="59">
        <f aca="true" t="shared" si="52" ref="F364:F365">F365</f>
        <v>3059.1</v>
      </c>
    </row>
    <row r="365" spans="1:6" ht="43.5" customHeight="1">
      <c r="A365" s="56" t="str">
        <f ca="1">IF(ISERROR(MATCH(E365,Код_КВР,0)),"",INDIRECT(ADDRESS(MATCH(E365,Код_КВР,0)+1,2,,,"КВР")))</f>
        <v>Предоставление субсидий бюджетным, автономным учреждениям и иным некоммерческим организациям</v>
      </c>
      <c r="B365" s="30" t="s">
        <v>422</v>
      </c>
      <c r="C365" s="6" t="s">
        <v>198</v>
      </c>
      <c r="D365" s="1" t="s">
        <v>188</v>
      </c>
      <c r="E365" s="73">
        <v>600</v>
      </c>
      <c r="F365" s="59">
        <f t="shared" si="52"/>
        <v>3059.1</v>
      </c>
    </row>
    <row r="366" spans="1:6" ht="12.75">
      <c r="A366" s="56" t="str">
        <f ca="1">IF(ISERROR(MATCH(E366,Код_КВР,0)),"",INDIRECT(ADDRESS(MATCH(E366,Код_КВР,0)+1,2,,,"КВР")))</f>
        <v>Субсидии автономным учреждениям</v>
      </c>
      <c r="B366" s="30" t="s">
        <v>422</v>
      </c>
      <c r="C366" s="6" t="s">
        <v>198</v>
      </c>
      <c r="D366" s="1" t="s">
        <v>188</v>
      </c>
      <c r="E366" s="73">
        <v>620</v>
      </c>
      <c r="F366" s="59">
        <f>'прил.15'!G888</f>
        <v>3059.1</v>
      </c>
    </row>
    <row r="367" spans="1:6" ht="39.75" customHeight="1">
      <c r="A367" s="56" t="str">
        <f ca="1">IF(ISERROR(MATCH(B367,Код_КЦСР,0)),"",INDIRECT(ADDRESS(MATCH(B367,Код_КЦСР,0)+1,2,,,"КЦСР")))</f>
        <v>Муниципальная программа «Развитие архивного дела» на 2013-2018 годы</v>
      </c>
      <c r="B367" s="30" t="s">
        <v>424</v>
      </c>
      <c r="C367" s="6"/>
      <c r="D367" s="1"/>
      <c r="E367" s="73"/>
      <c r="F367" s="59">
        <f>F368+F377</f>
        <v>13644</v>
      </c>
    </row>
    <row r="368" spans="1:6" ht="52.7" customHeight="1">
      <c r="A368" s="56" t="str">
        <f ca="1">IF(ISERROR(MATCH(B368,Код_КЦСР,0)),"",INDIRECT(ADDRESS(MATCH(B368,Код_КЦСР,0)+1,2,,,"КЦСР")))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368" s="30" t="s">
        <v>426</v>
      </c>
      <c r="C368" s="6"/>
      <c r="D368" s="1"/>
      <c r="E368" s="73"/>
      <c r="F368" s="59">
        <f aca="true" t="shared" si="53" ref="F368:F369">F369</f>
        <v>12691.1</v>
      </c>
    </row>
    <row r="369" spans="1:6" ht="12.75">
      <c r="A369" s="56" t="str">
        <f ca="1">IF(ISERROR(MATCH(C369,Код_Раздел,0)),"",INDIRECT(ADDRESS(MATCH(C369,Код_Раздел,0)+1,2,,,"Раздел")))</f>
        <v>Общегосударственные  вопросы</v>
      </c>
      <c r="B369" s="30" t="s">
        <v>426</v>
      </c>
      <c r="C369" s="6" t="s">
        <v>187</v>
      </c>
      <c r="D369" s="1"/>
      <c r="E369" s="73"/>
      <c r="F369" s="59">
        <f t="shared" si="53"/>
        <v>12691.1</v>
      </c>
    </row>
    <row r="370" spans="1:6" ht="12.75">
      <c r="A370" s="60" t="s">
        <v>209</v>
      </c>
      <c r="B370" s="30" t="s">
        <v>426</v>
      </c>
      <c r="C370" s="6" t="s">
        <v>187</v>
      </c>
      <c r="D370" s="1" t="s">
        <v>164</v>
      </c>
      <c r="E370" s="73"/>
      <c r="F370" s="59">
        <f>F371+F373+F375</f>
        <v>12691.1</v>
      </c>
    </row>
    <row r="371" spans="1:6" ht="44.25" customHeight="1">
      <c r="A371" s="56" t="str">
        <f aca="true" t="shared" si="54" ref="A371:A376">IF(ISERROR(MATCH(E371,Код_КВР,0)),"",INDIRECT(ADDRESS(MATCH(E371,Код_КВР,0)+1,2,,,"КВР")))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1" s="30" t="s">
        <v>426</v>
      </c>
      <c r="C371" s="6" t="s">
        <v>187</v>
      </c>
      <c r="D371" s="1" t="s">
        <v>164</v>
      </c>
      <c r="E371" s="73">
        <v>100</v>
      </c>
      <c r="F371" s="59">
        <f>F372</f>
        <v>6392.1</v>
      </c>
    </row>
    <row r="372" spans="1:6" ht="22.5" customHeight="1">
      <c r="A372" s="56" t="str">
        <f ca="1" t="shared" si="54"/>
        <v>Расходы на выплаты персоналу казенных учреждений</v>
      </c>
      <c r="B372" s="30" t="s">
        <v>426</v>
      </c>
      <c r="C372" s="6" t="s">
        <v>187</v>
      </c>
      <c r="D372" s="1" t="s">
        <v>164</v>
      </c>
      <c r="E372" s="73">
        <v>110</v>
      </c>
      <c r="F372" s="59">
        <f>'прил.15'!G56</f>
        <v>6392.1</v>
      </c>
    </row>
    <row r="373" spans="1:6" ht="22.5" customHeight="1">
      <c r="A373" s="56" t="str">
        <f ca="1" t="shared" si="54"/>
        <v>Закупка товаров, работ и услуг для муниципальных нужд</v>
      </c>
      <c r="B373" s="30" t="s">
        <v>426</v>
      </c>
      <c r="C373" s="6" t="s">
        <v>187</v>
      </c>
      <c r="D373" s="1" t="s">
        <v>164</v>
      </c>
      <c r="E373" s="73">
        <v>200</v>
      </c>
      <c r="F373" s="59">
        <f>F374</f>
        <v>3995.9</v>
      </c>
    </row>
    <row r="374" spans="1:6" ht="33">
      <c r="A374" s="56" t="str">
        <f ca="1" t="shared" si="54"/>
        <v>Иные закупки товаров, работ и услуг для обеспечения муниципальных нужд</v>
      </c>
      <c r="B374" s="30" t="s">
        <v>426</v>
      </c>
      <c r="C374" s="6" t="s">
        <v>187</v>
      </c>
      <c r="D374" s="1" t="s">
        <v>164</v>
      </c>
      <c r="E374" s="73">
        <v>240</v>
      </c>
      <c r="F374" s="59">
        <f>'прил.15'!G58</f>
        <v>3995.9</v>
      </c>
    </row>
    <row r="375" spans="1:6" ht="12.75">
      <c r="A375" s="56" t="str">
        <f ca="1" t="shared" si="54"/>
        <v>Иные бюджетные ассигнования</v>
      </c>
      <c r="B375" s="30" t="s">
        <v>426</v>
      </c>
      <c r="C375" s="6" t="s">
        <v>187</v>
      </c>
      <c r="D375" s="1" t="s">
        <v>164</v>
      </c>
      <c r="E375" s="73">
        <v>800</v>
      </c>
      <c r="F375" s="59">
        <f>F376</f>
        <v>2303.1</v>
      </c>
    </row>
    <row r="376" spans="1:6" ht="12.75">
      <c r="A376" s="56" t="str">
        <f ca="1" t="shared" si="54"/>
        <v>Уплата налогов, сборов и иных платежей</v>
      </c>
      <c r="B376" s="30" t="s">
        <v>426</v>
      </c>
      <c r="C376" s="6" t="s">
        <v>187</v>
      </c>
      <c r="D376" s="1" t="s">
        <v>164</v>
      </c>
      <c r="E376" s="73">
        <v>850</v>
      </c>
      <c r="F376" s="59">
        <f>'прил.15'!G60</f>
        <v>2303.1</v>
      </c>
    </row>
    <row r="377" spans="1:6" ht="104.25" customHeight="1">
      <c r="A377" s="56" t="str">
        <f ca="1">IF(ISERROR(MATCH(B377,Код_КЦСР,0)),"",INDIRECT(ADDRESS(MATCH(B377,Код_КЦСР,0)+1,2,,,"КЦСР")))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377" s="73" t="s">
        <v>331</v>
      </c>
      <c r="C377" s="6"/>
      <c r="D377" s="1"/>
      <c r="E377" s="73"/>
      <c r="F377" s="59">
        <f aca="true" t="shared" si="55" ref="F377:F378">F378</f>
        <v>952.9000000000001</v>
      </c>
    </row>
    <row r="378" spans="1:6" ht="12.75">
      <c r="A378" s="56" t="str">
        <f ca="1">IF(ISERROR(MATCH(C378,Код_Раздел,0)),"",INDIRECT(ADDRESS(MATCH(C378,Код_Раздел,0)+1,2,,,"Раздел")))</f>
        <v>Общегосударственные  вопросы</v>
      </c>
      <c r="B378" s="73" t="s">
        <v>331</v>
      </c>
      <c r="C378" s="6" t="s">
        <v>187</v>
      </c>
      <c r="D378" s="1"/>
      <c r="E378" s="73"/>
      <c r="F378" s="59">
        <f t="shared" si="55"/>
        <v>952.9000000000001</v>
      </c>
    </row>
    <row r="379" spans="1:6" ht="18.75" customHeight="1">
      <c r="A379" s="60" t="s">
        <v>209</v>
      </c>
      <c r="B379" s="73" t="s">
        <v>331</v>
      </c>
      <c r="C379" s="6" t="s">
        <v>187</v>
      </c>
      <c r="D379" s="1" t="s">
        <v>164</v>
      </c>
      <c r="E379" s="73"/>
      <c r="F379" s="59">
        <f>F380+F382</f>
        <v>952.9000000000001</v>
      </c>
    </row>
    <row r="380" spans="1:6" ht="43.5" customHeight="1">
      <c r="A380" s="56" t="str">
        <f ca="1">IF(ISERROR(MATCH(E380,Код_КВР,0)),"",INDIRECT(ADDRESS(MATCH(E380,Код_КВР,0)+1,2,,,"КВР")))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0" s="73" t="s">
        <v>331</v>
      </c>
      <c r="C380" s="6" t="s">
        <v>187</v>
      </c>
      <c r="D380" s="1" t="s">
        <v>164</v>
      </c>
      <c r="E380" s="73">
        <v>100</v>
      </c>
      <c r="F380" s="59">
        <f>F381</f>
        <v>305.2</v>
      </c>
    </row>
    <row r="381" spans="1:6" ht="12.75">
      <c r="A381" s="56" t="str">
        <f ca="1">IF(ISERROR(MATCH(E381,Код_КВР,0)),"",INDIRECT(ADDRESS(MATCH(E381,Код_КВР,0)+1,2,,,"КВР")))</f>
        <v>Расходы на выплаты персоналу казенных учреждений</v>
      </c>
      <c r="B381" s="73" t="s">
        <v>331</v>
      </c>
      <c r="C381" s="6" t="s">
        <v>187</v>
      </c>
      <c r="D381" s="1" t="s">
        <v>164</v>
      </c>
      <c r="E381" s="73">
        <v>110</v>
      </c>
      <c r="F381" s="59">
        <f>'прил.15'!G63</f>
        <v>305.2</v>
      </c>
    </row>
    <row r="382" spans="1:6" ht="12.75">
      <c r="A382" s="56" t="str">
        <f ca="1">IF(ISERROR(MATCH(E382,Код_КВР,0)),"",INDIRECT(ADDRESS(MATCH(E382,Код_КВР,0)+1,2,,,"КВР")))</f>
        <v>Закупка товаров, работ и услуг для муниципальных нужд</v>
      </c>
      <c r="B382" s="73" t="s">
        <v>331</v>
      </c>
      <c r="C382" s="6" t="s">
        <v>187</v>
      </c>
      <c r="D382" s="1" t="s">
        <v>164</v>
      </c>
      <c r="E382" s="73">
        <v>200</v>
      </c>
      <c r="F382" s="59">
        <f>F383</f>
        <v>647.7</v>
      </c>
    </row>
    <row r="383" spans="1:6" ht="39.75" customHeight="1">
      <c r="A383" s="56" t="str">
        <f ca="1">IF(ISERROR(MATCH(E383,Код_КВР,0)),"",INDIRECT(ADDRESS(MATCH(E383,Код_КВР,0)+1,2,,,"КВР")))</f>
        <v>Иные закупки товаров, работ и услуг для обеспечения муниципальных нужд</v>
      </c>
      <c r="B383" s="73" t="s">
        <v>331</v>
      </c>
      <c r="C383" s="6" t="s">
        <v>187</v>
      </c>
      <c r="D383" s="1" t="s">
        <v>164</v>
      </c>
      <c r="E383" s="73">
        <v>240</v>
      </c>
      <c r="F383" s="59">
        <f>'прил.15'!G65</f>
        <v>647.7</v>
      </c>
    </row>
    <row r="384" spans="1:6" ht="39" customHeight="1">
      <c r="A384" s="56" t="str">
        <f ca="1">IF(ISERROR(MATCH(B384,Код_КЦСР,0)),"",INDIRECT(ADDRESS(MATCH(B384,Код_КЦСР,0)+1,2,,,"КЦСР")))</f>
        <v>Муниципальная программа «Охрана окружающей среды» на 2013-2022 годы</v>
      </c>
      <c r="B384" s="32" t="s">
        <v>428</v>
      </c>
      <c r="C384" s="6"/>
      <c r="D384" s="1"/>
      <c r="E384" s="73"/>
      <c r="F384" s="59">
        <f>F385+F390+F399+F404+F409+F418</f>
        <v>18851.399999999998</v>
      </c>
    </row>
    <row r="385" spans="1:6" ht="36.75" customHeight="1">
      <c r="A385" s="56" t="str">
        <f ca="1">IF(ISERROR(MATCH(B385,Код_КЦСР,0)),"",INDIRECT(ADDRESS(MATCH(B385,Код_КЦСР,0)+1,2,,,"КЦСР")))</f>
        <v>Сбор и анализ информации о факторах окружающей среды и оценка их влияния на здоровье населения</v>
      </c>
      <c r="B385" s="32" t="s">
        <v>430</v>
      </c>
      <c r="C385" s="6"/>
      <c r="D385" s="1"/>
      <c r="E385" s="73"/>
      <c r="F385" s="59">
        <f aca="true" t="shared" si="56" ref="F385:F388">F386</f>
        <v>4794.4</v>
      </c>
    </row>
    <row r="386" spans="1:6" ht="12.75">
      <c r="A386" s="56" t="str">
        <f ca="1">IF(ISERROR(MATCH(C386,Код_Раздел,0)),"",INDIRECT(ADDRESS(MATCH(C386,Код_Раздел,0)+1,2,,,"Раздел")))</f>
        <v>Охрана окружающей среды</v>
      </c>
      <c r="B386" s="32" t="s">
        <v>430</v>
      </c>
      <c r="C386" s="6" t="s">
        <v>191</v>
      </c>
      <c r="D386" s="1"/>
      <c r="E386" s="73"/>
      <c r="F386" s="59">
        <f t="shared" si="56"/>
        <v>4794.4</v>
      </c>
    </row>
    <row r="387" spans="1:6" ht="12.75">
      <c r="A387" s="60" t="s">
        <v>227</v>
      </c>
      <c r="B387" s="32" t="s">
        <v>430</v>
      </c>
      <c r="C387" s="6" t="s">
        <v>191</v>
      </c>
      <c r="D387" s="1" t="s">
        <v>195</v>
      </c>
      <c r="E387" s="73"/>
      <c r="F387" s="59">
        <f t="shared" si="56"/>
        <v>4794.4</v>
      </c>
    </row>
    <row r="388" spans="1:6" ht="12.75">
      <c r="A388" s="56" t="str">
        <f ca="1">IF(ISERROR(MATCH(E388,Код_КВР,0)),"",INDIRECT(ADDRESS(MATCH(E388,Код_КВР,0)+1,2,,,"КВР")))</f>
        <v>Закупка товаров, работ и услуг для муниципальных нужд</v>
      </c>
      <c r="B388" s="32" t="s">
        <v>430</v>
      </c>
      <c r="C388" s="6" t="s">
        <v>191</v>
      </c>
      <c r="D388" s="1" t="s">
        <v>195</v>
      </c>
      <c r="E388" s="73">
        <v>200</v>
      </c>
      <c r="F388" s="59">
        <f t="shared" si="56"/>
        <v>4794.4</v>
      </c>
    </row>
    <row r="389" spans="1:6" ht="33.75" customHeight="1">
      <c r="A389" s="56" t="str">
        <f ca="1">IF(ISERROR(MATCH(E389,Код_КВР,0)),"",INDIRECT(ADDRESS(MATCH(E389,Код_КВР,0)+1,2,,,"КВР")))</f>
        <v>Иные закупки товаров, работ и услуг для обеспечения муниципальных нужд</v>
      </c>
      <c r="B389" s="32" t="s">
        <v>430</v>
      </c>
      <c r="C389" s="6" t="s">
        <v>191</v>
      </c>
      <c r="D389" s="1" t="s">
        <v>195</v>
      </c>
      <c r="E389" s="73">
        <v>240</v>
      </c>
      <c r="F389" s="59">
        <f>'прил.15'!G1159</f>
        <v>4794.4</v>
      </c>
    </row>
    <row r="390" spans="1:6" ht="33">
      <c r="A390" s="56" t="str">
        <f ca="1">IF(ISERROR(MATCH(B390,Код_КЦСР,0)),"",INDIRECT(ADDRESS(MATCH(B390,Код_КЦСР,0)+1,2,,,"КЦСР")))</f>
        <v>Организация мероприятий по экологическому образованию и воспитанию населения</v>
      </c>
      <c r="B390" s="32" t="s">
        <v>432</v>
      </c>
      <c r="C390" s="6"/>
      <c r="D390" s="1"/>
      <c r="E390" s="73"/>
      <c r="F390" s="59">
        <f>F391+F395</f>
        <v>475</v>
      </c>
    </row>
    <row r="391" spans="1:6" ht="12.75">
      <c r="A391" s="56" t="str">
        <f ca="1">IF(ISERROR(MATCH(C391,Код_Раздел,0)),"",INDIRECT(ADDRESS(MATCH(C391,Код_Раздел,0)+1,2,,,"Раздел")))</f>
        <v>Образование</v>
      </c>
      <c r="B391" s="32" t="s">
        <v>432</v>
      </c>
      <c r="C391" s="6" t="s">
        <v>169</v>
      </c>
      <c r="D391" s="1"/>
      <c r="E391" s="73"/>
      <c r="F391" s="59">
        <f aca="true" t="shared" si="57" ref="F391:F393">F392</f>
        <v>455</v>
      </c>
    </row>
    <row r="392" spans="1:6" ht="12.75">
      <c r="A392" s="60" t="s">
        <v>223</v>
      </c>
      <c r="B392" s="32" t="s">
        <v>432</v>
      </c>
      <c r="C392" s="6" t="s">
        <v>169</v>
      </c>
      <c r="D392" s="1" t="s">
        <v>193</v>
      </c>
      <c r="E392" s="73"/>
      <c r="F392" s="59">
        <f t="shared" si="57"/>
        <v>455</v>
      </c>
    </row>
    <row r="393" spans="1:6" ht="33">
      <c r="A393" s="56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32" t="s">
        <v>432</v>
      </c>
      <c r="C393" s="6" t="s">
        <v>169</v>
      </c>
      <c r="D393" s="1" t="s">
        <v>193</v>
      </c>
      <c r="E393" s="73">
        <v>600</v>
      </c>
      <c r="F393" s="59">
        <f t="shared" si="57"/>
        <v>455</v>
      </c>
    </row>
    <row r="394" spans="1:6" ht="12.75">
      <c r="A394" s="56" t="str">
        <f ca="1">IF(ISERROR(MATCH(E394,Код_КВР,0)),"",INDIRECT(ADDRESS(MATCH(E394,Код_КВР,0)+1,2,,,"КВР")))</f>
        <v>Субсидии бюджетным учреждениям</v>
      </c>
      <c r="B394" s="32" t="s">
        <v>432</v>
      </c>
      <c r="C394" s="6" t="s">
        <v>169</v>
      </c>
      <c r="D394" s="1" t="s">
        <v>193</v>
      </c>
      <c r="E394" s="73">
        <v>610</v>
      </c>
      <c r="F394" s="59">
        <f>'прил.15'!G582</f>
        <v>455</v>
      </c>
    </row>
    <row r="395" spans="1:6" ht="12.75">
      <c r="A395" s="56" t="str">
        <f ca="1">IF(ISERROR(MATCH(C395,Код_Раздел,0)),"",INDIRECT(ADDRESS(MATCH(C395,Код_Раздел,0)+1,2,,,"Раздел")))</f>
        <v>Культура, кинематография</v>
      </c>
      <c r="B395" s="32" t="s">
        <v>432</v>
      </c>
      <c r="C395" s="6" t="s">
        <v>196</v>
      </c>
      <c r="D395" s="1"/>
      <c r="E395" s="73"/>
      <c r="F395" s="59">
        <f aca="true" t="shared" si="58" ref="F395:F397">F396</f>
        <v>20</v>
      </c>
    </row>
    <row r="396" spans="1:6" ht="12.75">
      <c r="A396" s="60" t="s">
        <v>138</v>
      </c>
      <c r="B396" s="32" t="s">
        <v>432</v>
      </c>
      <c r="C396" s="6" t="s">
        <v>196</v>
      </c>
      <c r="D396" s="1" t="s">
        <v>190</v>
      </c>
      <c r="E396" s="73"/>
      <c r="F396" s="59">
        <f t="shared" si="58"/>
        <v>20</v>
      </c>
    </row>
    <row r="397" spans="1:6" ht="33">
      <c r="A397" s="56" t="str">
        <f ca="1">IF(ISERROR(MATCH(E397,Код_КВР,0)),"",INDIRECT(ADDRESS(MATCH(E397,Код_КВР,0)+1,2,,,"КВР")))</f>
        <v>Предоставление субсидий бюджетным, автономным учреждениям и иным некоммерческим организациям</v>
      </c>
      <c r="B397" s="32" t="s">
        <v>432</v>
      </c>
      <c r="C397" s="6" t="s">
        <v>196</v>
      </c>
      <c r="D397" s="1" t="s">
        <v>190</v>
      </c>
      <c r="E397" s="73">
        <v>600</v>
      </c>
      <c r="F397" s="59">
        <f t="shared" si="58"/>
        <v>20</v>
      </c>
    </row>
    <row r="398" spans="1:6" ht="12.75">
      <c r="A398" s="56" t="str">
        <f ca="1">IF(ISERROR(MATCH(E398,Код_КВР,0)),"",INDIRECT(ADDRESS(MATCH(E398,Код_КВР,0)+1,2,,,"КВР")))</f>
        <v>Субсидии бюджетным учреждениям</v>
      </c>
      <c r="B398" s="32" t="s">
        <v>432</v>
      </c>
      <c r="C398" s="6" t="s">
        <v>196</v>
      </c>
      <c r="D398" s="1" t="s">
        <v>190</v>
      </c>
      <c r="E398" s="73">
        <v>610</v>
      </c>
      <c r="F398" s="59">
        <f>'прил.15'!G797</f>
        <v>20</v>
      </c>
    </row>
    <row r="399" spans="1:6" ht="33">
      <c r="A399" s="56" t="str">
        <f ca="1">IF(ISERROR(MATCH(B399,Код_КЦСР,0)),"",INDIRECT(ADDRESS(MATCH(B399,Код_КЦСР,0)+1,2,,,"КЦСР")))</f>
        <v>Оборудование основных помещений МБДОУ бактерицидными лампами</v>
      </c>
      <c r="B399" s="32" t="s">
        <v>434</v>
      </c>
      <c r="C399" s="6"/>
      <c r="D399" s="1"/>
      <c r="E399" s="73"/>
      <c r="F399" s="59">
        <f aca="true" t="shared" si="59" ref="F399:F402">F400</f>
        <v>30</v>
      </c>
    </row>
    <row r="400" spans="1:6" ht="12.75">
      <c r="A400" s="56" t="str">
        <f ca="1">IF(ISERROR(MATCH(C400,Код_Раздел,0)),"",INDIRECT(ADDRESS(MATCH(C400,Код_Раздел,0)+1,2,,,"Раздел")))</f>
        <v>Образование</v>
      </c>
      <c r="B400" s="32" t="s">
        <v>434</v>
      </c>
      <c r="C400" s="6" t="s">
        <v>169</v>
      </c>
      <c r="D400" s="1"/>
      <c r="E400" s="73"/>
      <c r="F400" s="59">
        <f t="shared" si="59"/>
        <v>30</v>
      </c>
    </row>
    <row r="401" spans="1:6" ht="21" customHeight="1">
      <c r="A401" s="60" t="s">
        <v>223</v>
      </c>
      <c r="B401" s="32" t="s">
        <v>434</v>
      </c>
      <c r="C401" s="6" t="s">
        <v>169</v>
      </c>
      <c r="D401" s="1" t="s">
        <v>193</v>
      </c>
      <c r="E401" s="73"/>
      <c r="F401" s="59">
        <f t="shared" si="59"/>
        <v>30</v>
      </c>
    </row>
    <row r="402" spans="1:6" ht="42" customHeight="1">
      <c r="A402" s="56" t="str">
        <f ca="1">IF(ISERROR(MATCH(E402,Код_КВР,0)),"",INDIRECT(ADDRESS(MATCH(E402,Код_КВР,0)+1,2,,,"КВР")))</f>
        <v>Предоставление субсидий бюджетным, автономным учреждениям и иным некоммерческим организациям</v>
      </c>
      <c r="B402" s="32" t="s">
        <v>434</v>
      </c>
      <c r="C402" s="6" t="s">
        <v>169</v>
      </c>
      <c r="D402" s="1" t="s">
        <v>193</v>
      </c>
      <c r="E402" s="73">
        <v>600</v>
      </c>
      <c r="F402" s="59">
        <f t="shared" si="59"/>
        <v>30</v>
      </c>
    </row>
    <row r="403" spans="1:6" ht="27" customHeight="1">
      <c r="A403" s="56" t="str">
        <f ca="1">IF(ISERROR(MATCH(E403,Код_КВР,0)),"",INDIRECT(ADDRESS(MATCH(E403,Код_КВР,0)+1,2,,,"КВР")))</f>
        <v>Субсидии бюджетным учреждениям</v>
      </c>
      <c r="B403" s="32" t="s">
        <v>434</v>
      </c>
      <c r="C403" s="6" t="s">
        <v>169</v>
      </c>
      <c r="D403" s="1" t="s">
        <v>193</v>
      </c>
      <c r="E403" s="73">
        <v>610</v>
      </c>
      <c r="F403" s="59">
        <f>'прил.15'!G585</f>
        <v>30</v>
      </c>
    </row>
    <row r="404" spans="1:6" ht="141.75" customHeight="1">
      <c r="A404" s="56" t="str">
        <f ca="1">IF(ISERROR(MATCH(B404,Код_КЦСР,0)),"",INDIRECT(ADDRESS(MATCH(B404,Код_КЦСР,0)+1,2,,,"КЦСР")))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04" s="32" t="s">
        <v>435</v>
      </c>
      <c r="C404" s="6"/>
      <c r="D404" s="1"/>
      <c r="E404" s="73"/>
      <c r="F404" s="59">
        <f aca="true" t="shared" si="60" ref="F404:F407">F405</f>
        <v>35.7</v>
      </c>
    </row>
    <row r="405" spans="1:6" ht="22.5" customHeight="1">
      <c r="A405" s="56" t="str">
        <f ca="1">IF(ISERROR(MATCH(C405,Код_Раздел,0)),"",INDIRECT(ADDRESS(MATCH(C405,Код_Раздел,0)+1,2,,,"Раздел")))</f>
        <v>Охрана окружающей среды</v>
      </c>
      <c r="B405" s="32" t="s">
        <v>435</v>
      </c>
      <c r="C405" s="6" t="s">
        <v>191</v>
      </c>
      <c r="D405" s="1"/>
      <c r="E405" s="73"/>
      <c r="F405" s="59">
        <f t="shared" si="60"/>
        <v>35.7</v>
      </c>
    </row>
    <row r="406" spans="1:6" ht="22.5" customHeight="1">
      <c r="A406" s="60" t="s">
        <v>227</v>
      </c>
      <c r="B406" s="32" t="s">
        <v>435</v>
      </c>
      <c r="C406" s="6" t="s">
        <v>191</v>
      </c>
      <c r="D406" s="1" t="s">
        <v>195</v>
      </c>
      <c r="E406" s="73"/>
      <c r="F406" s="59">
        <f t="shared" si="60"/>
        <v>35.7</v>
      </c>
    </row>
    <row r="407" spans="1:6" ht="22.5" customHeight="1">
      <c r="A407" s="56" t="str">
        <f ca="1">IF(ISERROR(MATCH(E407,Код_КВР,0)),"",INDIRECT(ADDRESS(MATCH(E407,Код_КВР,0)+1,2,,,"КВР")))</f>
        <v>Иные бюджетные ассигнования</v>
      </c>
      <c r="B407" s="32" t="s">
        <v>435</v>
      </c>
      <c r="C407" s="6" t="s">
        <v>191</v>
      </c>
      <c r="D407" s="1" t="s">
        <v>195</v>
      </c>
      <c r="E407" s="73">
        <v>800</v>
      </c>
      <c r="F407" s="59">
        <f t="shared" si="60"/>
        <v>35.7</v>
      </c>
    </row>
    <row r="408" spans="1:6" ht="53.25" customHeight="1">
      <c r="A408" s="56" t="str">
        <f ca="1">IF(ISERROR(MATCH(E408,Код_КВР,0)),"",INDIRECT(ADDRESS(MATCH(E408,Код_КВР,0)+1,2,,,"КВР")))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8" s="32" t="s">
        <v>435</v>
      </c>
      <c r="C408" s="6" t="s">
        <v>191</v>
      </c>
      <c r="D408" s="1" t="s">
        <v>195</v>
      </c>
      <c r="E408" s="73">
        <v>810</v>
      </c>
      <c r="F408" s="59">
        <f>'прил.15'!G436</f>
        <v>35.7</v>
      </c>
    </row>
    <row r="409" spans="1:6" ht="72" customHeight="1">
      <c r="A409" s="56" t="str">
        <f ca="1">IF(ISERROR(MATCH(B409,Код_КЦСР,0)),"",INDIRECT(ADDRESS(MATCH(B409,Код_КЦСР,0)+1,2,,,"КЦСР")))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409" s="32" t="s">
        <v>532</v>
      </c>
      <c r="C409" s="6"/>
      <c r="D409" s="1"/>
      <c r="E409" s="85"/>
      <c r="F409" s="59">
        <f>F410</f>
        <v>11812.8</v>
      </c>
    </row>
    <row r="410" spans="1:6" ht="18.6" customHeight="1">
      <c r="A410" s="56" t="str">
        <f ca="1">IF(ISERROR(MATCH(C410,Код_Раздел,0)),"",INDIRECT(ADDRESS(MATCH(C410,Код_Раздел,0)+1,2,,,"Раздел")))</f>
        <v>Охрана окружающей среды</v>
      </c>
      <c r="B410" s="32" t="s">
        <v>532</v>
      </c>
      <c r="C410" s="6" t="s">
        <v>191</v>
      </c>
      <c r="D410" s="1"/>
      <c r="E410" s="85"/>
      <c r="F410" s="59">
        <f>F411</f>
        <v>11812.8</v>
      </c>
    </row>
    <row r="411" spans="1:6" ht="22.35" customHeight="1">
      <c r="A411" s="60" t="s">
        <v>227</v>
      </c>
      <c r="B411" s="32" t="s">
        <v>532</v>
      </c>
      <c r="C411" s="6" t="s">
        <v>191</v>
      </c>
      <c r="D411" s="1" t="s">
        <v>195</v>
      </c>
      <c r="E411" s="85"/>
      <c r="F411" s="59">
        <f>F412+F414+F416</f>
        <v>11812.8</v>
      </c>
    </row>
    <row r="412" spans="1:6" ht="50.25" customHeight="1">
      <c r="A412" s="56" t="str">
        <f aca="true" t="shared" si="61" ref="A412:A417">IF(ISERROR(MATCH(E412,Код_КВР,0)),"",INDIRECT(ADDRESS(MATCH(E412,Код_КВР,0)+1,2,,,"КВР")))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2" s="32" t="s">
        <v>532</v>
      </c>
      <c r="C412" s="6" t="s">
        <v>191</v>
      </c>
      <c r="D412" s="1" t="s">
        <v>195</v>
      </c>
      <c r="E412" s="85">
        <v>100</v>
      </c>
      <c r="F412" s="59">
        <f>F413</f>
        <v>11793.4</v>
      </c>
    </row>
    <row r="413" spans="1:6" ht="25.5" customHeight="1">
      <c r="A413" s="56" t="str">
        <f ca="1" t="shared" si="61"/>
        <v>Расходы на выплаты персоналу муниципальных органов</v>
      </c>
      <c r="B413" s="32" t="s">
        <v>532</v>
      </c>
      <c r="C413" s="6" t="s">
        <v>191</v>
      </c>
      <c r="D413" s="1" t="s">
        <v>195</v>
      </c>
      <c r="E413" s="85">
        <v>120</v>
      </c>
      <c r="F413" s="59">
        <f>'прил.15'!G1162</f>
        <v>11793.4</v>
      </c>
    </row>
    <row r="414" spans="1:6" ht="24" customHeight="1">
      <c r="A414" s="56" t="str">
        <f ca="1" t="shared" si="61"/>
        <v>Закупка товаров, работ и услуг для муниципальных нужд</v>
      </c>
      <c r="B414" s="32" t="s">
        <v>532</v>
      </c>
      <c r="C414" s="6" t="s">
        <v>191</v>
      </c>
      <c r="D414" s="1" t="s">
        <v>195</v>
      </c>
      <c r="E414" s="85">
        <v>200</v>
      </c>
      <c r="F414" s="59">
        <f>F415</f>
        <v>17.4</v>
      </c>
    </row>
    <row r="415" spans="1:6" ht="33.75" customHeight="1">
      <c r="A415" s="56" t="str">
        <f ca="1" t="shared" si="61"/>
        <v>Иные закупки товаров, работ и услуг для обеспечения муниципальных нужд</v>
      </c>
      <c r="B415" s="32" t="s">
        <v>532</v>
      </c>
      <c r="C415" s="6" t="s">
        <v>191</v>
      </c>
      <c r="D415" s="1" t="s">
        <v>195</v>
      </c>
      <c r="E415" s="85">
        <v>240</v>
      </c>
      <c r="F415" s="59">
        <f>'прил.15'!G1164</f>
        <v>17.4</v>
      </c>
    </row>
    <row r="416" spans="1:6" ht="23.65" customHeight="1">
      <c r="A416" s="56" t="str">
        <f ca="1" t="shared" si="61"/>
        <v>Иные бюджетные ассигнования</v>
      </c>
      <c r="B416" s="32" t="s">
        <v>532</v>
      </c>
      <c r="C416" s="6" t="s">
        <v>191</v>
      </c>
      <c r="D416" s="1" t="s">
        <v>195</v>
      </c>
      <c r="E416" s="85">
        <v>800</v>
      </c>
      <c r="F416" s="59">
        <f>F417</f>
        <v>2</v>
      </c>
    </row>
    <row r="417" spans="1:6" ht="21.95" customHeight="1">
      <c r="A417" s="56" t="str">
        <f ca="1" t="shared" si="61"/>
        <v>Уплата налогов, сборов и иных платежей</v>
      </c>
      <c r="B417" s="32" t="s">
        <v>532</v>
      </c>
      <c r="C417" s="6" t="s">
        <v>191</v>
      </c>
      <c r="D417" s="1" t="s">
        <v>195</v>
      </c>
      <c r="E417" s="85">
        <v>850</v>
      </c>
      <c r="F417" s="59">
        <f>'прил.15'!G1166</f>
        <v>2</v>
      </c>
    </row>
    <row r="418" spans="1:6" ht="92.25" customHeight="1">
      <c r="A418" s="56" t="str">
        <f ca="1">IF(ISERROR(MATCH(B418,Код_КЦСР,0)),"",INDIRECT(ADDRESS(MATCH(B418,Код_КЦСР,0)+1,2,,,"КЦСР")))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418" s="32" t="s">
        <v>598</v>
      </c>
      <c r="C418" s="6"/>
      <c r="D418" s="1"/>
      <c r="E418" s="109"/>
      <c r="F418" s="59">
        <f>F419</f>
        <v>1703.5</v>
      </c>
    </row>
    <row r="419" spans="1:6" ht="21.95" customHeight="1">
      <c r="A419" s="56" t="str">
        <f ca="1">IF(ISERROR(MATCH(C419,Код_Раздел,0)),"",INDIRECT(ADDRESS(MATCH(C419,Код_Раздел,0)+1,2,,,"Раздел")))</f>
        <v>Охрана окружающей среды</v>
      </c>
      <c r="B419" s="32" t="s">
        <v>598</v>
      </c>
      <c r="C419" s="6" t="s">
        <v>191</v>
      </c>
      <c r="D419" s="1"/>
      <c r="E419" s="109"/>
      <c r="F419" s="59">
        <f>F420</f>
        <v>1703.5</v>
      </c>
    </row>
    <row r="420" spans="1:6" ht="38.25" customHeight="1">
      <c r="A420" s="97" t="s">
        <v>135</v>
      </c>
      <c r="B420" s="32" t="s">
        <v>598</v>
      </c>
      <c r="C420" s="6" t="s">
        <v>191</v>
      </c>
      <c r="D420" s="1" t="s">
        <v>189</v>
      </c>
      <c r="E420" s="109"/>
      <c r="F420" s="59">
        <f>F421+F423</f>
        <v>1703.5</v>
      </c>
    </row>
    <row r="421" spans="1:6" ht="40.5" customHeight="1">
      <c r="A421" s="56" t="str">
        <f aca="true" t="shared" si="62" ref="A421:A424">IF(ISERROR(MATCH(E421,Код_КВР,0)),"",INDIRECT(ADDRESS(MATCH(E421,Код_КВР,0)+1,2,,,"КВР")))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1" s="32" t="s">
        <v>598</v>
      </c>
      <c r="C421" s="6" t="s">
        <v>191</v>
      </c>
      <c r="D421" s="1" t="s">
        <v>189</v>
      </c>
      <c r="E421" s="109">
        <v>100</v>
      </c>
      <c r="F421" s="59">
        <f>F422</f>
        <v>1653.5</v>
      </c>
    </row>
    <row r="422" spans="1:6" ht="24" customHeight="1">
      <c r="A422" s="56" t="str">
        <f ca="1" t="shared" si="62"/>
        <v>Расходы на выплаты персоналу муниципальных органов</v>
      </c>
      <c r="B422" s="32" t="s">
        <v>598</v>
      </c>
      <c r="C422" s="6" t="s">
        <v>191</v>
      </c>
      <c r="D422" s="1" t="s">
        <v>189</v>
      </c>
      <c r="E422" s="109">
        <v>120</v>
      </c>
      <c r="F422" s="59">
        <f>'прил.15'!G1152</f>
        <v>1653.5</v>
      </c>
    </row>
    <row r="423" spans="1:6" ht="21.95" customHeight="1">
      <c r="A423" s="56" t="str">
        <f ca="1" t="shared" si="62"/>
        <v>Закупка товаров, работ и услуг для муниципальных нужд</v>
      </c>
      <c r="B423" s="32" t="s">
        <v>598</v>
      </c>
      <c r="C423" s="6" t="s">
        <v>191</v>
      </c>
      <c r="D423" s="1" t="s">
        <v>189</v>
      </c>
      <c r="E423" s="109">
        <v>200</v>
      </c>
      <c r="F423" s="59">
        <f>F424</f>
        <v>50</v>
      </c>
    </row>
    <row r="424" spans="1:6" ht="33" customHeight="1">
      <c r="A424" s="56" t="str">
        <f ca="1" t="shared" si="62"/>
        <v>Иные закупки товаров, работ и услуг для обеспечения муниципальных нужд</v>
      </c>
      <c r="B424" s="32" t="s">
        <v>598</v>
      </c>
      <c r="C424" s="6" t="s">
        <v>191</v>
      </c>
      <c r="D424" s="1" t="s">
        <v>189</v>
      </c>
      <c r="E424" s="109">
        <v>240</v>
      </c>
      <c r="F424" s="59">
        <f>'прил.15'!G1154</f>
        <v>50</v>
      </c>
    </row>
    <row r="425" spans="1:6" ht="42" customHeight="1">
      <c r="A425" s="56" t="str">
        <f ca="1">IF(ISERROR(MATCH(B425,Код_КЦСР,0)),"",INDIRECT(ADDRESS(MATCH(B425,Код_КЦСР,0)+1,2,,,"КЦСР")))</f>
        <v>Муниципальная программа «Содействие развитию потребительского рынка в городе Череповце на 2013-2017 годы»</v>
      </c>
      <c r="B425" s="32" t="s">
        <v>436</v>
      </c>
      <c r="C425" s="6"/>
      <c r="D425" s="1"/>
      <c r="E425" s="73"/>
      <c r="F425" s="59">
        <f>F426</f>
        <v>150</v>
      </c>
    </row>
    <row r="426" spans="1:6" ht="57" customHeight="1">
      <c r="A426" s="56" t="str">
        <f ca="1">IF(ISERROR(MATCH(B426,Код_КЦСР,0)),"",INDIRECT(ADDRESS(MATCH(B426,Код_КЦСР,0)+1,2,,,"КЦСР")))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426" s="32" t="s">
        <v>438</v>
      </c>
      <c r="C426" s="6"/>
      <c r="D426" s="1"/>
      <c r="E426" s="73"/>
      <c r="F426" s="59">
        <f aca="true" t="shared" si="63" ref="F426:F428">F427</f>
        <v>150</v>
      </c>
    </row>
    <row r="427" spans="1:6" ht="21" customHeight="1">
      <c r="A427" s="56" t="str">
        <f ca="1">IF(ISERROR(MATCH(C427,Код_Раздел,0)),"",INDIRECT(ADDRESS(MATCH(C427,Код_Раздел,0)+1,2,,,"Раздел")))</f>
        <v>Общегосударственные  вопросы</v>
      </c>
      <c r="B427" s="73" t="s">
        <v>438</v>
      </c>
      <c r="C427" s="6" t="s">
        <v>187</v>
      </c>
      <c r="D427" s="1"/>
      <c r="E427" s="73"/>
      <c r="F427" s="59">
        <f t="shared" si="63"/>
        <v>150</v>
      </c>
    </row>
    <row r="428" spans="1:6" ht="21" customHeight="1">
      <c r="A428" s="60" t="s">
        <v>209</v>
      </c>
      <c r="B428" s="73" t="s">
        <v>438</v>
      </c>
      <c r="C428" s="6" t="s">
        <v>187</v>
      </c>
      <c r="D428" s="1" t="s">
        <v>164</v>
      </c>
      <c r="E428" s="73"/>
      <c r="F428" s="59">
        <f t="shared" si="63"/>
        <v>150</v>
      </c>
    </row>
    <row r="429" spans="1:6" ht="21" customHeight="1">
      <c r="A429" s="56" t="str">
        <f ca="1">IF(ISERROR(MATCH(E429,Код_КВР,0)),"",INDIRECT(ADDRESS(MATCH(E429,Код_КВР,0)+1,2,,,"КВР")))</f>
        <v>Закупка товаров, работ и услуг для муниципальных нужд</v>
      </c>
      <c r="B429" s="73" t="s">
        <v>438</v>
      </c>
      <c r="C429" s="6" t="s">
        <v>187</v>
      </c>
      <c r="D429" s="1" t="s">
        <v>164</v>
      </c>
      <c r="E429" s="73">
        <v>200</v>
      </c>
      <c r="F429" s="59">
        <f>F430</f>
        <v>150</v>
      </c>
    </row>
    <row r="430" spans="1:6" ht="39.75" customHeight="1">
      <c r="A430" s="56" t="str">
        <f ca="1">IF(ISERROR(MATCH(E430,Код_КВР,0)),"",INDIRECT(ADDRESS(MATCH(E430,Код_КВР,0)+1,2,,,"КВР")))</f>
        <v>Иные закупки товаров, работ и услуг для обеспечения муниципальных нужд</v>
      </c>
      <c r="B430" s="73" t="s">
        <v>438</v>
      </c>
      <c r="C430" s="6" t="s">
        <v>187</v>
      </c>
      <c r="D430" s="1" t="s">
        <v>164</v>
      </c>
      <c r="E430" s="73">
        <v>240</v>
      </c>
      <c r="F430" s="59">
        <f>'прил.15'!G69</f>
        <v>150</v>
      </c>
    </row>
    <row r="431" spans="1:6" ht="49.5">
      <c r="A431" s="56" t="str">
        <f ca="1">IF(ISERROR(MATCH(B431,Код_КЦСР,0)),"",INDIRECT(ADDRESS(MATCH(B431,Код_КЦСР,0)+1,2,,,"КЦСР")))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31" s="32" t="s">
        <v>439</v>
      </c>
      <c r="C431" s="6"/>
      <c r="D431" s="1"/>
      <c r="E431" s="73"/>
      <c r="F431" s="59">
        <f>F432</f>
        <v>3115</v>
      </c>
    </row>
    <row r="432" spans="1:6" ht="42" customHeight="1">
      <c r="A432" s="56" t="str">
        <f ca="1">IF(ISERROR(MATCH(B432,Код_КЦСР,0)),"",INDIRECT(ADDRESS(MATCH(B432,Код_КЦСР,0)+1,2,,,"КЦСР")))</f>
        <v>Субсидии организациям, образующим инфраструктуру поддержки МСП: НП «Агентство Городского Развития»</v>
      </c>
      <c r="B432" s="32" t="s">
        <v>441</v>
      </c>
      <c r="C432" s="6"/>
      <c r="D432" s="1"/>
      <c r="E432" s="73"/>
      <c r="F432" s="59">
        <f aca="true" t="shared" si="64" ref="F432:F435">F433</f>
        <v>3115</v>
      </c>
    </row>
    <row r="433" spans="1:6" ht="17.25" customHeight="1">
      <c r="A433" s="56" t="str">
        <f ca="1">IF(ISERROR(MATCH(C433,Код_Раздел,0)),"",INDIRECT(ADDRESS(MATCH(C433,Код_Раздел,0)+1,2,,,"Раздел")))</f>
        <v>Национальная экономика</v>
      </c>
      <c r="B433" s="32" t="s">
        <v>441</v>
      </c>
      <c r="C433" s="6" t="s">
        <v>190</v>
      </c>
      <c r="D433" s="1"/>
      <c r="E433" s="73"/>
      <c r="F433" s="59">
        <f t="shared" si="64"/>
        <v>3115</v>
      </c>
    </row>
    <row r="434" spans="1:6" ht="23.25" customHeight="1">
      <c r="A434" s="60" t="s">
        <v>209</v>
      </c>
      <c r="B434" s="32" t="s">
        <v>441</v>
      </c>
      <c r="C434" s="6" t="s">
        <v>190</v>
      </c>
      <c r="D434" s="6" t="s">
        <v>170</v>
      </c>
      <c r="E434" s="73"/>
      <c r="F434" s="59">
        <f t="shared" si="64"/>
        <v>3115</v>
      </c>
    </row>
    <row r="435" spans="1:6" ht="36.75" customHeight="1">
      <c r="A435" s="56" t="str">
        <f ca="1">IF(ISERROR(MATCH(E435,Код_КВР,0)),"",INDIRECT(ADDRESS(MATCH(E435,Код_КВР,0)+1,2,,,"КВР")))</f>
        <v>Предоставление субсидий бюджетным, автономным учреждениям и иным некоммерческим организациям</v>
      </c>
      <c r="B435" s="32" t="s">
        <v>441</v>
      </c>
      <c r="C435" s="6" t="s">
        <v>190</v>
      </c>
      <c r="D435" s="6" t="s">
        <v>170</v>
      </c>
      <c r="E435" s="73">
        <v>600</v>
      </c>
      <c r="F435" s="59">
        <f t="shared" si="64"/>
        <v>3115</v>
      </c>
    </row>
    <row r="436" spans="1:6" ht="35.25" customHeight="1">
      <c r="A436" s="56" t="str">
        <f ca="1">IF(ISERROR(MATCH(E436,Код_КВР,0)),"",INDIRECT(ADDRESS(MATCH(E436,Код_КВР,0)+1,2,,,"КВР")))</f>
        <v>Субсидии некоммерческим организациям (за исключением государственных (муниципальных) учреждений)</v>
      </c>
      <c r="B436" s="32" t="s">
        <v>441</v>
      </c>
      <c r="C436" s="6" t="s">
        <v>190</v>
      </c>
      <c r="D436" s="6" t="s">
        <v>170</v>
      </c>
      <c r="E436" s="73">
        <v>630</v>
      </c>
      <c r="F436" s="59">
        <f>'прил.15'!G241</f>
        <v>3115</v>
      </c>
    </row>
    <row r="437" spans="1:6" ht="42.75" customHeight="1">
      <c r="A437" s="56" t="str">
        <f ca="1">IF(ISERROR(MATCH(B437,Код_КЦСР,0)),"",INDIRECT(ADDRESS(MATCH(B437,Код_КЦСР,0)+1,2,,,"КЦСР")))</f>
        <v>Муниципальная программа «Повышение инвестиционной привлекательности города Череповца» на 2015-2018 годы</v>
      </c>
      <c r="B437" s="32" t="s">
        <v>443</v>
      </c>
      <c r="C437" s="6"/>
      <c r="D437" s="1"/>
      <c r="E437" s="73"/>
      <c r="F437" s="59">
        <f>F438+F443+F448</f>
        <v>10737.8</v>
      </c>
    </row>
    <row r="438" spans="1:6" ht="37.5" customHeight="1">
      <c r="A438" s="56" t="str">
        <f ca="1">IF(ISERROR(MATCH(B438,Код_КЦСР,0)),"",INDIRECT(ADDRESS(MATCH(B438,Код_КЦСР,0)+1,2,,,"КЦСР")))</f>
        <v>Формирование инвестиционной инфраструктуры в муниципальном образовании «Город Череповец»</v>
      </c>
      <c r="B438" s="32" t="s">
        <v>444</v>
      </c>
      <c r="C438" s="6"/>
      <c r="D438" s="1"/>
      <c r="E438" s="73"/>
      <c r="F438" s="59">
        <f aca="true" t="shared" si="65" ref="F438:F441">F439</f>
        <v>4431.3</v>
      </c>
    </row>
    <row r="439" spans="1:6" ht="12.75">
      <c r="A439" s="56" t="str">
        <f ca="1">IF(ISERROR(MATCH(C439,Код_Раздел,0)),"",INDIRECT(ADDRESS(MATCH(C439,Код_Раздел,0)+1,2,,,"Раздел")))</f>
        <v>Национальная экономика</v>
      </c>
      <c r="B439" s="32" t="s">
        <v>444</v>
      </c>
      <c r="C439" s="6" t="s">
        <v>190</v>
      </c>
      <c r="D439" s="1"/>
      <c r="E439" s="73"/>
      <c r="F439" s="59">
        <f t="shared" si="65"/>
        <v>4431.3</v>
      </c>
    </row>
    <row r="440" spans="1:6" ht="12.75">
      <c r="A440" s="60" t="s">
        <v>209</v>
      </c>
      <c r="B440" s="32" t="s">
        <v>444</v>
      </c>
      <c r="C440" s="6" t="s">
        <v>190</v>
      </c>
      <c r="D440" s="6" t="s">
        <v>170</v>
      </c>
      <c r="E440" s="73"/>
      <c r="F440" s="59">
        <f t="shared" si="65"/>
        <v>4431.3</v>
      </c>
    </row>
    <row r="441" spans="1:6" ht="37.5" customHeight="1">
      <c r="A441" s="56" t="str">
        <f ca="1">IF(ISERROR(MATCH(E441,Код_КВР,0)),"",INDIRECT(ADDRESS(MATCH(E441,Код_КВР,0)+1,2,,,"КВР")))</f>
        <v>Предоставление субсидий бюджетным, автономным учреждениям и иным некоммерческим организациям</v>
      </c>
      <c r="B441" s="32" t="s">
        <v>444</v>
      </c>
      <c r="C441" s="6" t="s">
        <v>190</v>
      </c>
      <c r="D441" s="6" t="s">
        <v>170</v>
      </c>
      <c r="E441" s="73">
        <v>600</v>
      </c>
      <c r="F441" s="59">
        <f t="shared" si="65"/>
        <v>4431.3</v>
      </c>
    </row>
    <row r="442" spans="1:6" ht="40.5" customHeight="1">
      <c r="A442" s="56" t="str">
        <f ca="1">IF(ISERROR(MATCH(E442,Код_КВР,0)),"",INDIRECT(ADDRESS(MATCH(E442,Код_КВР,0)+1,2,,,"КВР")))</f>
        <v>Субсидии некоммерческим организациям (за исключением государственных (муниципальных) учреждений)</v>
      </c>
      <c r="B442" s="32" t="s">
        <v>444</v>
      </c>
      <c r="C442" s="6" t="s">
        <v>190</v>
      </c>
      <c r="D442" s="6" t="s">
        <v>170</v>
      </c>
      <c r="E442" s="73">
        <v>630</v>
      </c>
      <c r="F442" s="59">
        <f>'прил.15'!G245</f>
        <v>4431.3</v>
      </c>
    </row>
    <row r="443" spans="1:6" ht="12.75">
      <c r="A443" s="56" t="str">
        <f ca="1">IF(ISERROR(MATCH(B443,Код_КЦСР,0)),"",INDIRECT(ADDRESS(MATCH(B443,Код_КЦСР,0)+1,2,,,"КЦСР")))</f>
        <v>Комплексное сопровождение инвестиционных проектов</v>
      </c>
      <c r="B443" s="32" t="s">
        <v>445</v>
      </c>
      <c r="C443" s="6"/>
      <c r="D443" s="1"/>
      <c r="E443" s="73"/>
      <c r="F443" s="59">
        <f aca="true" t="shared" si="66" ref="F443:F446">F444</f>
        <v>2291.3</v>
      </c>
    </row>
    <row r="444" spans="1:6" ht="12.75">
      <c r="A444" s="56" t="str">
        <f ca="1">IF(ISERROR(MATCH(C444,Код_Раздел,0)),"",INDIRECT(ADDRESS(MATCH(C444,Код_Раздел,0)+1,2,,,"Раздел")))</f>
        <v>Национальная экономика</v>
      </c>
      <c r="B444" s="32" t="s">
        <v>445</v>
      </c>
      <c r="C444" s="6" t="s">
        <v>190</v>
      </c>
      <c r="D444" s="1"/>
      <c r="E444" s="73"/>
      <c r="F444" s="59">
        <f t="shared" si="66"/>
        <v>2291.3</v>
      </c>
    </row>
    <row r="445" spans="1:6" ht="12.75">
      <c r="A445" s="60" t="s">
        <v>209</v>
      </c>
      <c r="B445" s="32" t="s">
        <v>445</v>
      </c>
      <c r="C445" s="6" t="s">
        <v>190</v>
      </c>
      <c r="D445" s="6" t="s">
        <v>170</v>
      </c>
      <c r="E445" s="73"/>
      <c r="F445" s="59">
        <f t="shared" si="66"/>
        <v>2291.3</v>
      </c>
    </row>
    <row r="446" spans="1:6" ht="41.25" customHeight="1">
      <c r="A446" s="56" t="str">
        <f ca="1">IF(ISERROR(MATCH(E446,Код_КВР,0)),"",INDIRECT(ADDRESS(MATCH(E446,Код_КВР,0)+1,2,,,"КВР")))</f>
        <v>Предоставление субсидий бюджетным, автономным учреждениям и иным некоммерческим организациям</v>
      </c>
      <c r="B446" s="32" t="s">
        <v>445</v>
      </c>
      <c r="C446" s="6" t="s">
        <v>190</v>
      </c>
      <c r="D446" s="6" t="s">
        <v>170</v>
      </c>
      <c r="E446" s="73">
        <v>600</v>
      </c>
      <c r="F446" s="59">
        <f t="shared" si="66"/>
        <v>2291.3</v>
      </c>
    </row>
    <row r="447" spans="1:6" ht="37.5" customHeight="1">
      <c r="A447" s="56" t="str">
        <f ca="1">IF(ISERROR(MATCH(E447,Код_КВР,0)),"",INDIRECT(ADDRESS(MATCH(E447,Код_КВР,0)+1,2,,,"КВР")))</f>
        <v>Субсидии некоммерческим организациям (за исключением государственных (муниципальных) учреждений)</v>
      </c>
      <c r="B447" s="32" t="s">
        <v>445</v>
      </c>
      <c r="C447" s="6" t="s">
        <v>190</v>
      </c>
      <c r="D447" s="6" t="s">
        <v>170</v>
      </c>
      <c r="E447" s="73">
        <v>630</v>
      </c>
      <c r="F447" s="59">
        <f>'прил.15'!G248</f>
        <v>2291.3</v>
      </c>
    </row>
    <row r="448" spans="1:6" ht="39" customHeight="1">
      <c r="A448" s="56" t="str">
        <f ca="1">IF(ISERROR(MATCH(B448,Код_КЦСР,0)),"",INDIRECT(ADDRESS(MATCH(B448,Код_КЦСР,0)+1,2,,,"КЦСР")))</f>
        <v>Продвижение инвестиционных возможностей муниципального образования «Город Череповец»</v>
      </c>
      <c r="B448" s="32" t="s">
        <v>446</v>
      </c>
      <c r="C448" s="6"/>
      <c r="D448" s="1"/>
      <c r="E448" s="73"/>
      <c r="F448" s="59">
        <f aca="true" t="shared" si="67" ref="F448:F451">F449</f>
        <v>4015.2</v>
      </c>
    </row>
    <row r="449" spans="1:6" ht="12.75">
      <c r="A449" s="56" t="str">
        <f ca="1">IF(ISERROR(MATCH(C449,Код_Раздел,0)),"",INDIRECT(ADDRESS(MATCH(C449,Код_Раздел,0)+1,2,,,"Раздел")))</f>
        <v>Национальная экономика</v>
      </c>
      <c r="B449" s="32" t="s">
        <v>446</v>
      </c>
      <c r="C449" s="6" t="s">
        <v>190</v>
      </c>
      <c r="D449" s="1"/>
      <c r="E449" s="73"/>
      <c r="F449" s="59">
        <f t="shared" si="67"/>
        <v>4015.2</v>
      </c>
    </row>
    <row r="450" spans="1:6" ht="12.75">
      <c r="A450" s="60" t="s">
        <v>209</v>
      </c>
      <c r="B450" s="32" t="s">
        <v>446</v>
      </c>
      <c r="C450" s="6" t="s">
        <v>190</v>
      </c>
      <c r="D450" s="6" t="s">
        <v>170</v>
      </c>
      <c r="E450" s="73"/>
      <c r="F450" s="59">
        <f t="shared" si="67"/>
        <v>4015.2</v>
      </c>
    </row>
    <row r="451" spans="1:6" ht="36.75" customHeight="1">
      <c r="A451" s="56" t="str">
        <f ca="1">IF(ISERROR(MATCH(E451,Код_КВР,0)),"",INDIRECT(ADDRESS(MATCH(E451,Код_КВР,0)+1,2,,,"КВР")))</f>
        <v>Предоставление субсидий бюджетным, автономным учреждениям и иным некоммерческим организациям</v>
      </c>
      <c r="B451" s="32" t="s">
        <v>446</v>
      </c>
      <c r="C451" s="6" t="s">
        <v>190</v>
      </c>
      <c r="D451" s="6" t="s">
        <v>170</v>
      </c>
      <c r="E451" s="73">
        <v>600</v>
      </c>
      <c r="F451" s="59">
        <f t="shared" si="67"/>
        <v>4015.2</v>
      </c>
    </row>
    <row r="452" spans="1:6" ht="36" customHeight="1">
      <c r="A452" s="56" t="str">
        <f ca="1">IF(ISERROR(MATCH(E452,Код_КВР,0)),"",INDIRECT(ADDRESS(MATCH(E452,Код_КВР,0)+1,2,,,"КВР")))</f>
        <v>Субсидии некоммерческим организациям (за исключением государственных (муниципальных) учреждений)</v>
      </c>
      <c r="B452" s="32" t="s">
        <v>446</v>
      </c>
      <c r="C452" s="6" t="s">
        <v>190</v>
      </c>
      <c r="D452" s="6" t="s">
        <v>170</v>
      </c>
      <c r="E452" s="73">
        <v>630</v>
      </c>
      <c r="F452" s="59">
        <f>'прил.15'!G251</f>
        <v>4015.2</v>
      </c>
    </row>
    <row r="453" spans="1:6" ht="35.25" customHeight="1">
      <c r="A453" s="56" t="str">
        <f ca="1">IF(ISERROR(MATCH(B453,Код_КЦСР,0)),"",INDIRECT(ADDRESS(MATCH(B453,Код_КЦСР,0)+1,2,,,"КЦСР")))</f>
        <v>Муниципальная программа «Развитие молодежной политики» на 2013-2018 годы</v>
      </c>
      <c r="B453" s="30" t="s">
        <v>448</v>
      </c>
      <c r="C453" s="6"/>
      <c r="D453" s="1"/>
      <c r="E453" s="73"/>
      <c r="F453" s="59">
        <f>F454+F459+F464+F469</f>
        <v>8734.300000000001</v>
      </c>
    </row>
    <row r="454" spans="1:6" ht="36" customHeight="1">
      <c r="A454" s="56" t="str">
        <f ca="1">IF(ISERROR(MATCH(B454,Код_КЦСР,0)),"",INDIRECT(ADDRESS(MATCH(B454,Код_КЦСР,0)+1,2,,,"КЦСР")))</f>
        <v>Организация временного трудоустройства несовершеннолетних в возрасте от 14 до 18 лет</v>
      </c>
      <c r="B454" s="30" t="s">
        <v>450</v>
      </c>
      <c r="C454" s="6"/>
      <c r="D454" s="1"/>
      <c r="E454" s="73"/>
      <c r="F454" s="59">
        <f aca="true" t="shared" si="68" ref="F454:F457">F455</f>
        <v>1193.7</v>
      </c>
    </row>
    <row r="455" spans="1:6" ht="20.25" customHeight="1">
      <c r="A455" s="56" t="str">
        <f ca="1">IF(ISERROR(MATCH(C455,Код_Раздел,0)),"",INDIRECT(ADDRESS(MATCH(C455,Код_Раздел,0)+1,2,,,"Раздел")))</f>
        <v>Национальная экономика</v>
      </c>
      <c r="B455" s="30" t="s">
        <v>450</v>
      </c>
      <c r="C455" s="6" t="s">
        <v>190</v>
      </c>
      <c r="D455" s="1"/>
      <c r="E455" s="73"/>
      <c r="F455" s="59">
        <f t="shared" si="68"/>
        <v>1193.7</v>
      </c>
    </row>
    <row r="456" spans="1:6" ht="18.75" customHeight="1">
      <c r="A456" s="61" t="s">
        <v>177</v>
      </c>
      <c r="B456" s="30" t="s">
        <v>450</v>
      </c>
      <c r="C456" s="6" t="s">
        <v>190</v>
      </c>
      <c r="D456" s="1" t="s">
        <v>187</v>
      </c>
      <c r="E456" s="73"/>
      <c r="F456" s="59">
        <f t="shared" si="68"/>
        <v>1193.7</v>
      </c>
    </row>
    <row r="457" spans="1:6" ht="39.75" customHeight="1">
      <c r="A457" s="56" t="str">
        <f ca="1">IF(ISERROR(MATCH(E457,Код_КВР,0)),"",INDIRECT(ADDRESS(MATCH(E457,Код_КВР,0)+1,2,,,"КВР")))</f>
        <v>Предоставление субсидий бюджетным, автономным учреждениям и иным некоммерческим организациям</v>
      </c>
      <c r="B457" s="30" t="s">
        <v>450</v>
      </c>
      <c r="C457" s="6" t="s">
        <v>190</v>
      </c>
      <c r="D457" s="1" t="s">
        <v>187</v>
      </c>
      <c r="E457" s="73">
        <v>600</v>
      </c>
      <c r="F457" s="59">
        <f t="shared" si="68"/>
        <v>1193.7</v>
      </c>
    </row>
    <row r="458" spans="1:6" ht="26.25" customHeight="1">
      <c r="A458" s="56" t="str">
        <f ca="1">IF(ISERROR(MATCH(E458,Код_КВР,0)),"",INDIRECT(ADDRESS(MATCH(E458,Код_КВР,0)+1,2,,,"КВР")))</f>
        <v>Субсидии бюджетным учреждениям</v>
      </c>
      <c r="B458" s="30" t="s">
        <v>450</v>
      </c>
      <c r="C458" s="6" t="s">
        <v>190</v>
      </c>
      <c r="D458" s="1" t="s">
        <v>187</v>
      </c>
      <c r="E458" s="73">
        <v>610</v>
      </c>
      <c r="F458" s="59">
        <f>'прил.15'!G203</f>
        <v>1193.7</v>
      </c>
    </row>
    <row r="459" spans="1:6" ht="70.5" customHeight="1">
      <c r="A459" s="56" t="str">
        <f ca="1">IF(ISERROR(MATCH(B459,Код_КЦСР,0)),"",INDIRECT(ADDRESS(MATCH(B459,Код_КЦСР,0)+1,2,,,"КЦСР")))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459" s="30" t="s">
        <v>452</v>
      </c>
      <c r="C459" s="6"/>
      <c r="D459" s="1"/>
      <c r="E459" s="73"/>
      <c r="F459" s="59">
        <f>F460</f>
        <v>844.8</v>
      </c>
    </row>
    <row r="460" spans="1:6" ht="12.75">
      <c r="A460" s="56" t="str">
        <f ca="1">IF(ISERROR(MATCH(C460,Код_Раздел,0)),"",INDIRECT(ADDRESS(MATCH(C460,Код_Раздел,0)+1,2,,,"Раздел")))</f>
        <v>Образование</v>
      </c>
      <c r="B460" s="30" t="s">
        <v>452</v>
      </c>
      <c r="C460" s="6" t="s">
        <v>169</v>
      </c>
      <c r="D460" s="1"/>
      <c r="E460" s="73"/>
      <c r="F460" s="59">
        <f aca="true" t="shared" si="69" ref="F460:F462">F461</f>
        <v>844.8</v>
      </c>
    </row>
    <row r="461" spans="1:6" ht="12.75">
      <c r="A461" s="60" t="s">
        <v>173</v>
      </c>
      <c r="B461" s="30" t="s">
        <v>452</v>
      </c>
      <c r="C461" s="6" t="s">
        <v>169</v>
      </c>
      <c r="D461" s="1" t="s">
        <v>169</v>
      </c>
      <c r="E461" s="73"/>
      <c r="F461" s="59">
        <f t="shared" si="69"/>
        <v>844.8</v>
      </c>
    </row>
    <row r="462" spans="1:6" ht="43.5" customHeight="1">
      <c r="A462" s="56" t="str">
        <f ca="1">IF(ISERROR(MATCH(E462,Код_КВР,0)),"",INDIRECT(ADDRESS(MATCH(E462,Код_КВР,0)+1,2,,,"КВР")))</f>
        <v>Предоставление субсидий бюджетным, автономным учреждениям и иным некоммерческим организациям</v>
      </c>
      <c r="B462" s="30" t="s">
        <v>452</v>
      </c>
      <c r="C462" s="6" t="s">
        <v>169</v>
      </c>
      <c r="D462" s="1" t="s">
        <v>169</v>
      </c>
      <c r="E462" s="73">
        <v>600</v>
      </c>
      <c r="F462" s="59">
        <f t="shared" si="69"/>
        <v>844.8</v>
      </c>
    </row>
    <row r="463" spans="1:6" ht="20.25" customHeight="1">
      <c r="A463" s="56" t="str">
        <f ca="1">IF(ISERROR(MATCH(E463,Код_КВР,0)),"",INDIRECT(ADDRESS(MATCH(E463,Код_КВР,0)+1,2,,,"КВР")))</f>
        <v>Субсидии бюджетным учреждениям</v>
      </c>
      <c r="B463" s="30" t="s">
        <v>452</v>
      </c>
      <c r="C463" s="6" t="s">
        <v>169</v>
      </c>
      <c r="D463" s="1" t="s">
        <v>169</v>
      </c>
      <c r="E463" s="73">
        <v>610</v>
      </c>
      <c r="F463" s="59">
        <f>'прил.15'!G261</f>
        <v>844.8</v>
      </c>
    </row>
    <row r="464" spans="1:6" ht="74.25" customHeight="1">
      <c r="A464" s="56" t="str">
        <f ca="1">IF(ISERROR(MATCH(B464,Код_КЦСР,0)),"",INDIRECT(ADDRESS(MATCH(B464,Код_КЦСР,0)+1,2,,,"КЦСР")))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464" s="30" t="s">
        <v>453</v>
      </c>
      <c r="C464" s="6"/>
      <c r="D464" s="1"/>
      <c r="E464" s="73"/>
      <c r="F464" s="59">
        <f aca="true" t="shared" si="70" ref="F464:F467">F465</f>
        <v>6693.7</v>
      </c>
    </row>
    <row r="465" spans="1:6" ht="12.75">
      <c r="A465" s="56" t="str">
        <f ca="1">IF(ISERROR(MATCH(C465,Код_Раздел,0)),"",INDIRECT(ADDRESS(MATCH(C465,Код_Раздел,0)+1,2,,,"Раздел")))</f>
        <v>Образование</v>
      </c>
      <c r="B465" s="30" t="s">
        <v>453</v>
      </c>
      <c r="C465" s="6" t="s">
        <v>169</v>
      </c>
      <c r="D465" s="1"/>
      <c r="E465" s="73"/>
      <c r="F465" s="59">
        <f t="shared" si="70"/>
        <v>6693.7</v>
      </c>
    </row>
    <row r="466" spans="1:6" ht="12.75">
      <c r="A466" s="60" t="s">
        <v>173</v>
      </c>
      <c r="B466" s="30" t="s">
        <v>453</v>
      </c>
      <c r="C466" s="6" t="s">
        <v>169</v>
      </c>
      <c r="D466" s="1" t="s">
        <v>169</v>
      </c>
      <c r="E466" s="73"/>
      <c r="F466" s="59">
        <f t="shared" si="70"/>
        <v>6693.7</v>
      </c>
    </row>
    <row r="467" spans="1:6" ht="44.25" customHeight="1">
      <c r="A467" s="56" t="str">
        <f ca="1">IF(ISERROR(MATCH(E467,Код_КВР,0)),"",INDIRECT(ADDRESS(MATCH(E467,Код_КВР,0)+1,2,,,"КВР")))</f>
        <v>Предоставление субсидий бюджетным, автономным учреждениям и иным некоммерческим организациям</v>
      </c>
      <c r="B467" s="30" t="s">
        <v>453</v>
      </c>
      <c r="C467" s="6" t="s">
        <v>169</v>
      </c>
      <c r="D467" s="1" t="s">
        <v>169</v>
      </c>
      <c r="E467" s="73">
        <v>600</v>
      </c>
      <c r="F467" s="59">
        <f t="shared" si="70"/>
        <v>6693.7</v>
      </c>
    </row>
    <row r="468" spans="1:6" ht="18.75" customHeight="1">
      <c r="A468" s="56" t="str">
        <f ca="1">IF(ISERROR(MATCH(E468,Код_КВР,0)),"",INDIRECT(ADDRESS(MATCH(E468,Код_КВР,0)+1,2,,,"КВР")))</f>
        <v>Субсидии бюджетным учреждениям</v>
      </c>
      <c r="B468" s="30" t="s">
        <v>453</v>
      </c>
      <c r="C468" s="6" t="s">
        <v>169</v>
      </c>
      <c r="D468" s="1" t="s">
        <v>169</v>
      </c>
      <c r="E468" s="73">
        <v>610</v>
      </c>
      <c r="F468" s="59">
        <f>'прил.15'!G264</f>
        <v>6693.7</v>
      </c>
    </row>
    <row r="469" spans="1:6" ht="39.95" customHeight="1">
      <c r="A469" s="56" t="str">
        <f ca="1">IF(ISERROR(MATCH(B469,Код_КЦСР,0)),"",INDIRECT(ADDRESS(MATCH(B469,Код_КЦСР,0)+1,2,,,"КЦСР")))</f>
        <v>Проведение городского патриотического фестиваля «Город Победы» на Кубок мэра города</v>
      </c>
      <c r="B469" s="30" t="s">
        <v>537</v>
      </c>
      <c r="C469" s="6"/>
      <c r="D469" s="1"/>
      <c r="E469" s="86"/>
      <c r="F469" s="59">
        <f>F470</f>
        <v>2.1</v>
      </c>
    </row>
    <row r="470" spans="1:6" ht="18.75" customHeight="1">
      <c r="A470" s="56" t="str">
        <f ca="1">IF(ISERROR(MATCH(C470,Код_Раздел,0)),"",INDIRECT(ADDRESS(MATCH(C470,Код_Раздел,0)+1,2,,,"Раздел")))</f>
        <v>Образование</v>
      </c>
      <c r="B470" s="30" t="s">
        <v>537</v>
      </c>
      <c r="C470" s="6" t="s">
        <v>169</v>
      </c>
      <c r="D470" s="1"/>
      <c r="E470" s="86"/>
      <c r="F470" s="59">
        <f>F471</f>
        <v>2.1</v>
      </c>
    </row>
    <row r="471" spans="1:6" ht="18.75" customHeight="1">
      <c r="A471" s="60" t="s">
        <v>173</v>
      </c>
      <c r="B471" s="30" t="s">
        <v>537</v>
      </c>
      <c r="C471" s="6" t="s">
        <v>169</v>
      </c>
      <c r="D471" s="1" t="s">
        <v>169</v>
      </c>
      <c r="E471" s="86"/>
      <c r="F471" s="59">
        <f>F472</f>
        <v>2.1</v>
      </c>
    </row>
    <row r="472" spans="1:6" ht="42.75" customHeight="1">
      <c r="A472" s="56" t="str">
        <f ca="1">IF(ISERROR(MATCH(E472,Код_КВР,0)),"",INDIRECT(ADDRESS(MATCH(E472,Код_КВР,0)+1,2,,,"КВР")))</f>
        <v>Предоставление субсидий бюджетным, автономным учреждениям и иным некоммерческим организациям</v>
      </c>
      <c r="B472" s="30" t="s">
        <v>537</v>
      </c>
      <c r="C472" s="6" t="s">
        <v>169</v>
      </c>
      <c r="D472" s="1" t="s">
        <v>169</v>
      </c>
      <c r="E472" s="86">
        <v>600</v>
      </c>
      <c r="F472" s="59">
        <f>F473</f>
        <v>2.1</v>
      </c>
    </row>
    <row r="473" spans="1:6" ht="18.75" customHeight="1">
      <c r="A473" s="56" t="str">
        <f ca="1">IF(ISERROR(MATCH(E473,Код_КВР,0)),"",INDIRECT(ADDRESS(MATCH(E473,Код_КВР,0)+1,2,,,"КВР")))</f>
        <v>Субсидии бюджетным учреждениям</v>
      </c>
      <c r="B473" s="30" t="s">
        <v>537</v>
      </c>
      <c r="C473" s="6" t="s">
        <v>169</v>
      </c>
      <c r="D473" s="1" t="s">
        <v>169</v>
      </c>
      <c r="E473" s="86">
        <v>610</v>
      </c>
      <c r="F473" s="59">
        <f>'прил.15'!G267</f>
        <v>2.1</v>
      </c>
    </row>
    <row r="474" spans="1:6" ht="26.25" customHeight="1">
      <c r="A474" s="56" t="str">
        <f ca="1">IF(ISERROR(MATCH(B474,Код_КЦСР,0)),"",INDIRECT(ADDRESS(MATCH(B474,Код_КЦСР,0)+1,2,,,"КЦСР")))</f>
        <v>Муниципальная программа «Здоровый город» на 2014-2022 годы</v>
      </c>
      <c r="B474" s="30" t="s">
        <v>454</v>
      </c>
      <c r="C474" s="6"/>
      <c r="D474" s="1"/>
      <c r="E474" s="73"/>
      <c r="F474" s="59">
        <f>F475+F483+F492+F508</f>
        <v>1185.4</v>
      </c>
    </row>
    <row r="475" spans="1:6" ht="21" customHeight="1">
      <c r="A475" s="56" t="str">
        <f ca="1">IF(ISERROR(MATCH(B475,Код_КЦСР,0)),"",INDIRECT(ADDRESS(MATCH(B475,Код_КЦСР,0)+1,2,,,"КЦСР")))</f>
        <v>Организационно-методическое обеспечение программы</v>
      </c>
      <c r="B475" s="30" t="s">
        <v>456</v>
      </c>
      <c r="C475" s="6"/>
      <c r="D475" s="1"/>
      <c r="E475" s="73"/>
      <c r="F475" s="59">
        <f>F476</f>
        <v>276.9</v>
      </c>
    </row>
    <row r="476" spans="1:6" ht="18.75" customHeight="1">
      <c r="A476" s="56" t="str">
        <f ca="1">IF(ISERROR(MATCH(C476,Код_Раздел,0)),"",INDIRECT(ADDRESS(MATCH(C476,Код_Раздел,0)+1,2,,,"Раздел")))</f>
        <v>Общегосударственные  вопросы</v>
      </c>
      <c r="B476" s="30" t="s">
        <v>456</v>
      </c>
      <c r="C476" s="6" t="s">
        <v>187</v>
      </c>
      <c r="D476" s="1"/>
      <c r="E476" s="73"/>
      <c r="F476" s="59">
        <f>F477</f>
        <v>276.9</v>
      </c>
    </row>
    <row r="477" spans="1:6" ht="19.5" customHeight="1">
      <c r="A477" s="60" t="s">
        <v>209</v>
      </c>
      <c r="B477" s="30" t="s">
        <v>456</v>
      </c>
      <c r="C477" s="6" t="s">
        <v>187</v>
      </c>
      <c r="D477" s="1" t="s">
        <v>164</v>
      </c>
      <c r="E477" s="73"/>
      <c r="F477" s="59">
        <f>F478+F480</f>
        <v>276.9</v>
      </c>
    </row>
    <row r="478" spans="1:6" ht="32.25" customHeight="1">
      <c r="A478" s="56" t="str">
        <f aca="true" t="shared" si="71" ref="A478:A482">IF(ISERROR(MATCH(E478,Код_КВР,0)),"",INDIRECT(ADDRESS(MATCH(E478,Код_КВР,0)+1,2,,,"КВР")))</f>
        <v>Закупка товаров, работ и услуг для муниципальных нужд</v>
      </c>
      <c r="B478" s="30" t="s">
        <v>456</v>
      </c>
      <c r="C478" s="6" t="s">
        <v>187</v>
      </c>
      <c r="D478" s="1" t="s">
        <v>164</v>
      </c>
      <c r="E478" s="73">
        <v>200</v>
      </c>
      <c r="F478" s="59">
        <f>F479</f>
        <v>146.9</v>
      </c>
    </row>
    <row r="479" spans="1:6" ht="42" customHeight="1">
      <c r="A479" s="56" t="str">
        <f ca="1" t="shared" si="71"/>
        <v>Иные закупки товаров, работ и услуг для обеспечения муниципальных нужд</v>
      </c>
      <c r="B479" s="30" t="s">
        <v>456</v>
      </c>
      <c r="C479" s="6" t="s">
        <v>187</v>
      </c>
      <c r="D479" s="1" t="s">
        <v>164</v>
      </c>
      <c r="E479" s="73">
        <v>240</v>
      </c>
      <c r="F479" s="59">
        <f>'прил.15'!G73</f>
        <v>146.9</v>
      </c>
    </row>
    <row r="480" spans="1:6" ht="12.75">
      <c r="A480" s="56" t="str">
        <f ca="1" t="shared" si="71"/>
        <v>Иные бюджетные ассигнования</v>
      </c>
      <c r="B480" s="30" t="s">
        <v>456</v>
      </c>
      <c r="C480" s="6" t="s">
        <v>187</v>
      </c>
      <c r="D480" s="1" t="s">
        <v>164</v>
      </c>
      <c r="E480" s="73">
        <v>800</v>
      </c>
      <c r="F480" s="59">
        <f>F481+F482</f>
        <v>130</v>
      </c>
    </row>
    <row r="481" spans="1:6" ht="12.75" hidden="1">
      <c r="A481" s="56" t="str">
        <f ca="1" t="shared" si="71"/>
        <v>Уплата налогов, сборов и иных платежей</v>
      </c>
      <c r="B481" s="30" t="s">
        <v>456</v>
      </c>
      <c r="C481" s="6" t="s">
        <v>187</v>
      </c>
      <c r="D481" s="1" t="s">
        <v>164</v>
      </c>
      <c r="E481" s="73">
        <v>850</v>
      </c>
      <c r="F481" s="59"/>
    </row>
    <row r="482" spans="1:6" ht="45.75" customHeight="1">
      <c r="A482" s="56" t="str">
        <f ca="1" t="shared" si="71"/>
        <v>Предоставление платежей, взносов, безвозмездных перечислений субъектам международного права</v>
      </c>
      <c r="B482" s="30" t="s">
        <v>456</v>
      </c>
      <c r="C482" s="6" t="s">
        <v>187</v>
      </c>
      <c r="D482" s="1" t="s">
        <v>164</v>
      </c>
      <c r="E482" s="73">
        <v>860</v>
      </c>
      <c r="F482" s="59">
        <f>'прил.15'!G76</f>
        <v>130</v>
      </c>
    </row>
    <row r="483" spans="1:6" ht="21" customHeight="1">
      <c r="A483" s="56" t="str">
        <f ca="1">IF(ISERROR(MATCH(B483,Код_КЦСР,0)),"",INDIRECT(ADDRESS(MATCH(B483,Код_КЦСР,0)+1,2,,,"КЦСР")))</f>
        <v>Сохранение и укрепление здоровья детей и подростков</v>
      </c>
      <c r="B483" s="30" t="s">
        <v>457</v>
      </c>
      <c r="C483" s="6"/>
      <c r="D483" s="1"/>
      <c r="E483" s="73"/>
      <c r="F483" s="59">
        <f>F488+F484</f>
        <v>109.9</v>
      </c>
    </row>
    <row r="484" spans="1:6" ht="21" customHeight="1">
      <c r="A484" s="56" t="str">
        <f ca="1">IF(ISERROR(MATCH(C484,Код_Раздел,0)),"",INDIRECT(ADDRESS(MATCH(C484,Код_Раздел,0)+1,2,,,"Раздел")))</f>
        <v>Общегосударственные  вопросы</v>
      </c>
      <c r="B484" s="30" t="s">
        <v>457</v>
      </c>
      <c r="C484" s="6" t="s">
        <v>187</v>
      </c>
      <c r="D484" s="1"/>
      <c r="E484" s="102"/>
      <c r="F484" s="59">
        <f>F485</f>
        <v>32</v>
      </c>
    </row>
    <row r="485" spans="1:6" ht="21" customHeight="1">
      <c r="A485" s="60" t="s">
        <v>209</v>
      </c>
      <c r="B485" s="30" t="s">
        <v>457</v>
      </c>
      <c r="C485" s="6" t="s">
        <v>187</v>
      </c>
      <c r="D485" s="1" t="s">
        <v>164</v>
      </c>
      <c r="E485" s="102"/>
      <c r="F485" s="59">
        <f>F486</f>
        <v>32</v>
      </c>
    </row>
    <row r="486" spans="1:6" ht="21" customHeight="1">
      <c r="A486" s="56" t="str">
        <f ca="1">IF(ISERROR(MATCH(E486,Код_КВР,0)),"",INDIRECT(ADDRESS(MATCH(E486,Код_КВР,0)+1,2,,,"КВР")))</f>
        <v>Закупка товаров, работ и услуг для муниципальных нужд</v>
      </c>
      <c r="B486" s="30" t="s">
        <v>457</v>
      </c>
      <c r="C486" s="6" t="s">
        <v>187</v>
      </c>
      <c r="D486" s="1" t="s">
        <v>164</v>
      </c>
      <c r="E486" s="102">
        <v>200</v>
      </c>
      <c r="F486" s="59">
        <f>F487</f>
        <v>32</v>
      </c>
    </row>
    <row r="487" spans="1:6" ht="33">
      <c r="A487" s="56" t="str">
        <f ca="1">IF(ISERROR(MATCH(E487,Код_КВР,0)),"",INDIRECT(ADDRESS(MATCH(E487,Код_КВР,0)+1,2,,,"КВР")))</f>
        <v>Иные закупки товаров, работ и услуг для обеспечения муниципальных нужд</v>
      </c>
      <c r="B487" s="30" t="s">
        <v>457</v>
      </c>
      <c r="C487" s="6" t="s">
        <v>187</v>
      </c>
      <c r="D487" s="1" t="s">
        <v>164</v>
      </c>
      <c r="E487" s="102">
        <v>240</v>
      </c>
      <c r="F487" s="59">
        <f>'прил.15'!G79</f>
        <v>32</v>
      </c>
    </row>
    <row r="488" spans="1:6" ht="24.75" customHeight="1">
      <c r="A488" s="56" t="str">
        <f ca="1">IF(ISERROR(MATCH(C488,Код_Раздел,0)),"",INDIRECT(ADDRESS(MATCH(C488,Код_Раздел,0)+1,2,,,"Раздел")))</f>
        <v>Национальная безопасность и правоохранительная  деятельность</v>
      </c>
      <c r="B488" s="30" t="s">
        <v>457</v>
      </c>
      <c r="C488" s="6" t="s">
        <v>189</v>
      </c>
      <c r="D488" s="1"/>
      <c r="E488" s="73"/>
      <c r="F488" s="59">
        <f aca="true" t="shared" si="72" ref="F488:F490">F489</f>
        <v>77.9</v>
      </c>
    </row>
    <row r="489" spans="1:6" ht="39.75" customHeight="1">
      <c r="A489" s="60" t="s">
        <v>233</v>
      </c>
      <c r="B489" s="30" t="s">
        <v>457</v>
      </c>
      <c r="C489" s="6" t="s">
        <v>189</v>
      </c>
      <c r="D489" s="1" t="s">
        <v>193</v>
      </c>
      <c r="E489" s="73"/>
      <c r="F489" s="59">
        <f t="shared" si="72"/>
        <v>77.9</v>
      </c>
    </row>
    <row r="490" spans="1:6" ht="21.75" customHeight="1">
      <c r="A490" s="56" t="str">
        <f ca="1">IF(ISERROR(MATCH(E490,Код_КВР,0)),"",INDIRECT(ADDRESS(MATCH(E490,Код_КВР,0)+1,2,,,"КВР")))</f>
        <v>Закупка товаров, работ и услуг для муниципальных нужд</v>
      </c>
      <c r="B490" s="30" t="s">
        <v>457</v>
      </c>
      <c r="C490" s="6" t="s">
        <v>189</v>
      </c>
      <c r="D490" s="1" t="s">
        <v>193</v>
      </c>
      <c r="E490" s="73">
        <v>200</v>
      </c>
      <c r="F490" s="59">
        <f t="shared" si="72"/>
        <v>77.9</v>
      </c>
    </row>
    <row r="491" spans="1:6" ht="36.75" customHeight="1">
      <c r="A491" s="56" t="str">
        <f ca="1">IF(ISERROR(MATCH(E491,Код_КВР,0)),"",INDIRECT(ADDRESS(MATCH(E491,Код_КВР,0)+1,2,,,"КВР")))</f>
        <v>Иные закупки товаров, работ и услуг для обеспечения муниципальных нужд</v>
      </c>
      <c r="B491" s="30" t="s">
        <v>457</v>
      </c>
      <c r="C491" s="6" t="s">
        <v>189</v>
      </c>
      <c r="D491" s="1" t="s">
        <v>193</v>
      </c>
      <c r="E491" s="73">
        <v>240</v>
      </c>
      <c r="F491" s="59">
        <f>'прил.15'!G155</f>
        <v>77.9</v>
      </c>
    </row>
    <row r="492" spans="1:6" ht="12.75">
      <c r="A492" s="56" t="str">
        <f ca="1">IF(ISERROR(MATCH(B492,Код_КЦСР,0)),"",INDIRECT(ADDRESS(MATCH(B492,Код_КЦСР,0)+1,2,,,"КЦСР")))</f>
        <v>Пропаганда здорового образа жизни</v>
      </c>
      <c r="B492" s="30" t="s">
        <v>459</v>
      </c>
      <c r="C492" s="6"/>
      <c r="D492" s="1"/>
      <c r="E492" s="73"/>
      <c r="F492" s="59">
        <f>F493+F497+F504</f>
        <v>738.6</v>
      </c>
    </row>
    <row r="493" spans="1:6" ht="12.75">
      <c r="A493" s="56" t="str">
        <f ca="1">IF(ISERROR(MATCH(C493,Код_Раздел,0)),"",INDIRECT(ADDRESS(MATCH(C493,Код_Раздел,0)+1,2,,,"Раздел")))</f>
        <v>Общегосударственные  вопросы</v>
      </c>
      <c r="B493" s="30" t="s">
        <v>459</v>
      </c>
      <c r="C493" s="6" t="s">
        <v>187</v>
      </c>
      <c r="D493" s="1"/>
      <c r="E493" s="73"/>
      <c r="F493" s="59">
        <f aca="true" t="shared" si="73" ref="F493:F495">F494</f>
        <v>257.3</v>
      </c>
    </row>
    <row r="494" spans="1:6" ht="12.75">
      <c r="A494" s="60" t="s">
        <v>209</v>
      </c>
      <c r="B494" s="30" t="s">
        <v>459</v>
      </c>
      <c r="C494" s="6" t="s">
        <v>187</v>
      </c>
      <c r="D494" s="1" t="s">
        <v>164</v>
      </c>
      <c r="E494" s="73"/>
      <c r="F494" s="59">
        <f t="shared" si="73"/>
        <v>257.3</v>
      </c>
    </row>
    <row r="495" spans="1:6" ht="12.75">
      <c r="A495" s="56" t="str">
        <f ca="1">IF(ISERROR(MATCH(E495,Код_КВР,0)),"",INDIRECT(ADDRESS(MATCH(E495,Код_КВР,0)+1,2,,,"КВР")))</f>
        <v>Закупка товаров, работ и услуг для муниципальных нужд</v>
      </c>
      <c r="B495" s="30" t="s">
        <v>459</v>
      </c>
      <c r="C495" s="6" t="s">
        <v>187</v>
      </c>
      <c r="D495" s="1" t="s">
        <v>164</v>
      </c>
      <c r="E495" s="73">
        <v>200</v>
      </c>
      <c r="F495" s="59">
        <f t="shared" si="73"/>
        <v>257.3</v>
      </c>
    </row>
    <row r="496" spans="1:6" ht="36.75" customHeight="1">
      <c r="A496" s="56" t="str">
        <f ca="1">IF(ISERROR(MATCH(E496,Код_КВР,0)),"",INDIRECT(ADDRESS(MATCH(E496,Код_КВР,0)+1,2,,,"КВР")))</f>
        <v>Иные закупки товаров, работ и услуг для обеспечения муниципальных нужд</v>
      </c>
      <c r="B496" s="30" t="s">
        <v>459</v>
      </c>
      <c r="C496" s="6" t="s">
        <v>187</v>
      </c>
      <c r="D496" s="1" t="s">
        <v>164</v>
      </c>
      <c r="E496" s="73">
        <v>240</v>
      </c>
      <c r="F496" s="59">
        <f>'прил.15'!G82</f>
        <v>257.3</v>
      </c>
    </row>
    <row r="497" spans="1:6" ht="12.75">
      <c r="A497" s="56" t="str">
        <f ca="1">IF(ISERROR(MATCH(C497,Код_Раздел,0)),"",INDIRECT(ADDRESS(MATCH(C497,Код_Раздел,0)+1,2,,,"Раздел")))</f>
        <v>Образование</v>
      </c>
      <c r="B497" s="30" t="s">
        <v>459</v>
      </c>
      <c r="C497" s="6" t="s">
        <v>169</v>
      </c>
      <c r="D497" s="1"/>
      <c r="E497" s="73"/>
      <c r="F497" s="59">
        <f>F498+F501</f>
        <v>332.9</v>
      </c>
    </row>
    <row r="498" spans="1:6" ht="12.75">
      <c r="A498" s="60" t="s">
        <v>173</v>
      </c>
      <c r="B498" s="30" t="s">
        <v>459</v>
      </c>
      <c r="C498" s="6" t="s">
        <v>169</v>
      </c>
      <c r="D498" s="1" t="s">
        <v>169</v>
      </c>
      <c r="E498" s="73"/>
      <c r="F498" s="59">
        <f aca="true" t="shared" si="74" ref="F498:F499">F499</f>
        <v>332.9</v>
      </c>
    </row>
    <row r="499" spans="1:6" ht="36.75" customHeight="1">
      <c r="A499" s="56" t="str">
        <f ca="1">IF(ISERROR(MATCH(E499,Код_КВР,0)),"",INDIRECT(ADDRESS(MATCH(E499,Код_КВР,0)+1,2,,,"КВР")))</f>
        <v>Предоставление субсидий бюджетным, автономным учреждениям и иным некоммерческим организациям</v>
      </c>
      <c r="B499" s="30" t="s">
        <v>459</v>
      </c>
      <c r="C499" s="6" t="s">
        <v>169</v>
      </c>
      <c r="D499" s="1" t="s">
        <v>169</v>
      </c>
      <c r="E499" s="73">
        <v>600</v>
      </c>
      <c r="F499" s="59">
        <f t="shared" si="74"/>
        <v>332.9</v>
      </c>
    </row>
    <row r="500" spans="1:6" ht="12.75">
      <c r="A500" s="56" t="str">
        <f ca="1">IF(ISERROR(MATCH(E500,Код_КВР,0)),"",INDIRECT(ADDRESS(MATCH(E500,Код_КВР,0)+1,2,,,"КВР")))</f>
        <v>Субсидии бюджетным учреждениям</v>
      </c>
      <c r="B500" s="30" t="s">
        <v>459</v>
      </c>
      <c r="C500" s="6" t="s">
        <v>169</v>
      </c>
      <c r="D500" s="1" t="s">
        <v>169</v>
      </c>
      <c r="E500" s="73">
        <v>610</v>
      </c>
      <c r="F500" s="59">
        <f>'прил.15'!G274</f>
        <v>332.9</v>
      </c>
    </row>
    <row r="501" spans="1:6" ht="12.75" hidden="1">
      <c r="A501" s="60" t="s">
        <v>223</v>
      </c>
      <c r="B501" s="30" t="s">
        <v>459</v>
      </c>
      <c r="C501" s="6" t="s">
        <v>169</v>
      </c>
      <c r="D501" s="6" t="s">
        <v>193</v>
      </c>
      <c r="E501" s="73"/>
      <c r="F501" s="59">
        <f aca="true" t="shared" si="75" ref="F501:F502">F502</f>
        <v>0</v>
      </c>
    </row>
    <row r="502" spans="1:6" ht="12.75" hidden="1">
      <c r="A502" s="56" t="str">
        <f ca="1">IF(ISERROR(MATCH(E502,Код_КВР,0)),"",INDIRECT(ADDRESS(MATCH(E502,Код_КВР,0)+1,2,,,"КВР")))</f>
        <v>Закупка товаров, работ и услуг для муниципальных нужд</v>
      </c>
      <c r="B502" s="30" t="s">
        <v>459</v>
      </c>
      <c r="C502" s="6" t="s">
        <v>169</v>
      </c>
      <c r="D502" s="6" t="s">
        <v>193</v>
      </c>
      <c r="E502" s="73">
        <v>200</v>
      </c>
      <c r="F502" s="59">
        <f t="shared" si="75"/>
        <v>0</v>
      </c>
    </row>
    <row r="503" spans="1:6" ht="33" hidden="1">
      <c r="A503" s="56" t="str">
        <f ca="1">IF(ISERROR(MATCH(E503,Код_КВР,0)),"",INDIRECT(ADDRESS(MATCH(E503,Код_КВР,0)+1,2,,,"КВР")))</f>
        <v>Иные закупки товаров, работ и услуг для обеспечения муниципальных нужд</v>
      </c>
      <c r="B503" s="30" t="s">
        <v>459</v>
      </c>
      <c r="C503" s="6" t="s">
        <v>169</v>
      </c>
      <c r="D503" s="6" t="s">
        <v>193</v>
      </c>
      <c r="E503" s="73">
        <v>240</v>
      </c>
      <c r="F503" s="59"/>
    </row>
    <row r="504" spans="1:6" ht="12.75">
      <c r="A504" s="56" t="str">
        <f ca="1">IF(ISERROR(MATCH(C504,Код_Раздел,0)),"",INDIRECT(ADDRESS(MATCH(C504,Код_Раздел,0)+1,2,,,"Раздел")))</f>
        <v>Культура, кинематография</v>
      </c>
      <c r="B504" s="30" t="s">
        <v>459</v>
      </c>
      <c r="C504" s="6" t="s">
        <v>196</v>
      </c>
      <c r="D504" s="1"/>
      <c r="E504" s="73"/>
      <c r="F504" s="59">
        <f aca="true" t="shared" si="76" ref="F504:F506">F505</f>
        <v>148.4</v>
      </c>
    </row>
    <row r="505" spans="1:6" ht="12.75">
      <c r="A505" s="60" t="s">
        <v>138</v>
      </c>
      <c r="B505" s="30" t="s">
        <v>459</v>
      </c>
      <c r="C505" s="6" t="s">
        <v>196</v>
      </c>
      <c r="D505" s="1" t="s">
        <v>190</v>
      </c>
      <c r="E505" s="73"/>
      <c r="F505" s="59">
        <f t="shared" si="76"/>
        <v>148.4</v>
      </c>
    </row>
    <row r="506" spans="1:6" ht="37.5" customHeight="1">
      <c r="A506" s="56" t="str">
        <f ca="1">IF(ISERROR(MATCH(E506,Код_КВР,0)),"",INDIRECT(ADDRESS(MATCH(E506,Код_КВР,0)+1,2,,,"КВР")))</f>
        <v>Предоставление субсидий бюджетным, автономным учреждениям и иным некоммерческим организациям</v>
      </c>
      <c r="B506" s="30" t="s">
        <v>459</v>
      </c>
      <c r="C506" s="6" t="s">
        <v>196</v>
      </c>
      <c r="D506" s="1" t="s">
        <v>190</v>
      </c>
      <c r="E506" s="73">
        <v>600</v>
      </c>
      <c r="F506" s="59">
        <f t="shared" si="76"/>
        <v>148.4</v>
      </c>
    </row>
    <row r="507" spans="1:6" ht="24" customHeight="1">
      <c r="A507" s="56" t="str">
        <f ca="1">IF(ISERROR(MATCH(E507,Код_КВР,0)),"",INDIRECT(ADDRESS(MATCH(E507,Код_КВР,0)+1,2,,,"КВР")))</f>
        <v>Субсидии бюджетным учреждениям</v>
      </c>
      <c r="B507" s="30" t="s">
        <v>459</v>
      </c>
      <c r="C507" s="6" t="s">
        <v>196</v>
      </c>
      <c r="D507" s="1" t="s">
        <v>190</v>
      </c>
      <c r="E507" s="73">
        <v>610</v>
      </c>
      <c r="F507" s="59">
        <f>'прил.15'!G804</f>
        <v>148.4</v>
      </c>
    </row>
    <row r="508" spans="1:6" ht="24" customHeight="1">
      <c r="A508" s="56" t="str">
        <f ca="1">IF(ISERROR(MATCH(B508,Код_КЦСР,0)),"",INDIRECT(ADDRESS(MATCH(B508,Код_КЦСР,0)+1,2,,,"КЦСР")))</f>
        <v>Здоровье на рабочем месте</v>
      </c>
      <c r="B508" s="30" t="s">
        <v>461</v>
      </c>
      <c r="C508" s="6"/>
      <c r="D508" s="1"/>
      <c r="E508" s="73"/>
      <c r="F508" s="59">
        <f>F509</f>
        <v>60</v>
      </c>
    </row>
    <row r="509" spans="1:6" ht="24" customHeight="1">
      <c r="A509" s="56" t="str">
        <f ca="1">IF(ISERROR(MATCH(C509,Код_Раздел,0)),"",INDIRECT(ADDRESS(MATCH(C509,Код_Раздел,0)+1,2,,,"Раздел")))</f>
        <v>Общегосударственные  вопросы</v>
      </c>
      <c r="B509" s="30" t="s">
        <v>461</v>
      </c>
      <c r="C509" s="6" t="s">
        <v>187</v>
      </c>
      <c r="D509" s="1"/>
      <c r="E509" s="102"/>
      <c r="F509" s="59">
        <f>F510</f>
        <v>60</v>
      </c>
    </row>
    <row r="510" spans="1:6" ht="24" customHeight="1">
      <c r="A510" s="60" t="s">
        <v>209</v>
      </c>
      <c r="B510" s="30" t="s">
        <v>461</v>
      </c>
      <c r="C510" s="6" t="s">
        <v>187</v>
      </c>
      <c r="D510" s="1" t="s">
        <v>164</v>
      </c>
      <c r="E510" s="102"/>
      <c r="F510" s="59">
        <f>F511</f>
        <v>60</v>
      </c>
    </row>
    <row r="511" spans="1:6" ht="27.75" customHeight="1">
      <c r="A511" s="56" t="str">
        <f ca="1">IF(ISERROR(MATCH(E511,Код_КВР,0)),"",INDIRECT(ADDRESS(MATCH(E511,Код_КВР,0)+1,2,,,"КВР")))</f>
        <v>Закупка товаров, работ и услуг для муниципальных нужд</v>
      </c>
      <c r="B511" s="30" t="s">
        <v>461</v>
      </c>
      <c r="C511" s="6" t="s">
        <v>187</v>
      </c>
      <c r="D511" s="1" t="s">
        <v>164</v>
      </c>
      <c r="E511" s="102">
        <v>200</v>
      </c>
      <c r="F511" s="59">
        <f>F512</f>
        <v>60</v>
      </c>
    </row>
    <row r="512" spans="1:6" ht="33">
      <c r="A512" s="56" t="str">
        <f ca="1">IF(ISERROR(MATCH(E512,Код_КВР,0)),"",INDIRECT(ADDRESS(MATCH(E512,Код_КВР,0)+1,2,,,"КВР")))</f>
        <v>Иные закупки товаров, работ и услуг для обеспечения муниципальных нужд</v>
      </c>
      <c r="B512" s="30" t="s">
        <v>461</v>
      </c>
      <c r="C512" s="6" t="s">
        <v>187</v>
      </c>
      <c r="D512" s="1" t="s">
        <v>164</v>
      </c>
      <c r="E512" s="102">
        <v>240</v>
      </c>
      <c r="F512" s="59">
        <f>'прил.15'!G85</f>
        <v>60</v>
      </c>
    </row>
    <row r="513" spans="1:6" ht="33">
      <c r="A513" s="56" t="str">
        <f ca="1">IF(ISERROR(MATCH(B513,Код_КЦСР,0)),"",INDIRECT(ADDRESS(MATCH(B513,Код_КЦСР,0)+1,2,,,"КЦСР")))</f>
        <v>Муниципальная программа «iCity – Современные информационные технологии г. Череповца»  на 2014-2020 годы</v>
      </c>
      <c r="B513" s="30" t="s">
        <v>463</v>
      </c>
      <c r="C513" s="6"/>
      <c r="D513" s="1"/>
      <c r="E513" s="73"/>
      <c r="F513" s="59">
        <f>F514+F519</f>
        <v>48700.9</v>
      </c>
    </row>
    <row r="514" spans="1:6" ht="56.25" customHeight="1">
      <c r="A514" s="56" t="str">
        <f ca="1">IF(ISERROR(MATCH(B514,Код_КЦСР,0)),"",INDIRECT(ADDRESS(MATCH(B514,Код_КЦСР,0)+1,2,,,"КЦСР")))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514" s="30" t="s">
        <v>465</v>
      </c>
      <c r="C514" s="6"/>
      <c r="D514" s="1"/>
      <c r="E514" s="73"/>
      <c r="F514" s="59">
        <f aca="true" t="shared" si="77" ref="F514:F517">F515</f>
        <v>2040.9</v>
      </c>
    </row>
    <row r="515" spans="1:6" ht="12.75">
      <c r="A515" s="56" t="str">
        <f ca="1">IF(ISERROR(MATCH(C515,Код_Раздел,0)),"",INDIRECT(ADDRESS(MATCH(C515,Код_Раздел,0)+1,2,,,"Раздел")))</f>
        <v>Национальная экономика</v>
      </c>
      <c r="B515" s="30" t="s">
        <v>465</v>
      </c>
      <c r="C515" s="6" t="s">
        <v>190</v>
      </c>
      <c r="D515" s="1"/>
      <c r="E515" s="73"/>
      <c r="F515" s="59">
        <f t="shared" si="77"/>
        <v>2040.9</v>
      </c>
    </row>
    <row r="516" spans="1:6" ht="12.75">
      <c r="A516" s="60" t="s">
        <v>204</v>
      </c>
      <c r="B516" s="30" t="s">
        <v>465</v>
      </c>
      <c r="C516" s="6" t="s">
        <v>190</v>
      </c>
      <c r="D516" s="1" t="s">
        <v>162</v>
      </c>
      <c r="E516" s="73"/>
      <c r="F516" s="59">
        <f t="shared" si="77"/>
        <v>2040.9</v>
      </c>
    </row>
    <row r="517" spans="1:6" ht="43.5" customHeight="1">
      <c r="A517" s="56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30" t="s">
        <v>465</v>
      </c>
      <c r="C517" s="6" t="s">
        <v>190</v>
      </c>
      <c r="D517" s="1" t="s">
        <v>162</v>
      </c>
      <c r="E517" s="73">
        <v>600</v>
      </c>
      <c r="F517" s="59">
        <f t="shared" si="77"/>
        <v>2040.9</v>
      </c>
    </row>
    <row r="518" spans="1:6" ht="12.75">
      <c r="A518" s="56" t="str">
        <f ca="1">IF(ISERROR(MATCH(E518,Код_КВР,0)),"",INDIRECT(ADDRESS(MATCH(E518,Код_КВР,0)+1,2,,,"КВР")))</f>
        <v>Субсидии бюджетным учреждениям</v>
      </c>
      <c r="B518" s="30" t="s">
        <v>465</v>
      </c>
      <c r="C518" s="6" t="s">
        <v>190</v>
      </c>
      <c r="D518" s="1" t="s">
        <v>162</v>
      </c>
      <c r="E518" s="73">
        <v>610</v>
      </c>
      <c r="F518" s="59">
        <f>'прил.15'!G212</f>
        <v>2040.9</v>
      </c>
    </row>
    <row r="519" spans="1:6" ht="88.5" customHeight="1">
      <c r="A519" s="56" t="str">
        <f ca="1">IF(ISERROR(MATCH(B519,Код_КЦСР,0)),"",INDIRECT(ADDRESS(MATCH(B519,Код_КЦСР,0)+1,2,,,"КЦСР")))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519" s="30" t="s">
        <v>466</v>
      </c>
      <c r="C519" s="6"/>
      <c r="D519" s="1"/>
      <c r="E519" s="73"/>
      <c r="F519" s="59">
        <f aca="true" t="shared" si="78" ref="F519:F521">F520</f>
        <v>46660</v>
      </c>
    </row>
    <row r="520" spans="1:6" ht="12.75">
      <c r="A520" s="56" t="str">
        <f ca="1">IF(ISERROR(MATCH(C520,Код_Раздел,0)),"",INDIRECT(ADDRESS(MATCH(C520,Код_Раздел,0)+1,2,,,"Раздел")))</f>
        <v>Национальная экономика</v>
      </c>
      <c r="B520" s="30" t="s">
        <v>466</v>
      </c>
      <c r="C520" s="6" t="s">
        <v>190</v>
      </c>
      <c r="D520" s="1"/>
      <c r="E520" s="73"/>
      <c r="F520" s="59">
        <f t="shared" si="78"/>
        <v>46660</v>
      </c>
    </row>
    <row r="521" spans="1:6" ht="12.75">
      <c r="A521" s="60" t="s">
        <v>204</v>
      </c>
      <c r="B521" s="30" t="s">
        <v>466</v>
      </c>
      <c r="C521" s="6" t="s">
        <v>190</v>
      </c>
      <c r="D521" s="1" t="s">
        <v>162</v>
      </c>
      <c r="E521" s="73"/>
      <c r="F521" s="59">
        <f t="shared" si="78"/>
        <v>46660</v>
      </c>
    </row>
    <row r="522" spans="1:6" ht="41.25" customHeight="1">
      <c r="A522" s="56" t="str">
        <f ca="1">IF(ISERROR(MATCH(E522,Код_КВР,0)),"",INDIRECT(ADDRESS(MATCH(E522,Код_КВР,0)+1,2,,,"КВР")))</f>
        <v>Предоставление субсидий бюджетным, автономным учреждениям и иным некоммерческим организациям</v>
      </c>
      <c r="B522" s="30" t="s">
        <v>466</v>
      </c>
      <c r="C522" s="6" t="s">
        <v>190</v>
      </c>
      <c r="D522" s="1" t="s">
        <v>162</v>
      </c>
      <c r="E522" s="73">
        <v>600</v>
      </c>
      <c r="F522" s="59">
        <f>SUM(F523:F523)</f>
        <v>46660</v>
      </c>
    </row>
    <row r="523" spans="1:6" ht="12.75">
      <c r="A523" s="56" t="str">
        <f ca="1">IF(ISERROR(MATCH(E523,Код_КВР,0)),"",INDIRECT(ADDRESS(MATCH(E523,Код_КВР,0)+1,2,,,"КВР")))</f>
        <v>Субсидии бюджетным учреждениям</v>
      </c>
      <c r="B523" s="30" t="s">
        <v>466</v>
      </c>
      <c r="C523" s="6" t="s">
        <v>190</v>
      </c>
      <c r="D523" s="1" t="s">
        <v>162</v>
      </c>
      <c r="E523" s="73">
        <v>610</v>
      </c>
      <c r="F523" s="59">
        <f>'прил.15'!G215</f>
        <v>46660</v>
      </c>
    </row>
    <row r="524" spans="1:6" ht="41.25" customHeight="1">
      <c r="A524" s="56" t="str">
        <f ca="1">IF(ISERROR(MATCH(B524,Код_КЦСР,0)),"",INDIRECT(ADDRESS(MATCH(B524,Код_КЦСР,0)+1,2,,,"КЦСР")))</f>
        <v>Муниципальная программа «Развитие внутреннего и въездного туризма в г. Череповце» на 2014-2022 годы</v>
      </c>
      <c r="B524" s="32" t="s">
        <v>1</v>
      </c>
      <c r="C524" s="6"/>
      <c r="D524" s="1"/>
      <c r="E524" s="73"/>
      <c r="F524" s="59">
        <f>F530+F535+F525</f>
        <v>1050</v>
      </c>
    </row>
    <row r="525" spans="1:6" ht="35.25" customHeight="1">
      <c r="A525" s="56" t="str">
        <f ca="1">IF(ISERROR(MATCH(B525,Код_КЦСР,0)),"",INDIRECT(ADDRESS(MATCH(B525,Код_КЦСР,0)+1,2,,,"КЦСР")))</f>
        <v xml:space="preserve">Организационно-методическое и информационное обеспечение туристской деятельности </v>
      </c>
      <c r="B525" s="32" t="s">
        <v>539</v>
      </c>
      <c r="C525" s="6"/>
      <c r="D525" s="1"/>
      <c r="E525" s="102"/>
      <c r="F525" s="59">
        <f>F526</f>
        <v>1000</v>
      </c>
    </row>
    <row r="526" spans="1:6" ht="19.5" customHeight="1">
      <c r="A526" s="56" t="str">
        <f ca="1">IF(ISERROR(MATCH(C526,Код_Раздел,0)),"",INDIRECT(ADDRESS(MATCH(C526,Код_Раздел,0)+1,2,,,"Раздел")))</f>
        <v>Национальная экономика</v>
      </c>
      <c r="B526" s="32" t="s">
        <v>539</v>
      </c>
      <c r="C526" s="6" t="s">
        <v>190</v>
      </c>
      <c r="D526" s="1"/>
      <c r="E526" s="102"/>
      <c r="F526" s="59">
        <f>F527</f>
        <v>1000</v>
      </c>
    </row>
    <row r="527" spans="1:6" ht="21.95" customHeight="1">
      <c r="A527" s="60" t="s">
        <v>204</v>
      </c>
      <c r="B527" s="32" t="s">
        <v>539</v>
      </c>
      <c r="C527" s="6" t="s">
        <v>190</v>
      </c>
      <c r="D527" s="6" t="s">
        <v>162</v>
      </c>
      <c r="E527" s="102"/>
      <c r="F527" s="59">
        <f>F528</f>
        <v>1000</v>
      </c>
    </row>
    <row r="528" spans="1:6" ht="43.5" customHeight="1">
      <c r="A528" s="56" t="str">
        <f aca="true" t="shared" si="79" ref="A528:A529">IF(ISERROR(MATCH(E528,Код_КВР,0)),"",INDIRECT(ADDRESS(MATCH(E528,Код_КВР,0)+1,2,,,"КВР")))</f>
        <v>Предоставление субсидий бюджетным, автономным учреждениям и иным некоммерческим организациям</v>
      </c>
      <c r="B528" s="32" t="s">
        <v>539</v>
      </c>
      <c r="C528" s="6" t="s">
        <v>190</v>
      </c>
      <c r="D528" s="6" t="s">
        <v>162</v>
      </c>
      <c r="E528" s="102">
        <v>600</v>
      </c>
      <c r="F528" s="59">
        <f>F529</f>
        <v>1000</v>
      </c>
    </row>
    <row r="529" spans="1:6" ht="19.7" customHeight="1">
      <c r="A529" s="56" t="str">
        <f ca="1" t="shared" si="79"/>
        <v>Субсидии бюджетным учреждениям</v>
      </c>
      <c r="B529" s="32" t="s">
        <v>539</v>
      </c>
      <c r="C529" s="6" t="s">
        <v>190</v>
      </c>
      <c r="D529" s="6" t="s">
        <v>162</v>
      </c>
      <c r="E529" s="102">
        <v>610</v>
      </c>
      <c r="F529" s="59">
        <f>'прил.15'!G219</f>
        <v>1000</v>
      </c>
    </row>
    <row r="530" spans="1:6" ht="36" customHeight="1">
      <c r="A530" s="56" t="str">
        <f ca="1">IF(ISERROR(MATCH(B530,Код_КЦСР,0)),"",INDIRECT(ADDRESS(MATCH(B530,Код_КЦСР,0)+1,2,,,"КЦСР")))</f>
        <v>Продвижение городского туристского продукта на российском рынке</v>
      </c>
      <c r="B530" s="32" t="s">
        <v>2</v>
      </c>
      <c r="C530" s="6"/>
      <c r="D530" s="1"/>
      <c r="E530" s="73"/>
      <c r="F530" s="59">
        <f aca="true" t="shared" si="80" ref="F530:F531">F531</f>
        <v>22</v>
      </c>
    </row>
    <row r="531" spans="1:6" ht="20.45" customHeight="1">
      <c r="A531" s="56" t="str">
        <f ca="1">IF(ISERROR(MATCH(C531,Код_Раздел,0)),"",INDIRECT(ADDRESS(MATCH(C531,Код_Раздел,0)+1,2,,,"Раздел")))</f>
        <v>Национальная экономика</v>
      </c>
      <c r="B531" s="32" t="s">
        <v>2</v>
      </c>
      <c r="C531" s="6" t="s">
        <v>190</v>
      </c>
      <c r="D531" s="1"/>
      <c r="E531" s="73"/>
      <c r="F531" s="59">
        <f t="shared" si="80"/>
        <v>22</v>
      </c>
    </row>
    <row r="532" spans="1:6" ht="19.15" customHeight="1">
      <c r="A532" s="60" t="s">
        <v>209</v>
      </c>
      <c r="B532" s="32" t="s">
        <v>2</v>
      </c>
      <c r="C532" s="6" t="s">
        <v>190</v>
      </c>
      <c r="D532" s="6" t="s">
        <v>170</v>
      </c>
      <c r="E532" s="73"/>
      <c r="F532" s="59">
        <f>F533</f>
        <v>22</v>
      </c>
    </row>
    <row r="533" spans="1:6" ht="30" customHeight="1">
      <c r="A533" s="56" t="str">
        <f aca="true" t="shared" si="81" ref="A533:A534">IF(ISERROR(MATCH(E533,Код_КВР,0)),"",INDIRECT(ADDRESS(MATCH(E533,Код_КВР,0)+1,2,,,"КВР")))</f>
        <v>Закупка товаров, работ и услуг для муниципальных нужд</v>
      </c>
      <c r="B533" s="32" t="s">
        <v>2</v>
      </c>
      <c r="C533" s="6" t="s">
        <v>190</v>
      </c>
      <c r="D533" s="6" t="s">
        <v>170</v>
      </c>
      <c r="E533" s="73">
        <v>200</v>
      </c>
      <c r="F533" s="59">
        <f aca="true" t="shared" si="82" ref="F533">F534</f>
        <v>22</v>
      </c>
    </row>
    <row r="534" spans="1:6" ht="36" customHeight="1">
      <c r="A534" s="56" t="str">
        <f ca="1" t="shared" si="81"/>
        <v>Иные закупки товаров, работ и услуг для обеспечения муниципальных нужд</v>
      </c>
      <c r="B534" s="32" t="s">
        <v>2</v>
      </c>
      <c r="C534" s="6" t="s">
        <v>190</v>
      </c>
      <c r="D534" s="6" t="s">
        <v>170</v>
      </c>
      <c r="E534" s="73">
        <v>240</v>
      </c>
      <c r="F534" s="59">
        <f>'прил.15'!G380</f>
        <v>22</v>
      </c>
    </row>
    <row r="535" spans="1:6" ht="12.75">
      <c r="A535" s="56" t="str">
        <f ca="1">IF(ISERROR(MATCH(B535,Код_КЦСР,0)),"",INDIRECT(ADDRESS(MATCH(B535,Код_КЦСР,0)+1,2,,,"КЦСР")))</f>
        <v>Развитие туристской инфраструктуры</v>
      </c>
      <c r="B535" s="32" t="s">
        <v>3</v>
      </c>
      <c r="C535" s="6"/>
      <c r="D535" s="1"/>
      <c r="E535" s="73"/>
      <c r="F535" s="59">
        <f aca="true" t="shared" si="83" ref="F535:F538">F536</f>
        <v>28</v>
      </c>
    </row>
    <row r="536" spans="1:6" ht="12.75">
      <c r="A536" s="56" t="str">
        <f ca="1">IF(ISERROR(MATCH(C536,Код_Раздел,0)),"",INDIRECT(ADDRESS(MATCH(C536,Код_Раздел,0)+1,2,,,"Раздел")))</f>
        <v>Национальная экономика</v>
      </c>
      <c r="B536" s="32" t="s">
        <v>3</v>
      </c>
      <c r="C536" s="6" t="s">
        <v>190</v>
      </c>
      <c r="D536" s="1"/>
      <c r="E536" s="73"/>
      <c r="F536" s="59">
        <f t="shared" si="83"/>
        <v>28</v>
      </c>
    </row>
    <row r="537" spans="1:6" ht="12.75">
      <c r="A537" s="60" t="s">
        <v>209</v>
      </c>
      <c r="B537" s="32" t="s">
        <v>3</v>
      </c>
      <c r="C537" s="6" t="s">
        <v>190</v>
      </c>
      <c r="D537" s="6" t="s">
        <v>170</v>
      </c>
      <c r="E537" s="73"/>
      <c r="F537" s="59">
        <f t="shared" si="83"/>
        <v>28</v>
      </c>
    </row>
    <row r="538" spans="1:6" ht="12.75">
      <c r="A538" s="56" t="str">
        <f ca="1">IF(ISERROR(MATCH(E538,Код_КВР,0)),"",INDIRECT(ADDRESS(MATCH(E538,Код_КВР,0)+1,2,,,"КВР")))</f>
        <v>Закупка товаров, работ и услуг для муниципальных нужд</v>
      </c>
      <c r="B538" s="32" t="s">
        <v>3</v>
      </c>
      <c r="C538" s="6" t="s">
        <v>190</v>
      </c>
      <c r="D538" s="6" t="s">
        <v>170</v>
      </c>
      <c r="E538" s="73">
        <v>200</v>
      </c>
      <c r="F538" s="59">
        <f t="shared" si="83"/>
        <v>28</v>
      </c>
    </row>
    <row r="539" spans="1:6" ht="33">
      <c r="A539" s="56" t="str">
        <f ca="1">IF(ISERROR(MATCH(E539,Код_КВР,0)),"",INDIRECT(ADDRESS(MATCH(E539,Код_КВР,0)+1,2,,,"КВР")))</f>
        <v>Иные закупки товаров, работ и услуг для обеспечения муниципальных нужд</v>
      </c>
      <c r="B539" s="32" t="s">
        <v>3</v>
      </c>
      <c r="C539" s="6" t="s">
        <v>190</v>
      </c>
      <c r="D539" s="6" t="s">
        <v>170</v>
      </c>
      <c r="E539" s="73">
        <v>240</v>
      </c>
      <c r="F539" s="59">
        <f>'прил.15'!G383</f>
        <v>28</v>
      </c>
    </row>
    <row r="540" spans="1:6" ht="33">
      <c r="A540" s="56" t="str">
        <f ca="1">IF(ISERROR(MATCH(B540,Код_КЦСР,0)),"",INDIRECT(ADDRESS(MATCH(B540,Код_КЦСР,0)+1,2,,,"КЦСР")))</f>
        <v>Муниципальная программа «Социальная поддержка граждан» на 2014-2018 годы</v>
      </c>
      <c r="B540" s="32" t="s">
        <v>4</v>
      </c>
      <c r="C540" s="6"/>
      <c r="D540" s="1"/>
      <c r="E540" s="73"/>
      <c r="F540" s="59">
        <f>F541+F546+F603+F611+F619+F627+F635+F642+F647+F551+F582+F654+F568+F556+F573</f>
        <v>903144.5</v>
      </c>
    </row>
    <row r="541" spans="1:9" ht="56.25" customHeight="1">
      <c r="A541" s="56" t="str">
        <f ca="1">IF(ISERROR(MATCH(B541,Код_КЦСР,0)),"",INDIRECT(ADDRESS(MATCH(B541,Код_КЦСР,0)+1,2,,,"КЦСР")))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541" s="32" t="s">
        <v>5</v>
      </c>
      <c r="C541" s="6"/>
      <c r="D541" s="1"/>
      <c r="E541" s="73"/>
      <c r="F541" s="59">
        <f aca="true" t="shared" si="84" ref="F541:F544">F542</f>
        <v>962.5</v>
      </c>
      <c r="G541" s="100"/>
      <c r="H541" s="100"/>
      <c r="I541" s="100"/>
    </row>
    <row r="542" spans="1:6" ht="12.75">
      <c r="A542" s="56" t="str">
        <f ca="1">IF(ISERROR(MATCH(C542,Код_Раздел,0)),"",INDIRECT(ADDRESS(MATCH(C542,Код_Раздел,0)+1,2,,,"Раздел")))</f>
        <v>Образование</v>
      </c>
      <c r="B542" s="32" t="s">
        <v>5</v>
      </c>
      <c r="C542" s="6" t="s">
        <v>169</v>
      </c>
      <c r="D542" s="1"/>
      <c r="E542" s="73"/>
      <c r="F542" s="59">
        <f t="shared" si="84"/>
        <v>962.5</v>
      </c>
    </row>
    <row r="543" spans="1:6" ht="24.75" customHeight="1">
      <c r="A543" s="60" t="s">
        <v>173</v>
      </c>
      <c r="B543" s="32" t="s">
        <v>5</v>
      </c>
      <c r="C543" s="6" t="s">
        <v>169</v>
      </c>
      <c r="D543" s="6" t="s">
        <v>169</v>
      </c>
      <c r="E543" s="73"/>
      <c r="F543" s="59">
        <f t="shared" si="84"/>
        <v>962.5</v>
      </c>
    </row>
    <row r="544" spans="1:6" ht="20.25" customHeight="1">
      <c r="A544" s="56" t="str">
        <f ca="1">IF(ISERROR(MATCH(E544,Код_КВР,0)),"",INDIRECT(ADDRESS(MATCH(E544,Код_КВР,0)+1,2,,,"КВР")))</f>
        <v>Социальное обеспечение и иные выплаты населению</v>
      </c>
      <c r="B544" s="32" t="s">
        <v>5</v>
      </c>
      <c r="C544" s="6" t="s">
        <v>169</v>
      </c>
      <c r="D544" s="6" t="s">
        <v>169</v>
      </c>
      <c r="E544" s="73">
        <v>300</v>
      </c>
      <c r="F544" s="59">
        <f t="shared" si="84"/>
        <v>962.5</v>
      </c>
    </row>
    <row r="545" spans="1:6" ht="36" customHeight="1">
      <c r="A545" s="56" t="str">
        <f ca="1">IF(ISERROR(MATCH(E545,Код_КВР,0)),"",INDIRECT(ADDRESS(MATCH(E545,Код_КВР,0)+1,2,,,"КВР")))</f>
        <v>Социальные выплаты гражданам, кроме публичных нормативных социальных выплат</v>
      </c>
      <c r="B545" s="32" t="s">
        <v>5</v>
      </c>
      <c r="C545" s="6" t="s">
        <v>169</v>
      </c>
      <c r="D545" s="6" t="s">
        <v>169</v>
      </c>
      <c r="E545" s="73">
        <v>320</v>
      </c>
      <c r="F545" s="59">
        <f>'прил.15'!G905</f>
        <v>962.5</v>
      </c>
    </row>
    <row r="546" spans="1:6" ht="75" customHeight="1">
      <c r="A546" s="56" t="str">
        <f ca="1">IF(ISERROR(MATCH(B546,Код_КЦСР,0)),"",INDIRECT(ADDRESS(MATCH(B546,Код_КЦСР,0)+1,2,,,"КЦСР")))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546" s="33" t="s">
        <v>7</v>
      </c>
      <c r="C546" s="6"/>
      <c r="D546" s="1"/>
      <c r="E546" s="73"/>
      <c r="F546" s="59">
        <f aca="true" t="shared" si="85" ref="F546:F549">F547</f>
        <v>113.2</v>
      </c>
    </row>
    <row r="547" spans="1:6" ht="12.75">
      <c r="A547" s="56" t="str">
        <f ca="1">IF(ISERROR(MATCH(C547,Код_Раздел,0)),"",INDIRECT(ADDRESS(MATCH(C547,Код_Раздел,0)+1,2,,,"Раздел")))</f>
        <v>Образование</v>
      </c>
      <c r="B547" s="33" t="s">
        <v>7</v>
      </c>
      <c r="C547" s="6" t="s">
        <v>169</v>
      </c>
      <c r="D547" s="1"/>
      <c r="E547" s="73"/>
      <c r="F547" s="59">
        <f t="shared" si="85"/>
        <v>113.2</v>
      </c>
    </row>
    <row r="548" spans="1:6" ht="12.75">
      <c r="A548" s="60" t="s">
        <v>173</v>
      </c>
      <c r="B548" s="33" t="s">
        <v>7</v>
      </c>
      <c r="C548" s="6" t="s">
        <v>169</v>
      </c>
      <c r="D548" s="6" t="s">
        <v>169</v>
      </c>
      <c r="E548" s="73"/>
      <c r="F548" s="59">
        <f t="shared" si="85"/>
        <v>113.2</v>
      </c>
    </row>
    <row r="549" spans="1:6" ht="40.5" customHeight="1">
      <c r="A549" s="56" t="str">
        <f ca="1">IF(ISERROR(MATCH(E549,Код_КВР,0)),"",INDIRECT(ADDRESS(MATCH(E549,Код_КВР,0)+1,2,,,"КВР")))</f>
        <v>Капитальные вложения в объекты недвижимого имущества муниципальной собственности</v>
      </c>
      <c r="B549" s="33" t="s">
        <v>7</v>
      </c>
      <c r="C549" s="6" t="s">
        <v>169</v>
      </c>
      <c r="D549" s="6" t="s">
        <v>169</v>
      </c>
      <c r="E549" s="73">
        <v>400</v>
      </c>
      <c r="F549" s="59">
        <f t="shared" si="85"/>
        <v>113.2</v>
      </c>
    </row>
    <row r="550" spans="1:6" ht="12.75">
      <c r="A550" s="56" t="str">
        <f ca="1">IF(ISERROR(MATCH(E550,Код_КВР,0)),"",INDIRECT(ADDRESS(MATCH(E550,Код_КВР,0)+1,2,,,"КВР")))</f>
        <v>Бюджетные инвестиции</v>
      </c>
      <c r="B550" s="33" t="s">
        <v>7</v>
      </c>
      <c r="C550" s="6" t="s">
        <v>169</v>
      </c>
      <c r="D550" s="6" t="s">
        <v>169</v>
      </c>
      <c r="E550" s="73">
        <v>410</v>
      </c>
      <c r="F550" s="59">
        <f>'прил.15'!G1094</f>
        <v>113.2</v>
      </c>
    </row>
    <row r="551" spans="1:6" ht="66">
      <c r="A551" s="56" t="str">
        <f ca="1">IF(ISERROR(MATCH(B551,Код_КЦСР,0)),"",INDIRECT(ADDRESS(MATCH(B551,Код_КЦСР,0)+1,2,,,"КЦСР")))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551" s="33" t="s">
        <v>320</v>
      </c>
      <c r="C551" s="6"/>
      <c r="D551" s="1"/>
      <c r="E551" s="85"/>
      <c r="F551" s="59">
        <f>F552</f>
        <v>5772.5</v>
      </c>
    </row>
    <row r="552" spans="1:6" ht="12.75">
      <c r="A552" s="56" t="str">
        <f ca="1">IF(ISERROR(MATCH(C552,Код_Раздел,0)),"",INDIRECT(ADDRESS(MATCH(C552,Код_Раздел,0)+1,2,,,"Раздел")))</f>
        <v>Образование</v>
      </c>
      <c r="B552" s="33" t="s">
        <v>320</v>
      </c>
      <c r="C552" s="6" t="s">
        <v>169</v>
      </c>
      <c r="D552" s="1"/>
      <c r="E552" s="85"/>
      <c r="F552" s="59">
        <f>F553</f>
        <v>5772.5</v>
      </c>
    </row>
    <row r="553" spans="1:6" ht="12.75">
      <c r="A553" s="60" t="s">
        <v>173</v>
      </c>
      <c r="B553" s="33" t="s">
        <v>320</v>
      </c>
      <c r="C553" s="6" t="s">
        <v>169</v>
      </c>
      <c r="D553" s="6" t="s">
        <v>169</v>
      </c>
      <c r="E553" s="85"/>
      <c r="F553" s="59">
        <f>F554</f>
        <v>5772.5</v>
      </c>
    </row>
    <row r="554" spans="1:6" ht="12.75">
      <c r="A554" s="56" t="str">
        <f ca="1">IF(ISERROR(MATCH(E554,Код_КВР,0)),"",INDIRECT(ADDRESS(MATCH(E554,Код_КВР,0)+1,2,,,"КВР")))</f>
        <v>Иные бюджетные ассигнования</v>
      </c>
      <c r="B554" s="33" t="s">
        <v>320</v>
      </c>
      <c r="C554" s="6" t="s">
        <v>169</v>
      </c>
      <c r="D554" s="6" t="s">
        <v>169</v>
      </c>
      <c r="E554" s="85">
        <v>800</v>
      </c>
      <c r="F554" s="59">
        <f>F555</f>
        <v>5772.5</v>
      </c>
    </row>
    <row r="555" spans="1:6" ht="49.5">
      <c r="A555" s="56" t="str">
        <f ca="1">IF(ISERROR(MATCH(E555,Код_КВР,0)),"",INDIRECT(ADDRESS(MATCH(E555,Код_КВР,0)+1,2,,,"КВР")))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55" s="33" t="s">
        <v>320</v>
      </c>
      <c r="C555" s="6" t="s">
        <v>169</v>
      </c>
      <c r="D555" s="6" t="s">
        <v>169</v>
      </c>
      <c r="E555" s="85">
        <v>810</v>
      </c>
      <c r="F555" s="59">
        <f>'прил.15'!G908</f>
        <v>5772.5</v>
      </c>
    </row>
    <row r="556" spans="1:6" ht="36.4" customHeight="1">
      <c r="A556" s="56" t="str">
        <f ca="1">IF(ISERROR(MATCH(B556,Код_КЦСР,0)),"",INDIRECT(ADDRESS(MATCH(B556,Код_КЦСР,0)+1,2,,,"КЦСР")))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556" s="33" t="s">
        <v>344</v>
      </c>
      <c r="C556" s="6"/>
      <c r="D556" s="1"/>
      <c r="E556" s="108"/>
      <c r="F556" s="59">
        <f>F557</f>
        <v>213560.5</v>
      </c>
    </row>
    <row r="557" spans="1:6" ht="12.75">
      <c r="A557" s="56" t="str">
        <f ca="1">IF(ISERROR(MATCH(C557,Код_Раздел,0)),"",INDIRECT(ADDRESS(MATCH(C557,Код_Раздел,0)+1,2,,,"Раздел")))</f>
        <v>Социальная политика</v>
      </c>
      <c r="B557" s="33" t="s">
        <v>344</v>
      </c>
      <c r="C557" s="6" t="s">
        <v>162</v>
      </c>
      <c r="D557" s="1"/>
      <c r="E557" s="108"/>
      <c r="F557" s="59">
        <f>F558+F563</f>
        <v>213560.5</v>
      </c>
    </row>
    <row r="558" spans="1:6" ht="12.75">
      <c r="A558" s="60" t="s">
        <v>153</v>
      </c>
      <c r="B558" s="33" t="s">
        <v>344</v>
      </c>
      <c r="C558" s="6" t="s">
        <v>162</v>
      </c>
      <c r="D558" s="6" t="s">
        <v>189</v>
      </c>
      <c r="E558" s="108"/>
      <c r="F558" s="59">
        <f>F559+F561</f>
        <v>211896.7</v>
      </c>
    </row>
    <row r="559" spans="1:6" ht="23.25" customHeight="1">
      <c r="A559" s="56" t="str">
        <f ca="1">IF(ISERROR(MATCH(E559,Код_КВР,0)),"",INDIRECT(ADDRESS(MATCH(E559,Код_КВР,0)+1,2,,,"КВР")))</f>
        <v>Закупка товаров, работ и услуг для муниципальных нужд</v>
      </c>
      <c r="B559" s="33" t="s">
        <v>344</v>
      </c>
      <c r="C559" s="6" t="s">
        <v>162</v>
      </c>
      <c r="D559" s="6" t="s">
        <v>189</v>
      </c>
      <c r="E559" s="108">
        <v>200</v>
      </c>
      <c r="F559" s="59">
        <f>F560</f>
        <v>1492.2</v>
      </c>
    </row>
    <row r="560" spans="1:6" ht="33">
      <c r="A560" s="56" t="str">
        <f ca="1">IF(ISERROR(MATCH(E560,Код_КВР,0)),"",INDIRECT(ADDRESS(MATCH(E560,Код_КВР,0)+1,2,,,"КВР")))</f>
        <v>Иные закупки товаров, работ и услуг для обеспечения муниципальных нужд</v>
      </c>
      <c r="B560" s="33" t="s">
        <v>344</v>
      </c>
      <c r="C560" s="6" t="s">
        <v>162</v>
      </c>
      <c r="D560" s="6" t="s">
        <v>189</v>
      </c>
      <c r="E560" s="108">
        <v>240</v>
      </c>
      <c r="F560" s="59">
        <f>'прил.15'!G964</f>
        <v>1492.2</v>
      </c>
    </row>
    <row r="561" spans="1:6" ht="21" customHeight="1">
      <c r="A561" s="56" t="str">
        <f ca="1">IF(ISERROR(MATCH(E561,Код_КВР,0)),"",INDIRECT(ADDRESS(MATCH(E561,Код_КВР,0)+1,2,,,"КВР")))</f>
        <v>Социальное обеспечение и иные выплаты населению</v>
      </c>
      <c r="B561" s="33" t="s">
        <v>344</v>
      </c>
      <c r="C561" s="6" t="s">
        <v>162</v>
      </c>
      <c r="D561" s="6" t="s">
        <v>189</v>
      </c>
      <c r="E561" s="108">
        <v>300</v>
      </c>
      <c r="F561" s="59">
        <f>F562</f>
        <v>210404.5</v>
      </c>
    </row>
    <row r="562" spans="1:6" ht="33">
      <c r="A562" s="56" t="str">
        <f ca="1">IF(ISERROR(MATCH(E562,Код_КВР,0)),"",INDIRECT(ADDRESS(MATCH(E562,Код_КВР,0)+1,2,,,"КВР")))</f>
        <v>Социальные выплаты гражданам, кроме публичных нормативных социальных выплат</v>
      </c>
      <c r="B562" s="33" t="s">
        <v>344</v>
      </c>
      <c r="C562" s="6" t="s">
        <v>162</v>
      </c>
      <c r="D562" s="6" t="s">
        <v>189</v>
      </c>
      <c r="E562" s="108">
        <v>320</v>
      </c>
      <c r="F562" s="59">
        <f>'прил.15'!G966</f>
        <v>210404.5</v>
      </c>
    </row>
    <row r="563" spans="1:6" ht="12.75">
      <c r="A563" s="60" t="s">
        <v>163</v>
      </c>
      <c r="B563" s="33" t="s">
        <v>344</v>
      </c>
      <c r="C563" s="6" t="s">
        <v>162</v>
      </c>
      <c r="D563" s="6" t="s">
        <v>191</v>
      </c>
      <c r="E563" s="108"/>
      <c r="F563" s="59">
        <f>F564+F566</f>
        <v>1663.8000000000002</v>
      </c>
    </row>
    <row r="564" spans="1:6" ht="33">
      <c r="A564" s="56" t="str">
        <f ca="1">IF(ISERROR(MATCH(E564,Код_КВР,0)),"",INDIRECT(ADDRESS(MATCH(E564,Код_КВР,0)+1,2,,,"КВР")))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64" s="33" t="s">
        <v>344</v>
      </c>
      <c r="C564" s="6" t="s">
        <v>162</v>
      </c>
      <c r="D564" s="6" t="s">
        <v>191</v>
      </c>
      <c r="E564" s="108">
        <v>100</v>
      </c>
      <c r="F564" s="59">
        <f>F565</f>
        <v>1123.9</v>
      </c>
    </row>
    <row r="565" spans="1:6" ht="12.75">
      <c r="A565" s="56" t="str">
        <f ca="1">IF(ISERROR(MATCH(E565,Код_КВР,0)),"",INDIRECT(ADDRESS(MATCH(E565,Код_КВР,0)+1,2,,,"КВР")))</f>
        <v>Расходы на выплаты персоналу муниципальных органов</v>
      </c>
      <c r="B565" s="33" t="s">
        <v>344</v>
      </c>
      <c r="C565" s="6" t="s">
        <v>162</v>
      </c>
      <c r="D565" s="6" t="s">
        <v>191</v>
      </c>
      <c r="E565" s="108">
        <v>120</v>
      </c>
      <c r="F565" s="59">
        <f>'прил.15'!G996</f>
        <v>1123.9</v>
      </c>
    </row>
    <row r="566" spans="1:6" ht="12.75">
      <c r="A566" s="56" t="str">
        <f ca="1">IF(ISERROR(MATCH(E566,Код_КВР,0)),"",INDIRECT(ADDRESS(MATCH(E566,Код_КВР,0)+1,2,,,"КВР")))</f>
        <v>Закупка товаров, работ и услуг для муниципальных нужд</v>
      </c>
      <c r="B566" s="33" t="s">
        <v>344</v>
      </c>
      <c r="C566" s="6" t="s">
        <v>162</v>
      </c>
      <c r="D566" s="6" t="s">
        <v>191</v>
      </c>
      <c r="E566" s="108">
        <v>200</v>
      </c>
      <c r="F566" s="59">
        <f>F567</f>
        <v>539.9</v>
      </c>
    </row>
    <row r="567" spans="1:6" ht="33">
      <c r="A567" s="56" t="str">
        <f ca="1">IF(ISERROR(MATCH(E567,Код_КВР,0)),"",INDIRECT(ADDRESS(MATCH(E567,Код_КВР,0)+1,2,,,"КВР")))</f>
        <v>Иные закупки товаров, работ и услуг для обеспечения муниципальных нужд</v>
      </c>
      <c r="B567" s="33" t="s">
        <v>344</v>
      </c>
      <c r="C567" s="6" t="s">
        <v>162</v>
      </c>
      <c r="D567" s="6" t="s">
        <v>191</v>
      </c>
      <c r="E567" s="108">
        <v>240</v>
      </c>
      <c r="F567" s="59">
        <f>'прил.15'!G998</f>
        <v>539.9</v>
      </c>
    </row>
    <row r="568" spans="1:6" ht="90" customHeight="1">
      <c r="A568" s="56" t="str">
        <f ca="1">IF(ISERROR(MATCH(B568,Код_КЦСР,0)),"",INDIRECT(ADDRESS(MATCH(B568,Код_КЦСР,0)+1,2,,,"КЦСР")))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568" s="33" t="s">
        <v>342</v>
      </c>
      <c r="C568" s="6"/>
      <c r="D568" s="6"/>
      <c r="E568" s="131"/>
      <c r="F568" s="59">
        <f>F569</f>
        <v>1441</v>
      </c>
    </row>
    <row r="569" spans="1:6" ht="12.75">
      <c r="A569" s="56" t="str">
        <f ca="1">IF(ISERROR(MATCH(C569,Код_Раздел,0)),"",INDIRECT(ADDRESS(MATCH(C569,Код_Раздел,0)+1,2,,,"Раздел")))</f>
        <v>Образование</v>
      </c>
      <c r="B569" s="33" t="s">
        <v>342</v>
      </c>
      <c r="C569" s="6" t="s">
        <v>169</v>
      </c>
      <c r="D569" s="1"/>
      <c r="E569" s="105"/>
      <c r="F569" s="59">
        <f>F570</f>
        <v>1441</v>
      </c>
    </row>
    <row r="570" spans="1:6" ht="22.5" customHeight="1">
      <c r="A570" s="60" t="s">
        <v>173</v>
      </c>
      <c r="B570" s="33" t="s">
        <v>342</v>
      </c>
      <c r="C570" s="6" t="s">
        <v>169</v>
      </c>
      <c r="D570" s="6" t="s">
        <v>169</v>
      </c>
      <c r="E570" s="105"/>
      <c r="F570" s="59">
        <f>F571</f>
        <v>1441</v>
      </c>
    </row>
    <row r="571" spans="1:6" ht="23.25" customHeight="1">
      <c r="A571" s="56" t="str">
        <f ca="1">IF(ISERROR(MATCH(E571,Код_КВР,0)),"",INDIRECT(ADDRESS(MATCH(E571,Код_КВР,0)+1,2,,,"КВР")))</f>
        <v>Закупка товаров, работ и услуг для муниципальных нужд</v>
      </c>
      <c r="B571" s="33" t="s">
        <v>342</v>
      </c>
      <c r="C571" s="6" t="s">
        <v>169</v>
      </c>
      <c r="D571" s="6" t="s">
        <v>169</v>
      </c>
      <c r="E571" s="105">
        <v>200</v>
      </c>
      <c r="F571" s="59">
        <f>F572</f>
        <v>1441</v>
      </c>
    </row>
    <row r="572" spans="1:6" ht="39" customHeight="1">
      <c r="A572" s="56" t="str">
        <f ca="1">IF(ISERROR(MATCH(E572,Код_КВР,0)),"",INDIRECT(ADDRESS(MATCH(E572,Код_КВР,0)+1,2,,,"КВР")))</f>
        <v>Иные закупки товаров, работ и услуг для обеспечения муниципальных нужд</v>
      </c>
      <c r="B572" s="33" t="s">
        <v>342</v>
      </c>
      <c r="C572" s="6" t="s">
        <v>169</v>
      </c>
      <c r="D572" s="6" t="s">
        <v>169</v>
      </c>
      <c r="E572" s="105">
        <v>240</v>
      </c>
      <c r="F572" s="59">
        <f>'прил.15'!G1097</f>
        <v>1441</v>
      </c>
    </row>
    <row r="573" spans="1:6" ht="162.75" customHeight="1">
      <c r="A573" s="56" t="str">
        <f ca="1">IF(ISERROR(MATCH(B573,Код_КЦСР,0)),"",INDIRECT(ADDRESS(MATCH(B573,Код_КЦСР,0)+1,2,,,"КЦСР")))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573" s="33" t="s">
        <v>585</v>
      </c>
      <c r="C573" s="6"/>
      <c r="D573" s="1"/>
      <c r="E573" s="108"/>
      <c r="F573" s="59">
        <f>F574</f>
        <v>18920.2</v>
      </c>
    </row>
    <row r="574" spans="1:6" ht="12.75">
      <c r="A574" s="56" t="str">
        <f ca="1">IF(ISERROR(MATCH(C574,Код_Раздел,0)),"",INDIRECT(ADDRESS(MATCH(C574,Код_Раздел,0)+1,2,,,"Раздел")))</f>
        <v>Социальная политика</v>
      </c>
      <c r="B574" s="33" t="s">
        <v>585</v>
      </c>
      <c r="C574" s="6" t="s">
        <v>162</v>
      </c>
      <c r="D574" s="1"/>
      <c r="E574" s="108"/>
      <c r="F574" s="59">
        <f>F575</f>
        <v>18920.2</v>
      </c>
    </row>
    <row r="575" spans="1:6" ht="23.25" customHeight="1">
      <c r="A575" s="60" t="s">
        <v>163</v>
      </c>
      <c r="B575" s="33" t="s">
        <v>585</v>
      </c>
      <c r="C575" s="6" t="s">
        <v>162</v>
      </c>
      <c r="D575" s="6" t="s">
        <v>191</v>
      </c>
      <c r="E575" s="108"/>
      <c r="F575" s="59">
        <f>F576+F578+F580</f>
        <v>18920.2</v>
      </c>
    </row>
    <row r="576" spans="1:6" ht="45" customHeight="1">
      <c r="A576" s="56" t="str">
        <f aca="true" t="shared" si="86" ref="A576:A581">IF(ISERROR(MATCH(E576,Код_КВР,0)),"",INDIRECT(ADDRESS(MATCH(E576,Код_КВР,0)+1,2,,,"КВР")))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76" s="33" t="s">
        <v>585</v>
      </c>
      <c r="C576" s="6" t="s">
        <v>162</v>
      </c>
      <c r="D576" s="6" t="s">
        <v>191</v>
      </c>
      <c r="E576" s="108">
        <v>100</v>
      </c>
      <c r="F576" s="59">
        <f>F577</f>
        <v>8645</v>
      </c>
    </row>
    <row r="577" spans="1:6" ht="24.75" customHeight="1">
      <c r="A577" s="56" t="str">
        <f ca="1" t="shared" si="86"/>
        <v>Расходы на выплаты персоналу муниципальных органов</v>
      </c>
      <c r="B577" s="33" t="s">
        <v>585</v>
      </c>
      <c r="C577" s="6" t="s">
        <v>162</v>
      </c>
      <c r="D577" s="6" t="s">
        <v>191</v>
      </c>
      <c r="E577" s="108">
        <v>120</v>
      </c>
      <c r="F577" s="59">
        <f>'прил.15'!G977</f>
        <v>8645</v>
      </c>
    </row>
    <row r="578" spans="1:6" ht="24.75" customHeight="1">
      <c r="A578" s="56" t="str">
        <f ca="1" t="shared" si="86"/>
        <v>Закупка товаров, работ и услуг для муниципальных нужд</v>
      </c>
      <c r="B578" s="33" t="s">
        <v>585</v>
      </c>
      <c r="C578" s="6" t="s">
        <v>162</v>
      </c>
      <c r="D578" s="6" t="s">
        <v>191</v>
      </c>
      <c r="E578" s="108">
        <v>200</v>
      </c>
      <c r="F578" s="59">
        <f>F579</f>
        <v>2548.4</v>
      </c>
    </row>
    <row r="579" spans="1:6" ht="33">
      <c r="A579" s="56" t="str">
        <f ca="1" t="shared" si="86"/>
        <v>Иные закупки товаров, работ и услуг для обеспечения муниципальных нужд</v>
      </c>
      <c r="B579" s="33" t="s">
        <v>585</v>
      </c>
      <c r="C579" s="6" t="s">
        <v>162</v>
      </c>
      <c r="D579" s="6" t="s">
        <v>191</v>
      </c>
      <c r="E579" s="108">
        <v>240</v>
      </c>
      <c r="F579" s="59">
        <f>'прил.15'!G979</f>
        <v>2548.4</v>
      </c>
    </row>
    <row r="580" spans="1:6" ht="26.25" customHeight="1">
      <c r="A580" s="56" t="str">
        <f ca="1" t="shared" si="86"/>
        <v>Социальное обеспечение и иные выплаты населению</v>
      </c>
      <c r="B580" s="33" t="s">
        <v>585</v>
      </c>
      <c r="C580" s="6" t="s">
        <v>162</v>
      </c>
      <c r="D580" s="6" t="s">
        <v>191</v>
      </c>
      <c r="E580" s="108">
        <v>300</v>
      </c>
      <c r="F580" s="59">
        <f>F581</f>
        <v>7726.8</v>
      </c>
    </row>
    <row r="581" spans="1:6" ht="41.25" customHeight="1">
      <c r="A581" s="56" t="str">
        <f ca="1" t="shared" si="86"/>
        <v>Социальные выплаты гражданам, кроме публичных нормативных социальных выплат</v>
      </c>
      <c r="B581" s="33" t="s">
        <v>585</v>
      </c>
      <c r="C581" s="6" t="s">
        <v>162</v>
      </c>
      <c r="D581" s="6" t="s">
        <v>191</v>
      </c>
      <c r="E581" s="108">
        <v>320</v>
      </c>
      <c r="F581" s="59">
        <f>'прил.15'!G981</f>
        <v>7726.8</v>
      </c>
    </row>
    <row r="582" spans="1:6" ht="89.25" customHeight="1">
      <c r="A582" s="56" t="str">
        <f ca="1">IF(ISERROR(MATCH(B582,Код_КЦСР,0)),"",INDIRECT(ADDRESS(MATCH(B582,Код_КЦСР,0)+1,2,,,"КЦСР")))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582" s="33" t="s">
        <v>340</v>
      </c>
      <c r="C582" s="6"/>
      <c r="D582" s="1"/>
      <c r="E582" s="105"/>
      <c r="F582" s="59">
        <f>F583+F587</f>
        <v>423540.4</v>
      </c>
    </row>
    <row r="583" spans="1:6" ht="12.75">
      <c r="A583" s="56" t="str">
        <f ca="1">IF(ISERROR(MATCH(C583,Код_Раздел,0)),"",INDIRECT(ADDRESS(MATCH(C583,Код_Раздел,0)+1,2,,,"Раздел")))</f>
        <v>Образование</v>
      </c>
      <c r="B583" s="33" t="s">
        <v>340</v>
      </c>
      <c r="C583" s="6" t="s">
        <v>169</v>
      </c>
      <c r="D583" s="1"/>
      <c r="E583" s="105"/>
      <c r="F583" s="59">
        <f>F584</f>
        <v>34238.700000000004</v>
      </c>
    </row>
    <row r="584" spans="1:6" ht="12.75">
      <c r="A584" s="60" t="s">
        <v>173</v>
      </c>
      <c r="B584" s="33" t="s">
        <v>340</v>
      </c>
      <c r="C584" s="6" t="s">
        <v>169</v>
      </c>
      <c r="D584" s="6" t="s">
        <v>169</v>
      </c>
      <c r="E584" s="105"/>
      <c r="F584" s="59">
        <f>F585</f>
        <v>34238.700000000004</v>
      </c>
    </row>
    <row r="585" spans="1:6" ht="12.75">
      <c r="A585" s="56" t="str">
        <f ca="1">IF(ISERROR(MATCH(E585,Код_КВР,0)),"",INDIRECT(ADDRESS(MATCH(E585,Код_КВР,0)+1,2,,,"КВР")))</f>
        <v>Социальное обеспечение и иные выплаты населению</v>
      </c>
      <c r="B585" s="33" t="s">
        <v>340</v>
      </c>
      <c r="C585" s="6" t="s">
        <v>169</v>
      </c>
      <c r="D585" s="6" t="s">
        <v>169</v>
      </c>
      <c r="E585" s="105">
        <v>300</v>
      </c>
      <c r="F585" s="59">
        <f>F586</f>
        <v>34238.700000000004</v>
      </c>
    </row>
    <row r="586" spans="1:6" ht="33">
      <c r="A586" s="56" t="str">
        <f ca="1">IF(ISERROR(MATCH(E586,Код_КВР,0)),"",INDIRECT(ADDRESS(MATCH(E586,Код_КВР,0)+1,2,,,"КВР")))</f>
        <v>Социальные выплаты гражданам, кроме публичных нормативных социальных выплат</v>
      </c>
      <c r="B586" s="33" t="s">
        <v>340</v>
      </c>
      <c r="C586" s="6" t="s">
        <v>169</v>
      </c>
      <c r="D586" s="6" t="s">
        <v>169</v>
      </c>
      <c r="E586" s="105">
        <v>320</v>
      </c>
      <c r="F586" s="59">
        <f>'прил.15'!G911</f>
        <v>34238.700000000004</v>
      </c>
    </row>
    <row r="587" spans="1:6" ht="12.75">
      <c r="A587" s="56" t="str">
        <f ca="1">IF(ISERROR(MATCH(C587,Код_Раздел,0)),"",INDIRECT(ADDRESS(MATCH(C587,Код_Раздел,0)+1,2,,,"Раздел")))</f>
        <v>Социальная политика</v>
      </c>
      <c r="B587" s="33" t="s">
        <v>340</v>
      </c>
      <c r="C587" s="6" t="s">
        <v>162</v>
      </c>
      <c r="D587" s="1"/>
      <c r="E587" s="105"/>
      <c r="F587" s="59">
        <f>F588+F591+F596</f>
        <v>389301.7</v>
      </c>
    </row>
    <row r="588" spans="1:6" ht="12.75">
      <c r="A588" s="60" t="s">
        <v>231</v>
      </c>
      <c r="B588" s="33" t="s">
        <v>340</v>
      </c>
      <c r="C588" s="6" t="s">
        <v>162</v>
      </c>
      <c r="D588" s="6" t="s">
        <v>188</v>
      </c>
      <c r="E588" s="105"/>
      <c r="F588" s="59">
        <f>F589</f>
        <v>84879</v>
      </c>
    </row>
    <row r="589" spans="1:6" ht="39.75" customHeight="1">
      <c r="A589" s="56" t="str">
        <f ca="1">IF(ISERROR(MATCH(E589,Код_КВР,0)),"",INDIRECT(ADDRESS(MATCH(E589,Код_КВР,0)+1,2,,,"КВР")))</f>
        <v>Предоставление субсидий бюджетным, автономным учреждениям и иным некоммерческим организациям</v>
      </c>
      <c r="B589" s="33" t="s">
        <v>340</v>
      </c>
      <c r="C589" s="6" t="s">
        <v>162</v>
      </c>
      <c r="D589" s="6" t="s">
        <v>188</v>
      </c>
      <c r="E589" s="105">
        <v>600</v>
      </c>
      <c r="F589" s="59">
        <f>F590</f>
        <v>84879</v>
      </c>
    </row>
    <row r="590" spans="1:6" ht="23.65" customHeight="1">
      <c r="A590" s="56" t="str">
        <f ca="1">IF(ISERROR(MATCH(E590,Код_КВР,0)),"",INDIRECT(ADDRESS(MATCH(E590,Код_КВР,0)+1,2,,,"КВР")))</f>
        <v>Субсидии бюджетным учреждениям</v>
      </c>
      <c r="B590" s="33" t="s">
        <v>340</v>
      </c>
      <c r="C590" s="6" t="s">
        <v>162</v>
      </c>
      <c r="D590" s="6" t="s">
        <v>188</v>
      </c>
      <c r="E590" s="105">
        <v>610</v>
      </c>
      <c r="F590" s="59">
        <f>'прил.15'!G921</f>
        <v>84879</v>
      </c>
    </row>
    <row r="591" spans="1:6" ht="12.75">
      <c r="A591" s="60" t="s">
        <v>173</v>
      </c>
      <c r="B591" s="33" t="s">
        <v>340</v>
      </c>
      <c r="C591" s="6" t="s">
        <v>162</v>
      </c>
      <c r="D591" s="6" t="s">
        <v>189</v>
      </c>
      <c r="E591" s="105"/>
      <c r="F591" s="59">
        <f>F594+F592</f>
        <v>272413.5</v>
      </c>
    </row>
    <row r="592" spans="1:6" ht="22.5" customHeight="1">
      <c r="A592" s="56" t="str">
        <f ca="1">IF(ISERROR(MATCH(E592,Код_КВР,0)),"",INDIRECT(ADDRESS(MATCH(E592,Код_КВР,0)+1,2,,,"КВР")))</f>
        <v>Закупка товаров, работ и услуг для муниципальных нужд</v>
      </c>
      <c r="B592" s="33" t="s">
        <v>340</v>
      </c>
      <c r="C592" s="6" t="s">
        <v>162</v>
      </c>
      <c r="D592" s="6" t="s">
        <v>189</v>
      </c>
      <c r="E592" s="108">
        <v>200</v>
      </c>
      <c r="F592" s="59">
        <f>F593</f>
        <v>1585.1</v>
      </c>
    </row>
    <row r="593" spans="1:6" ht="33">
      <c r="A593" s="56" t="str">
        <f ca="1">IF(ISERROR(MATCH(E593,Код_КВР,0)),"",INDIRECT(ADDRESS(MATCH(E593,Код_КВР,0)+1,2,,,"КВР")))</f>
        <v>Иные закупки товаров, работ и услуг для обеспечения муниципальных нужд</v>
      </c>
      <c r="B593" s="33" t="s">
        <v>340</v>
      </c>
      <c r="C593" s="6" t="s">
        <v>162</v>
      </c>
      <c r="D593" s="6" t="s">
        <v>189</v>
      </c>
      <c r="E593" s="108">
        <v>240</v>
      </c>
      <c r="F593" s="59">
        <f>'прил.15'!G930</f>
        <v>1585.1</v>
      </c>
    </row>
    <row r="594" spans="1:6" ht="23.25" customHeight="1">
      <c r="A594" s="56" t="str">
        <f ca="1">IF(ISERROR(MATCH(E594,Код_КВР,0)),"",INDIRECT(ADDRESS(MATCH(E594,Код_КВР,0)+1,2,,,"КВР")))</f>
        <v>Социальное обеспечение и иные выплаты населению</v>
      </c>
      <c r="B594" s="33" t="s">
        <v>340</v>
      </c>
      <c r="C594" s="6" t="s">
        <v>162</v>
      </c>
      <c r="D594" s="6" t="s">
        <v>189</v>
      </c>
      <c r="E594" s="105">
        <v>300</v>
      </c>
      <c r="F594" s="59">
        <f>F595</f>
        <v>270828.4</v>
      </c>
    </row>
    <row r="595" spans="1:6" ht="33">
      <c r="A595" s="56" t="str">
        <f ca="1">IF(ISERROR(MATCH(E595,Код_КВР,0)),"",INDIRECT(ADDRESS(MATCH(E595,Код_КВР,0)+1,2,,,"КВР")))</f>
        <v>Социальные выплаты гражданам, кроме публичных нормативных социальных выплат</v>
      </c>
      <c r="B595" s="33" t="s">
        <v>340</v>
      </c>
      <c r="C595" s="6" t="s">
        <v>162</v>
      </c>
      <c r="D595" s="6" t="s">
        <v>189</v>
      </c>
      <c r="E595" s="105">
        <v>320</v>
      </c>
      <c r="F595" s="59">
        <f>'прил.15'!G932</f>
        <v>270828.4</v>
      </c>
    </row>
    <row r="596" spans="1:6" ht="27" customHeight="1">
      <c r="A596" s="60" t="s">
        <v>163</v>
      </c>
      <c r="B596" s="33" t="s">
        <v>340</v>
      </c>
      <c r="C596" s="6" t="s">
        <v>162</v>
      </c>
      <c r="D596" s="6" t="s">
        <v>191</v>
      </c>
      <c r="E596" s="108"/>
      <c r="F596" s="59">
        <f>F597+F599+F601</f>
        <v>32009.200000000004</v>
      </c>
    </row>
    <row r="597" spans="1:6" ht="39" customHeight="1">
      <c r="A597" s="56" t="str">
        <f aca="true" t="shared" si="87" ref="A597:A602">IF(ISERROR(MATCH(E597,Код_КВР,0)),"",INDIRECT(ADDRESS(MATCH(E597,Код_КВР,0)+1,2,,,"КВР")))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97" s="33" t="s">
        <v>340</v>
      </c>
      <c r="C597" s="6" t="s">
        <v>162</v>
      </c>
      <c r="D597" s="6" t="s">
        <v>191</v>
      </c>
      <c r="E597" s="108">
        <v>100</v>
      </c>
      <c r="F597" s="59">
        <f>F598</f>
        <v>26867.100000000002</v>
      </c>
    </row>
    <row r="598" spans="1:6" ht="18.75" customHeight="1">
      <c r="A598" s="56" t="str">
        <f ca="1" t="shared" si="87"/>
        <v>Расходы на выплаты персоналу муниципальных органов</v>
      </c>
      <c r="B598" s="33" t="s">
        <v>340</v>
      </c>
      <c r="C598" s="6" t="s">
        <v>162</v>
      </c>
      <c r="D598" s="6" t="s">
        <v>191</v>
      </c>
      <c r="E598" s="108">
        <v>120</v>
      </c>
      <c r="F598" s="59">
        <f>'прил.15'!G989</f>
        <v>26867.100000000002</v>
      </c>
    </row>
    <row r="599" spans="1:6" ht="23.25" customHeight="1">
      <c r="A599" s="56" t="str">
        <f ca="1" t="shared" si="87"/>
        <v>Закупка товаров, работ и услуг для муниципальных нужд</v>
      </c>
      <c r="B599" s="33" t="s">
        <v>340</v>
      </c>
      <c r="C599" s="6" t="s">
        <v>162</v>
      </c>
      <c r="D599" s="6" t="s">
        <v>191</v>
      </c>
      <c r="E599" s="108">
        <v>200</v>
      </c>
      <c r="F599" s="59">
        <f>F600</f>
        <v>5126.900000000001</v>
      </c>
    </row>
    <row r="600" spans="1:6" ht="36.75" customHeight="1">
      <c r="A600" s="56" t="str">
        <f ca="1" t="shared" si="87"/>
        <v>Иные закупки товаров, работ и услуг для обеспечения муниципальных нужд</v>
      </c>
      <c r="B600" s="33" t="s">
        <v>340</v>
      </c>
      <c r="C600" s="6" t="s">
        <v>162</v>
      </c>
      <c r="D600" s="6" t="s">
        <v>191</v>
      </c>
      <c r="E600" s="108">
        <v>240</v>
      </c>
      <c r="F600" s="59">
        <f>'прил.15'!G991</f>
        <v>5126.900000000001</v>
      </c>
    </row>
    <row r="601" spans="1:6" ht="12.75">
      <c r="A601" s="56" t="str">
        <f ca="1" t="shared" si="87"/>
        <v>Иные бюджетные ассигнования</v>
      </c>
      <c r="B601" s="33" t="s">
        <v>340</v>
      </c>
      <c r="C601" s="6" t="s">
        <v>162</v>
      </c>
      <c r="D601" s="6" t="s">
        <v>191</v>
      </c>
      <c r="E601" s="108">
        <v>800</v>
      </c>
      <c r="F601" s="59">
        <f>F602</f>
        <v>15.2</v>
      </c>
    </row>
    <row r="602" spans="1:6" ht="12.75">
      <c r="A602" s="56" t="str">
        <f ca="1" t="shared" si="87"/>
        <v>Уплата налогов, сборов и иных платежей</v>
      </c>
      <c r="B602" s="33" t="s">
        <v>340</v>
      </c>
      <c r="C602" s="6" t="s">
        <v>162</v>
      </c>
      <c r="D602" s="6" t="s">
        <v>191</v>
      </c>
      <c r="E602" s="108">
        <v>850</v>
      </c>
      <c r="F602" s="59">
        <f>'прил.15'!G993</f>
        <v>15.2</v>
      </c>
    </row>
    <row r="603" spans="1:6" ht="39" customHeight="1">
      <c r="A603" s="56" t="str">
        <f ca="1">IF(ISERROR(MATCH(B603,Код_КЦСР,0)),"",INDIRECT(ADDRESS(MATCH(B603,Код_КЦСР,0)+1,2,,,"КЦСР")))</f>
        <v>Выплата ежемесячного социального пособия на оздоровление работникам учреждений здравоохранения</v>
      </c>
      <c r="B603" s="32" t="s">
        <v>8</v>
      </c>
      <c r="C603" s="6"/>
      <c r="D603" s="1"/>
      <c r="E603" s="73"/>
      <c r="F603" s="59">
        <f aca="true" t="shared" si="88" ref="F603:F605">F604</f>
        <v>23549.2</v>
      </c>
    </row>
    <row r="604" spans="1:6" ht="71.25" customHeight="1">
      <c r="A604" s="56" t="str">
        <f ca="1">IF(ISERROR(MATCH(B604,Код_КЦСР,0)),"",INDIRECT(ADDRESS(MATCH(B604,Код_КЦСР,0)+1,2,,,"КЦСР")))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604" s="32" t="s">
        <v>10</v>
      </c>
      <c r="C604" s="6"/>
      <c r="D604" s="1"/>
      <c r="E604" s="73"/>
      <c r="F604" s="59">
        <f>F605</f>
        <v>23549.2</v>
      </c>
    </row>
    <row r="605" spans="1:6" ht="12.75">
      <c r="A605" s="56" t="str">
        <f ca="1">IF(ISERROR(MATCH(C605,Код_Раздел,0)),"",INDIRECT(ADDRESS(MATCH(C605,Код_Раздел,0)+1,2,,,"Раздел")))</f>
        <v>Социальная политика</v>
      </c>
      <c r="B605" s="32" t="s">
        <v>10</v>
      </c>
      <c r="C605" s="6" t="s">
        <v>162</v>
      </c>
      <c r="D605" s="1"/>
      <c r="E605" s="73"/>
      <c r="F605" s="59">
        <f t="shared" si="88"/>
        <v>23549.2</v>
      </c>
    </row>
    <row r="606" spans="1:6" ht="12.75">
      <c r="A606" s="60" t="s">
        <v>153</v>
      </c>
      <c r="B606" s="32" t="s">
        <v>10</v>
      </c>
      <c r="C606" s="6" t="s">
        <v>162</v>
      </c>
      <c r="D606" s="6" t="s">
        <v>189</v>
      </c>
      <c r="E606" s="73"/>
      <c r="F606" s="59">
        <f>F609+F607</f>
        <v>23549.2</v>
      </c>
    </row>
    <row r="607" spans="1:6" ht="24.75" customHeight="1">
      <c r="A607" s="56" t="str">
        <f ca="1">IF(ISERROR(MATCH(E607,Код_КВР,0)),"",INDIRECT(ADDRESS(MATCH(E607,Код_КВР,0)+1,2,,,"КВР")))</f>
        <v>Закупка товаров, работ и услуг для муниципальных нужд</v>
      </c>
      <c r="B607" s="32" t="s">
        <v>10</v>
      </c>
      <c r="C607" s="6" t="s">
        <v>162</v>
      </c>
      <c r="D607" s="6" t="s">
        <v>189</v>
      </c>
      <c r="E607" s="103">
        <v>200</v>
      </c>
      <c r="F607" s="59">
        <f>F608</f>
        <v>233.2</v>
      </c>
    </row>
    <row r="608" spans="1:6" ht="36.75" customHeight="1">
      <c r="A608" s="56" t="str">
        <f ca="1">IF(ISERROR(MATCH(E608,Код_КВР,0)),"",INDIRECT(ADDRESS(MATCH(E608,Код_КВР,0)+1,2,,,"КВР")))</f>
        <v>Иные закупки товаров, работ и услуг для обеспечения муниципальных нужд</v>
      </c>
      <c r="B608" s="32" t="s">
        <v>10</v>
      </c>
      <c r="C608" s="6" t="s">
        <v>162</v>
      </c>
      <c r="D608" s="6" t="s">
        <v>189</v>
      </c>
      <c r="E608" s="103">
        <v>240</v>
      </c>
      <c r="F608" s="59">
        <f>'прил.15'!G936</f>
        <v>233.2</v>
      </c>
    </row>
    <row r="609" spans="1:6" ht="18.75" customHeight="1">
      <c r="A609" s="56" t="str">
        <f ca="1">IF(ISERROR(MATCH(E609,Код_КВР,0)),"",INDIRECT(ADDRESS(MATCH(E609,Код_КВР,0)+1,2,,,"КВР")))</f>
        <v>Социальное обеспечение и иные выплаты населению</v>
      </c>
      <c r="B609" s="32" t="s">
        <v>10</v>
      </c>
      <c r="C609" s="6" t="s">
        <v>162</v>
      </c>
      <c r="D609" s="6" t="s">
        <v>189</v>
      </c>
      <c r="E609" s="73">
        <v>300</v>
      </c>
      <c r="F609" s="59">
        <f>F610</f>
        <v>23316</v>
      </c>
    </row>
    <row r="610" spans="1:6" ht="18.75" customHeight="1">
      <c r="A610" s="56" t="str">
        <f ca="1">IF(ISERROR(MATCH(E610,Код_КВР,0)),"",INDIRECT(ADDRESS(MATCH(E610,Код_КВР,0)+1,2,,,"КВР")))</f>
        <v>Публичные нормативные социальные выплаты гражданам</v>
      </c>
      <c r="B610" s="32" t="s">
        <v>10</v>
      </c>
      <c r="C610" s="6" t="s">
        <v>162</v>
      </c>
      <c r="D610" s="6" t="s">
        <v>189</v>
      </c>
      <c r="E610" s="73">
        <v>310</v>
      </c>
      <c r="F610" s="59">
        <f>'прил.15'!G938</f>
        <v>23316</v>
      </c>
    </row>
    <row r="611" spans="1:6" ht="54" customHeight="1">
      <c r="A611" s="56" t="str">
        <f ca="1">IF(ISERROR(MATCH(B611,Код_КЦСР,0)),"",INDIRECT(ADDRESS(MATCH(B611,Код_КЦСР,0)+1,2,,,"КЦСР")))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611" s="32" t="s">
        <v>11</v>
      </c>
      <c r="C611" s="6"/>
      <c r="D611" s="1"/>
      <c r="E611" s="73"/>
      <c r="F611" s="59">
        <f aca="true" t="shared" si="89" ref="F611:F617">F612</f>
        <v>6108.5</v>
      </c>
    </row>
    <row r="612" spans="1:6" ht="72" customHeight="1">
      <c r="A612" s="56" t="str">
        <f ca="1">IF(ISERROR(MATCH(B612,Код_КЦСР,0)),"",INDIRECT(ADDRESS(MATCH(B612,Код_КЦСР,0)+1,2,,,"КЦСР")))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612" s="32" t="s">
        <v>12</v>
      </c>
      <c r="C612" s="6"/>
      <c r="D612" s="1"/>
      <c r="E612" s="73"/>
      <c r="F612" s="59">
        <f t="shared" si="89"/>
        <v>6108.5</v>
      </c>
    </row>
    <row r="613" spans="1:6" ht="12.75">
      <c r="A613" s="56" t="str">
        <f ca="1">IF(ISERROR(MATCH(C613,Код_Раздел,0)),"",INDIRECT(ADDRESS(MATCH(C613,Код_Раздел,0)+1,2,,,"Раздел")))</f>
        <v>Социальная политика</v>
      </c>
      <c r="B613" s="32" t="s">
        <v>12</v>
      </c>
      <c r="C613" s="6" t="s">
        <v>162</v>
      </c>
      <c r="D613" s="1"/>
      <c r="E613" s="73"/>
      <c r="F613" s="59">
        <f t="shared" si="89"/>
        <v>6108.5</v>
      </c>
    </row>
    <row r="614" spans="1:6" ht="12.75">
      <c r="A614" s="60" t="s">
        <v>153</v>
      </c>
      <c r="B614" s="32" t="s">
        <v>12</v>
      </c>
      <c r="C614" s="6" t="s">
        <v>162</v>
      </c>
      <c r="D614" s="6" t="s">
        <v>189</v>
      </c>
      <c r="E614" s="73"/>
      <c r="F614" s="59">
        <f>F617+F615</f>
        <v>6108.5</v>
      </c>
    </row>
    <row r="615" spans="1:6" ht="12.75">
      <c r="A615" s="56" t="str">
        <f ca="1">IF(ISERROR(MATCH(E615,Код_КВР,0)),"",INDIRECT(ADDRESS(MATCH(E615,Код_КВР,0)+1,2,,,"КВР")))</f>
        <v>Закупка товаров, работ и услуг для муниципальных нужд</v>
      </c>
      <c r="B615" s="32" t="s">
        <v>12</v>
      </c>
      <c r="C615" s="6" t="s">
        <v>162</v>
      </c>
      <c r="D615" s="6" t="s">
        <v>189</v>
      </c>
      <c r="E615" s="103">
        <v>200</v>
      </c>
      <c r="F615" s="59">
        <f>F616</f>
        <v>60.5</v>
      </c>
    </row>
    <row r="616" spans="1:6" ht="33">
      <c r="A616" s="56" t="str">
        <f ca="1">IF(ISERROR(MATCH(E616,Код_КВР,0)),"",INDIRECT(ADDRESS(MATCH(E616,Код_КВР,0)+1,2,,,"КВР")))</f>
        <v>Иные закупки товаров, работ и услуг для обеспечения муниципальных нужд</v>
      </c>
      <c r="B616" s="32" t="s">
        <v>12</v>
      </c>
      <c r="C616" s="6" t="s">
        <v>162</v>
      </c>
      <c r="D616" s="6" t="s">
        <v>189</v>
      </c>
      <c r="E616" s="103">
        <v>240</v>
      </c>
      <c r="F616" s="59">
        <f>'прил.15'!G942</f>
        <v>60.5</v>
      </c>
    </row>
    <row r="617" spans="1:6" ht="20.25" customHeight="1">
      <c r="A617" s="56" t="str">
        <f ca="1">IF(ISERROR(MATCH(E617,Код_КВР,0)),"",INDIRECT(ADDRESS(MATCH(E617,Код_КВР,0)+1,2,,,"КВР")))</f>
        <v>Социальное обеспечение и иные выплаты населению</v>
      </c>
      <c r="B617" s="32" t="s">
        <v>12</v>
      </c>
      <c r="C617" s="6" t="s">
        <v>162</v>
      </c>
      <c r="D617" s="6" t="s">
        <v>189</v>
      </c>
      <c r="E617" s="73">
        <v>300</v>
      </c>
      <c r="F617" s="59">
        <f t="shared" si="89"/>
        <v>6048</v>
      </c>
    </row>
    <row r="618" spans="1:6" ht="21" customHeight="1">
      <c r="A618" s="56" t="str">
        <f ca="1">IF(ISERROR(MATCH(E618,Код_КВР,0)),"",INDIRECT(ADDRESS(MATCH(E618,Код_КВР,0)+1,2,,,"КВР")))</f>
        <v>Публичные нормативные социальные выплаты гражданам</v>
      </c>
      <c r="B618" s="32" t="s">
        <v>12</v>
      </c>
      <c r="C618" s="6" t="s">
        <v>162</v>
      </c>
      <c r="D618" s="6" t="s">
        <v>189</v>
      </c>
      <c r="E618" s="73">
        <v>310</v>
      </c>
      <c r="F618" s="59">
        <f>'прил.15'!G944</f>
        <v>6048</v>
      </c>
    </row>
    <row r="619" spans="1:6" ht="36.75" customHeight="1">
      <c r="A619" s="56" t="str">
        <f ca="1">IF(ISERROR(MATCH(B619,Код_КЦСР,0)),"",INDIRECT(ADDRESS(MATCH(B619,Код_КЦСР,0)+1,2,,,"КЦСР")))</f>
        <v>Выплата вознаграждений лицам, имеющим знак «За особые заслуги перед городом Череповцом»</v>
      </c>
      <c r="B619" s="32" t="s">
        <v>13</v>
      </c>
      <c r="C619" s="6"/>
      <c r="D619" s="1"/>
      <c r="E619" s="73"/>
      <c r="F619" s="59">
        <f aca="true" t="shared" si="90" ref="F619:F625">F620</f>
        <v>403</v>
      </c>
    </row>
    <row r="620" spans="1:6" ht="69" customHeight="1">
      <c r="A620" s="56" t="str">
        <f ca="1">IF(ISERROR(MATCH(B620,Код_КЦСР,0)),"",INDIRECT(ADDRESS(MATCH(B620,Код_КЦСР,0)+1,2,,,"КЦСР")))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620" s="32" t="s">
        <v>15</v>
      </c>
      <c r="C620" s="6"/>
      <c r="D620" s="1"/>
      <c r="E620" s="73"/>
      <c r="F620" s="59">
        <f t="shared" si="90"/>
        <v>403</v>
      </c>
    </row>
    <row r="621" spans="1:6" ht="12.75">
      <c r="A621" s="56" t="str">
        <f ca="1">IF(ISERROR(MATCH(C621,Код_Раздел,0)),"",INDIRECT(ADDRESS(MATCH(C621,Код_Раздел,0)+1,2,,,"Раздел")))</f>
        <v>Социальная политика</v>
      </c>
      <c r="B621" s="32" t="s">
        <v>15</v>
      </c>
      <c r="C621" s="6" t="s">
        <v>162</v>
      </c>
      <c r="D621" s="1"/>
      <c r="E621" s="73"/>
      <c r="F621" s="59">
        <f t="shared" si="90"/>
        <v>403</v>
      </c>
    </row>
    <row r="622" spans="1:6" ht="12.75">
      <c r="A622" s="60" t="s">
        <v>153</v>
      </c>
      <c r="B622" s="32" t="s">
        <v>15</v>
      </c>
      <c r="C622" s="6" t="s">
        <v>162</v>
      </c>
      <c r="D622" s="6" t="s">
        <v>189</v>
      </c>
      <c r="E622" s="73"/>
      <c r="F622" s="59">
        <f>F625+F623</f>
        <v>403</v>
      </c>
    </row>
    <row r="623" spans="1:6" ht="24" customHeight="1">
      <c r="A623" s="56" t="str">
        <f ca="1">IF(ISERROR(MATCH(E623,Код_КВР,0)),"",INDIRECT(ADDRESS(MATCH(E623,Код_КВР,0)+1,2,,,"КВР")))</f>
        <v>Закупка товаров, работ и услуг для муниципальных нужд</v>
      </c>
      <c r="B623" s="32" t="s">
        <v>15</v>
      </c>
      <c r="C623" s="6" t="s">
        <v>162</v>
      </c>
      <c r="D623" s="6" t="s">
        <v>189</v>
      </c>
      <c r="E623" s="103">
        <v>200</v>
      </c>
      <c r="F623" s="59">
        <f>F624</f>
        <v>4</v>
      </c>
    </row>
    <row r="624" spans="1:6" ht="39.75" customHeight="1">
      <c r="A624" s="56" t="str">
        <f ca="1">IF(ISERROR(MATCH(E624,Код_КВР,0)),"",INDIRECT(ADDRESS(MATCH(E624,Код_КВР,0)+1,2,,,"КВР")))</f>
        <v>Иные закупки товаров, работ и услуг для обеспечения муниципальных нужд</v>
      </c>
      <c r="B624" s="32" t="s">
        <v>15</v>
      </c>
      <c r="C624" s="6" t="s">
        <v>162</v>
      </c>
      <c r="D624" s="6" t="s">
        <v>189</v>
      </c>
      <c r="E624" s="103">
        <v>240</v>
      </c>
      <c r="F624" s="59">
        <f>'прил.15'!G948</f>
        <v>4</v>
      </c>
    </row>
    <row r="625" spans="1:6" ht="12.75">
      <c r="A625" s="56" t="str">
        <f ca="1">IF(ISERROR(MATCH(E625,Код_КВР,0)),"",INDIRECT(ADDRESS(MATCH(E625,Код_КВР,0)+1,2,,,"КВР")))</f>
        <v>Социальное обеспечение и иные выплаты населению</v>
      </c>
      <c r="B625" s="32" t="s">
        <v>15</v>
      </c>
      <c r="C625" s="6" t="s">
        <v>162</v>
      </c>
      <c r="D625" s="6" t="s">
        <v>189</v>
      </c>
      <c r="E625" s="73">
        <v>300</v>
      </c>
      <c r="F625" s="59">
        <f t="shared" si="90"/>
        <v>399</v>
      </c>
    </row>
    <row r="626" spans="1:6" ht="12.75">
      <c r="A626" s="56" t="str">
        <f ca="1">IF(ISERROR(MATCH(E626,Код_КВР,0)),"",INDIRECT(ADDRESS(MATCH(E626,Код_КВР,0)+1,2,,,"КВР")))</f>
        <v>Публичные нормативные социальные выплаты гражданам</v>
      </c>
      <c r="B626" s="32" t="s">
        <v>15</v>
      </c>
      <c r="C626" s="6" t="s">
        <v>162</v>
      </c>
      <c r="D626" s="6" t="s">
        <v>189</v>
      </c>
      <c r="E626" s="73">
        <v>310</v>
      </c>
      <c r="F626" s="59">
        <f>'прил.15'!G950</f>
        <v>399</v>
      </c>
    </row>
    <row r="627" spans="1:6" ht="40.5" customHeight="1">
      <c r="A627" s="56" t="str">
        <f ca="1">IF(ISERROR(MATCH(B627,Код_КЦСР,0)),"",INDIRECT(ADDRESS(MATCH(B627,Код_КЦСР,0)+1,2,,,"КЦСР")))</f>
        <v>Выплата вознаграждений лицам, имеющим звание «Почетный гражданин города Череповца</v>
      </c>
      <c r="B627" s="32" t="s">
        <v>16</v>
      </c>
      <c r="C627" s="6"/>
      <c r="D627" s="1"/>
      <c r="E627" s="73"/>
      <c r="F627" s="59">
        <f aca="true" t="shared" si="91" ref="F627:F633">F628</f>
        <v>379.8</v>
      </c>
    </row>
    <row r="628" spans="1:6" ht="54" customHeight="1">
      <c r="A628" s="56" t="str">
        <f ca="1">IF(ISERROR(MATCH(B628,Код_КЦСР,0)),"",INDIRECT(ADDRESS(MATCH(B628,Код_КЦСР,0)+1,2,,,"КЦСР")))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628" s="32" t="s">
        <v>18</v>
      </c>
      <c r="C628" s="6"/>
      <c r="D628" s="1"/>
      <c r="E628" s="73"/>
      <c r="F628" s="59">
        <f t="shared" si="91"/>
        <v>379.8</v>
      </c>
    </row>
    <row r="629" spans="1:6" ht="12.75">
      <c r="A629" s="56" t="str">
        <f ca="1">IF(ISERROR(MATCH(C629,Код_Раздел,0)),"",INDIRECT(ADDRESS(MATCH(C629,Код_Раздел,0)+1,2,,,"Раздел")))</f>
        <v>Социальная политика</v>
      </c>
      <c r="B629" s="32" t="s">
        <v>18</v>
      </c>
      <c r="C629" s="6" t="s">
        <v>162</v>
      </c>
      <c r="D629" s="1"/>
      <c r="E629" s="73"/>
      <c r="F629" s="59">
        <f t="shared" si="91"/>
        <v>379.8</v>
      </c>
    </row>
    <row r="630" spans="1:6" ht="12.75">
      <c r="A630" s="60" t="s">
        <v>153</v>
      </c>
      <c r="B630" s="32" t="s">
        <v>18</v>
      </c>
      <c r="C630" s="6" t="s">
        <v>162</v>
      </c>
      <c r="D630" s="6" t="s">
        <v>189</v>
      </c>
      <c r="E630" s="73"/>
      <c r="F630" s="59">
        <f>F633+F631</f>
        <v>379.8</v>
      </c>
    </row>
    <row r="631" spans="1:6" ht="12.75">
      <c r="A631" s="56" t="str">
        <f ca="1">IF(ISERROR(MATCH(E631,Код_КВР,0)),"",INDIRECT(ADDRESS(MATCH(E631,Код_КВР,0)+1,2,,,"КВР")))</f>
        <v>Закупка товаров, работ и услуг для муниципальных нужд</v>
      </c>
      <c r="B631" s="32" t="s">
        <v>18</v>
      </c>
      <c r="C631" s="6" t="s">
        <v>162</v>
      </c>
      <c r="D631" s="6" t="s">
        <v>189</v>
      </c>
      <c r="E631" s="103">
        <v>200</v>
      </c>
      <c r="F631" s="59">
        <f>F632</f>
        <v>3.8</v>
      </c>
    </row>
    <row r="632" spans="1:6" ht="39.75" customHeight="1">
      <c r="A632" s="56" t="str">
        <f ca="1">IF(ISERROR(MATCH(E632,Код_КВР,0)),"",INDIRECT(ADDRESS(MATCH(E632,Код_КВР,0)+1,2,,,"КВР")))</f>
        <v>Иные закупки товаров, работ и услуг для обеспечения муниципальных нужд</v>
      </c>
      <c r="B632" s="32" t="s">
        <v>18</v>
      </c>
      <c r="C632" s="6" t="s">
        <v>162</v>
      </c>
      <c r="D632" s="6" t="s">
        <v>189</v>
      </c>
      <c r="E632" s="103">
        <v>240</v>
      </c>
      <c r="F632" s="59">
        <f>'прил.15'!G954</f>
        <v>3.8</v>
      </c>
    </row>
    <row r="633" spans="1:6" ht="12.75">
      <c r="A633" s="56" t="str">
        <f ca="1">IF(ISERROR(MATCH(E633,Код_КВР,0)),"",INDIRECT(ADDRESS(MATCH(E633,Код_КВР,0)+1,2,,,"КВР")))</f>
        <v>Социальное обеспечение и иные выплаты населению</v>
      </c>
      <c r="B633" s="32" t="s">
        <v>18</v>
      </c>
      <c r="C633" s="6" t="s">
        <v>162</v>
      </c>
      <c r="D633" s="6" t="s">
        <v>189</v>
      </c>
      <c r="E633" s="73">
        <v>300</v>
      </c>
      <c r="F633" s="59">
        <f t="shared" si="91"/>
        <v>376</v>
      </c>
    </row>
    <row r="634" spans="1:6" ht="12.75">
      <c r="A634" s="56" t="str">
        <f ca="1">IF(ISERROR(MATCH(E634,Код_КВР,0)),"",INDIRECT(ADDRESS(MATCH(E634,Код_КВР,0)+1,2,,,"КВР")))</f>
        <v>Публичные нормативные социальные выплаты гражданам</v>
      </c>
      <c r="B634" s="32" t="s">
        <v>18</v>
      </c>
      <c r="C634" s="6" t="s">
        <v>162</v>
      </c>
      <c r="D634" s="6" t="s">
        <v>189</v>
      </c>
      <c r="E634" s="73">
        <v>310</v>
      </c>
      <c r="F634" s="59">
        <f>'прил.15'!G956</f>
        <v>376</v>
      </c>
    </row>
    <row r="635" spans="1:6" ht="36" customHeight="1">
      <c r="A635" s="56" t="str">
        <f ca="1">IF(ISERROR(MATCH(B635,Код_КЦСР,0)),"",INDIRECT(ADDRESS(MATCH(B635,Код_КЦСР,0)+1,2,,,"КЦСР")))</f>
        <v>Социальная поддержка пенсионеров на условиях договора пожизненного содержания с иждивением</v>
      </c>
      <c r="B635" s="32" t="s">
        <v>19</v>
      </c>
      <c r="C635" s="6"/>
      <c r="D635" s="1"/>
      <c r="E635" s="73"/>
      <c r="F635" s="59">
        <f aca="true" t="shared" si="92" ref="F635:F636">F636</f>
        <v>15393.4</v>
      </c>
    </row>
    <row r="636" spans="1:6" ht="12.75">
      <c r="A636" s="56" t="str">
        <f ca="1">IF(ISERROR(MATCH(C636,Код_Раздел,0)),"",INDIRECT(ADDRESS(MATCH(C636,Код_Раздел,0)+1,2,,,"Раздел")))</f>
        <v>Социальная политика</v>
      </c>
      <c r="B636" s="32" t="s">
        <v>19</v>
      </c>
      <c r="C636" s="6" t="s">
        <v>162</v>
      </c>
      <c r="D636" s="1"/>
      <c r="E636" s="73"/>
      <c r="F636" s="59">
        <f t="shared" si="92"/>
        <v>15393.4</v>
      </c>
    </row>
    <row r="637" spans="1:6" ht="12.75">
      <c r="A637" s="60" t="s">
        <v>153</v>
      </c>
      <c r="B637" s="32" t="s">
        <v>19</v>
      </c>
      <c r="C637" s="6" t="s">
        <v>162</v>
      </c>
      <c r="D637" s="6" t="s">
        <v>189</v>
      </c>
      <c r="E637" s="73"/>
      <c r="F637" s="59">
        <f>F640+F638</f>
        <v>15393.4</v>
      </c>
    </row>
    <row r="638" spans="1:6" ht="12.75">
      <c r="A638" s="56" t="str">
        <f ca="1">IF(ISERROR(MATCH(E638,Код_КВР,0)),"",INDIRECT(ADDRESS(MATCH(E638,Код_КВР,0)+1,2,,,"КВР")))</f>
        <v>Закупка товаров, работ и услуг для муниципальных нужд</v>
      </c>
      <c r="B638" s="32" t="s">
        <v>19</v>
      </c>
      <c r="C638" s="6" t="s">
        <v>162</v>
      </c>
      <c r="D638" s="6" t="s">
        <v>189</v>
      </c>
      <c r="E638" s="103">
        <v>200</v>
      </c>
      <c r="F638" s="59">
        <f>F639</f>
        <v>127.5</v>
      </c>
    </row>
    <row r="639" spans="1:6" ht="33">
      <c r="A639" s="56" t="str">
        <f ca="1">IF(ISERROR(MATCH(E639,Код_КВР,0)),"",INDIRECT(ADDRESS(MATCH(E639,Код_КВР,0)+1,2,,,"КВР")))</f>
        <v>Иные закупки товаров, работ и услуг для обеспечения муниципальных нужд</v>
      </c>
      <c r="B639" s="32" t="s">
        <v>19</v>
      </c>
      <c r="C639" s="6" t="s">
        <v>162</v>
      </c>
      <c r="D639" s="6" t="s">
        <v>189</v>
      </c>
      <c r="E639" s="103">
        <v>240</v>
      </c>
      <c r="F639" s="59">
        <f>'прил.15'!G959</f>
        <v>127.5</v>
      </c>
    </row>
    <row r="640" spans="1:6" ht="12.75">
      <c r="A640" s="56" t="str">
        <f ca="1">IF(ISERROR(MATCH(E640,Код_КВР,0)),"",INDIRECT(ADDRESS(MATCH(E640,Код_КВР,0)+1,2,,,"КВР")))</f>
        <v>Социальное обеспечение и иные выплаты населению</v>
      </c>
      <c r="B640" s="32" t="s">
        <v>19</v>
      </c>
      <c r="C640" s="6" t="s">
        <v>162</v>
      </c>
      <c r="D640" s="6" t="s">
        <v>189</v>
      </c>
      <c r="E640" s="73">
        <v>300</v>
      </c>
      <c r="F640" s="59">
        <f>SUM(F641:F641)</f>
        <v>15265.9</v>
      </c>
    </row>
    <row r="641" spans="1:6" ht="35.25" customHeight="1">
      <c r="A641" s="56" t="str">
        <f ca="1">IF(ISERROR(MATCH(E641,Код_КВР,0)),"",INDIRECT(ADDRESS(MATCH(E641,Код_КВР,0)+1,2,,,"КВР")))</f>
        <v>Социальные выплаты гражданам, кроме публичных нормативных социальных выплат</v>
      </c>
      <c r="B641" s="32" t="s">
        <v>19</v>
      </c>
      <c r="C641" s="6" t="s">
        <v>162</v>
      </c>
      <c r="D641" s="6" t="s">
        <v>189</v>
      </c>
      <c r="E641" s="73">
        <v>320</v>
      </c>
      <c r="F641" s="59">
        <f>'прил.15'!G961</f>
        <v>15265.9</v>
      </c>
    </row>
    <row r="642" spans="1:6" ht="12.75">
      <c r="A642" s="56" t="str">
        <f ca="1">IF(ISERROR(MATCH(B642,Код_КЦСР,0)),"",INDIRECT(ADDRESS(MATCH(B642,Код_КЦСР,0)+1,2,,,"КЦСР")))</f>
        <v>Оплата услуг бани по льготным помывкам</v>
      </c>
      <c r="B642" s="32" t="s">
        <v>20</v>
      </c>
      <c r="C642" s="6"/>
      <c r="D642" s="1"/>
      <c r="E642" s="73"/>
      <c r="F642" s="59">
        <f aca="true" t="shared" si="93" ref="F642:F645">F643</f>
        <v>71</v>
      </c>
    </row>
    <row r="643" spans="1:6" ht="12.75">
      <c r="A643" s="56" t="str">
        <f ca="1">IF(ISERROR(MATCH(C643,Код_Раздел,0)),"",INDIRECT(ADDRESS(MATCH(C643,Код_Раздел,0)+1,2,,,"Раздел")))</f>
        <v>Социальная политика</v>
      </c>
      <c r="B643" s="32" t="s">
        <v>20</v>
      </c>
      <c r="C643" s="6" t="s">
        <v>162</v>
      </c>
      <c r="D643" s="1"/>
      <c r="E643" s="73"/>
      <c r="F643" s="59">
        <f t="shared" si="93"/>
        <v>71</v>
      </c>
    </row>
    <row r="644" spans="1:6" ht="12.75">
      <c r="A644" s="60" t="s">
        <v>153</v>
      </c>
      <c r="B644" s="32" t="s">
        <v>20</v>
      </c>
      <c r="C644" s="6" t="s">
        <v>162</v>
      </c>
      <c r="D644" s="6" t="s">
        <v>189</v>
      </c>
      <c r="E644" s="73"/>
      <c r="F644" s="59">
        <f>F645</f>
        <v>71</v>
      </c>
    </row>
    <row r="645" spans="1:6" ht="12.75">
      <c r="A645" s="56" t="str">
        <f ca="1">IF(ISERROR(MATCH(E645,Код_КВР,0)),"",INDIRECT(ADDRESS(MATCH(E645,Код_КВР,0)+1,2,,,"КВР")))</f>
        <v>Социальное обеспечение и иные выплаты населению</v>
      </c>
      <c r="B645" s="32" t="s">
        <v>20</v>
      </c>
      <c r="C645" s="6" t="s">
        <v>162</v>
      </c>
      <c r="D645" s="6" t="s">
        <v>189</v>
      </c>
      <c r="E645" s="73">
        <v>300</v>
      </c>
      <c r="F645" s="59">
        <f t="shared" si="93"/>
        <v>71</v>
      </c>
    </row>
    <row r="646" spans="1:6" ht="33">
      <c r="A646" s="56" t="str">
        <f ca="1">IF(ISERROR(MATCH(E646,Код_КВР,0)),"",INDIRECT(ADDRESS(MATCH(E646,Код_КВР,0)+1,2,,,"КВР")))</f>
        <v>Социальные выплаты гражданам, кроме публичных нормативных социальных выплат</v>
      </c>
      <c r="B646" s="32" t="s">
        <v>20</v>
      </c>
      <c r="C646" s="6" t="s">
        <v>162</v>
      </c>
      <c r="D646" s="6" t="s">
        <v>189</v>
      </c>
      <c r="E646" s="73">
        <v>320</v>
      </c>
      <c r="F646" s="59">
        <f>'прил.15'!G449</f>
        <v>71</v>
      </c>
    </row>
    <row r="647" spans="1:6" ht="40.15" customHeight="1">
      <c r="A647" s="56" t="str">
        <f ca="1">IF(ISERROR(MATCH(B647,Код_КЦСР,0)),"",INDIRECT(ADDRESS(MATCH(B647,Код_КЦСР,0)+1,2,,,"КЦСР")))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647" s="32" t="s">
        <v>546</v>
      </c>
      <c r="C647" s="6"/>
      <c r="D647" s="1"/>
      <c r="E647" s="83"/>
      <c r="F647" s="59">
        <f>F648</f>
        <v>9242.4</v>
      </c>
    </row>
    <row r="648" spans="1:6" ht="12.75">
      <c r="A648" s="56" t="str">
        <f ca="1">IF(ISERROR(MATCH(C648,Код_Раздел,0)),"",INDIRECT(ADDRESS(MATCH(C648,Код_Раздел,0)+1,2,,,"Раздел")))</f>
        <v>Социальная политика</v>
      </c>
      <c r="B648" s="32" t="s">
        <v>546</v>
      </c>
      <c r="C648" s="6" t="s">
        <v>162</v>
      </c>
      <c r="D648" s="1"/>
      <c r="E648" s="83"/>
      <c r="F648" s="59">
        <f>F649</f>
        <v>9242.4</v>
      </c>
    </row>
    <row r="649" spans="1:6" ht="24" customHeight="1">
      <c r="A649" s="60" t="s">
        <v>163</v>
      </c>
      <c r="B649" s="32" t="s">
        <v>546</v>
      </c>
      <c r="C649" s="6" t="s">
        <v>162</v>
      </c>
      <c r="D649" s="6" t="s">
        <v>191</v>
      </c>
      <c r="E649" s="83"/>
      <c r="F649" s="59">
        <f>F650+F652</f>
        <v>9242.4</v>
      </c>
    </row>
    <row r="650" spans="1:6" ht="45" customHeight="1">
      <c r="A650" s="56" t="str">
        <f ca="1">IF(ISERROR(MATCH(E650,Код_КВР,0)),"",INDIRECT(ADDRESS(MATCH(E650,Код_КВР,0)+1,2,,,"КВР")))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0" s="32" t="s">
        <v>546</v>
      </c>
      <c r="C650" s="6" t="s">
        <v>162</v>
      </c>
      <c r="D650" s="6" t="s">
        <v>191</v>
      </c>
      <c r="E650" s="83">
        <v>100</v>
      </c>
      <c r="F650" s="59">
        <f>F651</f>
        <v>8909</v>
      </c>
    </row>
    <row r="651" spans="1:6" ht="24" customHeight="1">
      <c r="A651" s="56" t="str">
        <f ca="1">IF(ISERROR(MATCH(E651,Код_КВР,0)),"",INDIRECT(ADDRESS(MATCH(E651,Код_КВР,0)+1,2,,,"КВР")))</f>
        <v>Расходы на выплаты персоналу муниципальных органов</v>
      </c>
      <c r="B651" s="32" t="s">
        <v>546</v>
      </c>
      <c r="C651" s="6" t="s">
        <v>162</v>
      </c>
      <c r="D651" s="6" t="s">
        <v>191</v>
      </c>
      <c r="E651" s="83">
        <v>120</v>
      </c>
      <c r="F651" s="59">
        <f>'прил.15'!G984</f>
        <v>8909</v>
      </c>
    </row>
    <row r="652" spans="1:6" ht="24" customHeight="1">
      <c r="A652" s="56" t="str">
        <f ca="1">IF(ISERROR(MATCH(E652,Код_КВР,0)),"",INDIRECT(ADDRESS(MATCH(E652,Код_КВР,0)+1,2,,,"КВР")))</f>
        <v>Закупка товаров, работ и услуг для муниципальных нужд</v>
      </c>
      <c r="B652" s="32" t="s">
        <v>546</v>
      </c>
      <c r="C652" s="6" t="s">
        <v>162</v>
      </c>
      <c r="D652" s="6" t="s">
        <v>191</v>
      </c>
      <c r="E652" s="83">
        <v>200</v>
      </c>
      <c r="F652" s="59">
        <f>F653</f>
        <v>333.4</v>
      </c>
    </row>
    <row r="653" spans="1:6" ht="36" customHeight="1">
      <c r="A653" s="56" t="str">
        <f ca="1">IF(ISERROR(MATCH(E653,Код_КВР,0)),"",INDIRECT(ADDRESS(MATCH(E653,Код_КВР,0)+1,2,,,"КВР")))</f>
        <v>Иные закупки товаров, работ и услуг для обеспечения муниципальных нужд</v>
      </c>
      <c r="B653" s="32" t="s">
        <v>546</v>
      </c>
      <c r="C653" s="6" t="s">
        <v>162</v>
      </c>
      <c r="D653" s="6" t="s">
        <v>191</v>
      </c>
      <c r="E653" s="83">
        <v>240</v>
      </c>
      <c r="F653" s="59">
        <f>'прил.15'!G986</f>
        <v>333.4</v>
      </c>
    </row>
    <row r="654" spans="1:6" ht="36" customHeight="1">
      <c r="A654" s="56" t="str">
        <f ca="1">IF(ISERROR(MATCH(B654,Код_КЦСР,0)),"",INDIRECT(ADDRESS(MATCH(B654,Код_КЦСР,0)+1,2,,,"КЦСР")))</f>
        <v>Социальная поддержка детей-сирот и детей, оставшихся без попечения родителей</v>
      </c>
      <c r="B654" s="111" t="s">
        <v>597</v>
      </c>
      <c r="C654" s="6"/>
      <c r="D654" s="1"/>
      <c r="E654" s="105"/>
      <c r="F654" s="59">
        <f>F656+F660</f>
        <v>183686.9</v>
      </c>
    </row>
    <row r="655" spans="1:6" ht="37.5" customHeight="1">
      <c r="A655" s="56" t="str">
        <f ca="1">IF(ISERROR(MATCH(B655,Код_КЦСР,0)),"",INDIRECT(ADDRESS(MATCH(B655,Код_КЦСР,0)+1,2,,,"КЦСР")))</f>
        <v>Социальная поддержка детей-сирот и детей, оставшихся без попечения родителей</v>
      </c>
      <c r="B655" s="111" t="s">
        <v>587</v>
      </c>
      <c r="C655" s="6"/>
      <c r="D655" s="1"/>
      <c r="E655" s="110"/>
      <c r="F655" s="59">
        <f>F656+F660</f>
        <v>183686.9</v>
      </c>
    </row>
    <row r="656" spans="1:6" ht="12.75">
      <c r="A656" s="56" t="str">
        <f ca="1">IF(ISERROR(MATCH(C656,Код_Раздел,0)),"",INDIRECT(ADDRESS(MATCH(C656,Код_Раздел,0)+1,2,,,"Раздел")))</f>
        <v>Образование</v>
      </c>
      <c r="B656" s="32" t="s">
        <v>587</v>
      </c>
      <c r="C656" s="6" t="s">
        <v>169</v>
      </c>
      <c r="D656" s="1"/>
      <c r="E656" s="105"/>
      <c r="F656" s="59">
        <f>F657</f>
        <v>6018</v>
      </c>
    </row>
    <row r="657" spans="1:6" ht="12.75">
      <c r="A657" s="60" t="s">
        <v>173</v>
      </c>
      <c r="B657" s="32" t="s">
        <v>587</v>
      </c>
      <c r="C657" s="6" t="s">
        <v>169</v>
      </c>
      <c r="D657" s="6" t="s">
        <v>169</v>
      </c>
      <c r="E657" s="105"/>
      <c r="F657" s="59">
        <f>F658</f>
        <v>6018</v>
      </c>
    </row>
    <row r="658" spans="1:6" ht="12.75">
      <c r="A658" s="56" t="str">
        <f ca="1">IF(ISERROR(MATCH(E658,Код_КВР,0)),"",INDIRECT(ADDRESS(MATCH(E658,Код_КВР,0)+1,2,,,"КВР")))</f>
        <v>Социальное обеспечение и иные выплаты населению</v>
      </c>
      <c r="B658" s="32" t="s">
        <v>587</v>
      </c>
      <c r="C658" s="6" t="s">
        <v>169</v>
      </c>
      <c r="D658" s="6" t="s">
        <v>169</v>
      </c>
      <c r="E658" s="105">
        <v>300</v>
      </c>
      <c r="F658" s="59">
        <f>F659</f>
        <v>6018</v>
      </c>
    </row>
    <row r="659" spans="1:6" ht="39" customHeight="1">
      <c r="A659" s="56" t="str">
        <f ca="1">IF(ISERROR(MATCH(E659,Код_КВР,0)),"",INDIRECT(ADDRESS(MATCH(E659,Код_КВР,0)+1,2,,,"КВР")))</f>
        <v>Социальные выплаты гражданам, кроме публичных нормативных социальных выплат</v>
      </c>
      <c r="B659" s="32" t="s">
        <v>587</v>
      </c>
      <c r="C659" s="6" t="s">
        <v>169</v>
      </c>
      <c r="D659" s="6" t="s">
        <v>169</v>
      </c>
      <c r="E659" s="105">
        <v>320</v>
      </c>
      <c r="F659" s="59">
        <f>'прил.15'!G914</f>
        <v>6018</v>
      </c>
    </row>
    <row r="660" spans="1:6" ht="12.75">
      <c r="A660" s="56" t="str">
        <f ca="1">IF(ISERROR(MATCH(C660,Код_Раздел,0)),"",INDIRECT(ADDRESS(MATCH(C660,Код_Раздел,0)+1,2,,,"Раздел")))</f>
        <v>Социальная политика</v>
      </c>
      <c r="B660" s="32" t="s">
        <v>587</v>
      </c>
      <c r="C660" s="6" t="s">
        <v>162</v>
      </c>
      <c r="D660" s="1"/>
      <c r="E660" s="105"/>
      <c r="F660" s="59">
        <f>F661+F664</f>
        <v>177668.9</v>
      </c>
    </row>
    <row r="661" spans="1:6" ht="12.75">
      <c r="A661" s="60" t="s">
        <v>231</v>
      </c>
      <c r="B661" s="32" t="s">
        <v>587</v>
      </c>
      <c r="C661" s="6" t="s">
        <v>162</v>
      </c>
      <c r="D661" s="6" t="s">
        <v>188</v>
      </c>
      <c r="E661" s="105"/>
      <c r="F661" s="59">
        <f>F662</f>
        <v>126016.9</v>
      </c>
    </row>
    <row r="662" spans="1:6" ht="37.5" customHeight="1">
      <c r="A662" s="56" t="str">
        <f ca="1">IF(ISERROR(MATCH(E662,Код_КВР,0)),"",INDIRECT(ADDRESS(MATCH(E662,Код_КВР,0)+1,2,,,"КВР")))</f>
        <v>Предоставление субсидий бюджетным, автономным учреждениям и иным некоммерческим организациям</v>
      </c>
      <c r="B662" s="32" t="s">
        <v>587</v>
      </c>
      <c r="C662" s="6" t="s">
        <v>162</v>
      </c>
      <c r="D662" s="6" t="s">
        <v>188</v>
      </c>
      <c r="E662" s="105">
        <v>600</v>
      </c>
      <c r="F662" s="59">
        <f>F663</f>
        <v>126016.9</v>
      </c>
    </row>
    <row r="663" spans="1:6" ht="26.1" customHeight="1">
      <c r="A663" s="56" t="str">
        <f ca="1">IF(ISERROR(MATCH(E663,Код_КВР,0)),"",INDIRECT(ADDRESS(MATCH(E663,Код_КВР,0)+1,2,,,"КВР")))</f>
        <v>Субсидии бюджетным учреждениям</v>
      </c>
      <c r="B663" s="32" t="s">
        <v>587</v>
      </c>
      <c r="C663" s="6" t="s">
        <v>162</v>
      </c>
      <c r="D663" s="6" t="s">
        <v>188</v>
      </c>
      <c r="E663" s="105">
        <v>610</v>
      </c>
      <c r="F663" s="59">
        <f>'прил.15'!G925</f>
        <v>126016.9</v>
      </c>
    </row>
    <row r="664" spans="1:6" ht="12.75">
      <c r="A664" s="61" t="s">
        <v>178</v>
      </c>
      <c r="B664" s="32" t="s">
        <v>587</v>
      </c>
      <c r="C664" s="6" t="s">
        <v>162</v>
      </c>
      <c r="D664" s="6" t="s">
        <v>190</v>
      </c>
      <c r="E664" s="105"/>
      <c r="F664" s="59">
        <f>F665</f>
        <v>51652</v>
      </c>
    </row>
    <row r="665" spans="1:6" ht="22.5" customHeight="1">
      <c r="A665" s="56" t="str">
        <f ca="1">IF(ISERROR(MATCH(E665,Код_КВР,0)),"",INDIRECT(ADDRESS(MATCH(E665,Код_КВР,0)+1,2,,,"КВР")))</f>
        <v>Социальное обеспечение и иные выплаты населению</v>
      </c>
      <c r="B665" s="32" t="s">
        <v>587</v>
      </c>
      <c r="C665" s="6" t="s">
        <v>162</v>
      </c>
      <c r="D665" s="6" t="s">
        <v>190</v>
      </c>
      <c r="E665" s="105">
        <v>300</v>
      </c>
      <c r="F665" s="59">
        <f>F666</f>
        <v>51652</v>
      </c>
    </row>
    <row r="666" spans="1:6" ht="36" customHeight="1">
      <c r="A666" s="56" t="str">
        <f ca="1">IF(ISERROR(MATCH(E666,Код_КВР,0)),"",INDIRECT(ADDRESS(MATCH(E666,Код_КВР,0)+1,2,,,"КВР")))</f>
        <v>Социальные выплаты гражданам, кроме публичных нормативных социальных выплат</v>
      </c>
      <c r="B666" s="32" t="s">
        <v>587</v>
      </c>
      <c r="C666" s="6" t="s">
        <v>162</v>
      </c>
      <c r="D666" s="6" t="s">
        <v>190</v>
      </c>
      <c r="E666" s="105">
        <v>320</v>
      </c>
      <c r="F666" s="59">
        <f>'прил.15'!G972</f>
        <v>51652</v>
      </c>
    </row>
    <row r="667" spans="1:6" ht="36" customHeight="1">
      <c r="A667" s="56" t="str">
        <f ca="1">IF(ISERROR(MATCH(B667,Код_КЦСР,0)),"",INDIRECT(ADDRESS(MATCH(B667,Код_КЦСР,0)+1,2,,,"КЦСР")))</f>
        <v>Муниципальная программа «Обеспечение жильем отдельных категорий граждан» на 2014-2020 годы</v>
      </c>
      <c r="B667" s="32" t="s">
        <v>22</v>
      </c>
      <c r="C667" s="6"/>
      <c r="D667" s="1"/>
      <c r="E667" s="73"/>
      <c r="F667" s="59">
        <f>F673+F678+F684+F668</f>
        <v>39303.5</v>
      </c>
    </row>
    <row r="668" spans="1:6" ht="114.75" customHeight="1">
      <c r="A668" s="56" t="str">
        <f ca="1">IF(ISERROR(MATCH(B668,Код_КЦСР,0)),"",INDIRECT(ADDRESS(MATCH(B668,Код_КЦСР,0)+1,2,,,"КЦСР")))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668" s="33" t="s">
        <v>589</v>
      </c>
      <c r="C668" s="6"/>
      <c r="D668" s="1"/>
      <c r="E668" s="109"/>
      <c r="F668" s="59">
        <f>F669</f>
        <v>10560</v>
      </c>
    </row>
    <row r="669" spans="1:6" ht="22.5" customHeight="1">
      <c r="A669" s="56" t="str">
        <f ca="1">IF(ISERROR(MATCH(C669,Код_Раздел,0)),"",INDIRECT(ADDRESS(MATCH(C669,Код_Раздел,0)+1,2,,,"Раздел")))</f>
        <v>Социальная политика</v>
      </c>
      <c r="B669" s="33" t="s">
        <v>589</v>
      </c>
      <c r="C669" s="6" t="s">
        <v>162</v>
      </c>
      <c r="D669" s="1"/>
      <c r="E669" s="109"/>
      <c r="F669" s="59">
        <f>F670</f>
        <v>10560</v>
      </c>
    </row>
    <row r="670" spans="1:6" ht="24.75" customHeight="1">
      <c r="A670" s="60" t="s">
        <v>153</v>
      </c>
      <c r="B670" s="33" t="s">
        <v>589</v>
      </c>
      <c r="C670" s="6" t="s">
        <v>162</v>
      </c>
      <c r="D670" s="6" t="s">
        <v>189</v>
      </c>
      <c r="E670" s="109"/>
      <c r="F670" s="59">
        <f>F671</f>
        <v>10560</v>
      </c>
    </row>
    <row r="671" spans="1:6" ht="18" customHeight="1">
      <c r="A671" s="56" t="str">
        <f ca="1">IF(ISERROR(MATCH(E671,Код_КВР,0)),"",INDIRECT(ADDRESS(MATCH(E671,Код_КВР,0)+1,2,,,"КВР")))</f>
        <v>Социальное обеспечение и иные выплаты населению</v>
      </c>
      <c r="B671" s="33" t="s">
        <v>589</v>
      </c>
      <c r="C671" s="6" t="s">
        <v>162</v>
      </c>
      <c r="D671" s="6" t="s">
        <v>189</v>
      </c>
      <c r="E671" s="109">
        <v>300</v>
      </c>
      <c r="F671" s="59">
        <f>F672</f>
        <v>10560</v>
      </c>
    </row>
    <row r="672" spans="1:6" ht="36" customHeight="1">
      <c r="A672" s="56" t="str">
        <f ca="1">IF(ISERROR(MATCH(E672,Код_КВР,0)),"",INDIRECT(ADDRESS(MATCH(E672,Код_КВР,0)+1,2,,,"КВР")))</f>
        <v>Социальные выплаты гражданам, кроме публичных нормативных социальных выплат</v>
      </c>
      <c r="B672" s="33" t="s">
        <v>589</v>
      </c>
      <c r="C672" s="6" t="s">
        <v>162</v>
      </c>
      <c r="D672" s="6" t="s">
        <v>189</v>
      </c>
      <c r="E672" s="109">
        <v>320</v>
      </c>
      <c r="F672" s="59">
        <f>'прил.15'!G286</f>
        <v>10560</v>
      </c>
    </row>
    <row r="673" spans="1:6" ht="92.25" customHeight="1">
      <c r="A673" s="56" t="str">
        <f ca="1">IF(ISERROR(MATCH(B673,Код_КЦСР,0)),"",INDIRECT(ADDRESS(MATCH(B673,Код_КЦСР,0)+1,2,,,"КЦСР")))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673" s="33" t="s">
        <v>356</v>
      </c>
      <c r="C673" s="6"/>
      <c r="D673" s="1"/>
      <c r="E673" s="73"/>
      <c r="F673" s="59">
        <f aca="true" t="shared" si="94" ref="F673">F674</f>
        <v>17820</v>
      </c>
    </row>
    <row r="674" spans="1:6" ht="12.75">
      <c r="A674" s="56" t="str">
        <f ca="1">IF(ISERROR(MATCH(C674,Код_Раздел,0)),"",INDIRECT(ADDRESS(MATCH(C674,Код_Раздел,0)+1,2,,,"Раздел")))</f>
        <v>Социальная политика</v>
      </c>
      <c r="B674" s="33" t="s">
        <v>356</v>
      </c>
      <c r="C674" s="6" t="s">
        <v>162</v>
      </c>
      <c r="D674" s="1"/>
      <c r="E674" s="73"/>
      <c r="F674" s="59">
        <f aca="true" t="shared" si="95" ref="F674:F676">F675</f>
        <v>17820</v>
      </c>
    </row>
    <row r="675" spans="1:6" ht="12.75">
      <c r="A675" s="60" t="s">
        <v>153</v>
      </c>
      <c r="B675" s="33" t="s">
        <v>356</v>
      </c>
      <c r="C675" s="6" t="s">
        <v>162</v>
      </c>
      <c r="D675" s="6" t="s">
        <v>189</v>
      </c>
      <c r="E675" s="73"/>
      <c r="F675" s="59">
        <f t="shared" si="95"/>
        <v>17820</v>
      </c>
    </row>
    <row r="676" spans="1:6" ht="12.75">
      <c r="A676" s="56" t="str">
        <f ca="1">IF(ISERROR(MATCH(E676,Код_КВР,0)),"",INDIRECT(ADDRESS(MATCH(E676,Код_КВР,0)+1,2,,,"КВР")))</f>
        <v>Социальное обеспечение и иные выплаты населению</v>
      </c>
      <c r="B676" s="33" t="s">
        <v>356</v>
      </c>
      <c r="C676" s="6" t="s">
        <v>162</v>
      </c>
      <c r="D676" s="6" t="s">
        <v>189</v>
      </c>
      <c r="E676" s="73">
        <v>300</v>
      </c>
      <c r="F676" s="59">
        <f t="shared" si="95"/>
        <v>17820</v>
      </c>
    </row>
    <row r="677" spans="1:6" ht="36.75" customHeight="1">
      <c r="A677" s="56" t="str">
        <f ca="1">IF(ISERROR(MATCH(E677,Код_КВР,0)),"",INDIRECT(ADDRESS(MATCH(E677,Код_КВР,0)+1,2,,,"КВР")))</f>
        <v>Социальные выплаты гражданам, кроме публичных нормативных социальных выплат</v>
      </c>
      <c r="B677" s="33" t="s">
        <v>356</v>
      </c>
      <c r="C677" s="6" t="s">
        <v>162</v>
      </c>
      <c r="D677" s="6" t="s">
        <v>189</v>
      </c>
      <c r="E677" s="73">
        <v>320</v>
      </c>
      <c r="F677" s="59">
        <f>'прил.15'!G289</f>
        <v>17820</v>
      </c>
    </row>
    <row r="678" spans="1:6" ht="20.25" customHeight="1">
      <c r="A678" s="56" t="str">
        <f ca="1">IF(ISERROR(MATCH(B678,Код_КЦСР,0)),"",INDIRECT(ADDRESS(MATCH(B678,Код_КЦСР,0)+1,2,,,"КЦСР")))</f>
        <v>Обеспечение жильем молодых семей</v>
      </c>
      <c r="B678" s="32" t="s">
        <v>24</v>
      </c>
      <c r="C678" s="6"/>
      <c r="D678" s="1"/>
      <c r="E678" s="73"/>
      <c r="F678" s="59">
        <f>F679</f>
        <v>1666.1</v>
      </c>
    </row>
    <row r="679" spans="1:6" ht="36" customHeight="1">
      <c r="A679" s="56" t="str">
        <f ca="1">IF(ISERROR(MATCH(B679,Код_КЦСР,0)),"",INDIRECT(ADDRESS(MATCH(B679,Код_КЦСР,0)+1,2,,,"КЦСР")))</f>
        <v>Предоставление социальных выплат на приобретение (строительство) жилья молодыми семьями</v>
      </c>
      <c r="B679" s="32" t="s">
        <v>26</v>
      </c>
      <c r="C679" s="6"/>
      <c r="D679" s="1"/>
      <c r="E679" s="73"/>
      <c r="F679" s="59">
        <f aca="true" t="shared" si="96" ref="F679:F682">F680</f>
        <v>1666.1</v>
      </c>
    </row>
    <row r="680" spans="1:6" ht="12.75">
      <c r="A680" s="56" t="str">
        <f ca="1">IF(ISERROR(MATCH(C680,Код_Раздел,0)),"",INDIRECT(ADDRESS(MATCH(C680,Код_Раздел,0)+1,2,,,"Раздел")))</f>
        <v>Социальная политика</v>
      </c>
      <c r="B680" s="32" t="s">
        <v>26</v>
      </c>
      <c r="C680" s="6" t="s">
        <v>162</v>
      </c>
      <c r="D680" s="1"/>
      <c r="E680" s="73"/>
      <c r="F680" s="59">
        <f t="shared" si="96"/>
        <v>1666.1</v>
      </c>
    </row>
    <row r="681" spans="1:6" ht="12.75">
      <c r="A681" s="60" t="s">
        <v>153</v>
      </c>
      <c r="B681" s="32" t="s">
        <v>26</v>
      </c>
      <c r="C681" s="6" t="s">
        <v>162</v>
      </c>
      <c r="D681" s="6" t="s">
        <v>189</v>
      </c>
      <c r="E681" s="73"/>
      <c r="F681" s="59">
        <f t="shared" si="96"/>
        <v>1666.1</v>
      </c>
    </row>
    <row r="682" spans="1:6" ht="12.75">
      <c r="A682" s="56" t="str">
        <f ca="1">IF(ISERROR(MATCH(E682,Код_КВР,0)),"",INDIRECT(ADDRESS(MATCH(E682,Код_КВР,0)+1,2,,,"КВР")))</f>
        <v>Социальное обеспечение и иные выплаты населению</v>
      </c>
      <c r="B682" s="32" t="s">
        <v>26</v>
      </c>
      <c r="C682" s="6" t="s">
        <v>162</v>
      </c>
      <c r="D682" s="6" t="s">
        <v>189</v>
      </c>
      <c r="E682" s="73">
        <v>300</v>
      </c>
      <c r="F682" s="59">
        <f t="shared" si="96"/>
        <v>1666.1</v>
      </c>
    </row>
    <row r="683" spans="1:6" ht="39" customHeight="1">
      <c r="A683" s="56" t="str">
        <f ca="1">IF(ISERROR(MATCH(E683,Код_КВР,0)),"",INDIRECT(ADDRESS(MATCH(E683,Код_КВР,0)+1,2,,,"КВР")))</f>
        <v>Социальные выплаты гражданам, кроме публичных нормативных социальных выплат</v>
      </c>
      <c r="B683" s="32" t="s">
        <v>26</v>
      </c>
      <c r="C683" s="6" t="s">
        <v>162</v>
      </c>
      <c r="D683" s="6" t="s">
        <v>189</v>
      </c>
      <c r="E683" s="73">
        <v>320</v>
      </c>
      <c r="F683" s="59">
        <f>'прил.15'!G293</f>
        <v>1666.1</v>
      </c>
    </row>
    <row r="684" spans="1:6" ht="39" customHeight="1">
      <c r="A684" s="56" t="str">
        <f ca="1">IF(ISERROR(MATCH(B684,Код_КЦСР,0)),"",INDIRECT(ADDRESS(MATCH(B684,Код_КЦСР,0)+1,2,,,"КЦСР")))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684" s="32" t="s">
        <v>28</v>
      </c>
      <c r="C684" s="6"/>
      <c r="D684" s="1"/>
      <c r="E684" s="73"/>
      <c r="F684" s="59">
        <f>F685</f>
        <v>9257.4</v>
      </c>
    </row>
    <row r="685" spans="1:6" ht="39" customHeight="1">
      <c r="A685" s="56" t="str">
        <f ca="1">IF(ISERROR(MATCH(B685,Код_КЦСР,0)),"",INDIRECT(ADDRESS(MATCH(B685,Код_КЦСР,0)+1,2,,,"КЦСР")))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685" s="32" t="s">
        <v>30</v>
      </c>
      <c r="C685" s="6"/>
      <c r="D685" s="1"/>
      <c r="E685" s="73"/>
      <c r="F685" s="59">
        <f aca="true" t="shared" si="97" ref="F685:F688">F686</f>
        <v>9257.4</v>
      </c>
    </row>
    <row r="686" spans="1:6" ht="12.75">
      <c r="A686" s="56" t="str">
        <f ca="1">IF(ISERROR(MATCH(C686,Код_Раздел,0)),"",INDIRECT(ADDRESS(MATCH(C686,Код_Раздел,0)+1,2,,,"Раздел")))</f>
        <v>Социальная политика</v>
      </c>
      <c r="B686" s="32" t="s">
        <v>30</v>
      </c>
      <c r="C686" s="6" t="s">
        <v>162</v>
      </c>
      <c r="D686" s="1"/>
      <c r="E686" s="73"/>
      <c r="F686" s="59">
        <f t="shared" si="97"/>
        <v>9257.4</v>
      </c>
    </row>
    <row r="687" spans="1:6" ht="12.75">
      <c r="A687" s="60" t="s">
        <v>153</v>
      </c>
      <c r="B687" s="32" t="s">
        <v>30</v>
      </c>
      <c r="C687" s="6" t="s">
        <v>162</v>
      </c>
      <c r="D687" s="6" t="s">
        <v>189</v>
      </c>
      <c r="E687" s="73"/>
      <c r="F687" s="59">
        <f t="shared" si="97"/>
        <v>9257.4</v>
      </c>
    </row>
    <row r="688" spans="1:6" ht="12.75">
      <c r="A688" s="56" t="str">
        <f ca="1">IF(ISERROR(MATCH(E688,Код_КВР,0)),"",INDIRECT(ADDRESS(MATCH(E688,Код_КВР,0)+1,2,,,"КВР")))</f>
        <v>Социальное обеспечение и иные выплаты населению</v>
      </c>
      <c r="B688" s="32" t="s">
        <v>30</v>
      </c>
      <c r="C688" s="6" t="s">
        <v>162</v>
      </c>
      <c r="D688" s="6" t="s">
        <v>189</v>
      </c>
      <c r="E688" s="73">
        <v>300</v>
      </c>
      <c r="F688" s="59">
        <f t="shared" si="97"/>
        <v>9257.4</v>
      </c>
    </row>
    <row r="689" spans="1:6" ht="33">
      <c r="A689" s="56" t="str">
        <f ca="1">IF(ISERROR(MATCH(E689,Код_КВР,0)),"",INDIRECT(ADDRESS(MATCH(E689,Код_КВР,0)+1,2,,,"КВР")))</f>
        <v>Социальные выплаты гражданам, кроме публичных нормативных социальных выплат</v>
      </c>
      <c r="B689" s="32" t="s">
        <v>30</v>
      </c>
      <c r="C689" s="6" t="s">
        <v>162</v>
      </c>
      <c r="D689" s="6" t="s">
        <v>189</v>
      </c>
      <c r="E689" s="73">
        <v>320</v>
      </c>
      <c r="F689" s="59">
        <f>'прил.15'!G297</f>
        <v>9257.4</v>
      </c>
    </row>
    <row r="690" spans="1:6" ht="52.7" customHeight="1">
      <c r="A690" s="56" t="str">
        <f ca="1">IF(ISERROR(MATCH(B690,Код_КЦСР,0)),"",INDIRECT(ADDRESS(MATCH(B690,Код_КЦСР,0)+1,2,,,"КЦСР")))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690" s="32" t="s">
        <v>32</v>
      </c>
      <c r="C690" s="6"/>
      <c r="D690" s="1"/>
      <c r="E690" s="73"/>
      <c r="F690" s="59">
        <f aca="true" t="shared" si="98" ref="F690:F691">F691</f>
        <v>892.7</v>
      </c>
    </row>
    <row r="691" spans="1:6" ht="33">
      <c r="A691" s="56" t="str">
        <f ca="1">IF(ISERROR(MATCH(B691,Код_КЦСР,0)),"",INDIRECT(ADDRESS(MATCH(B691,Код_КЦСР,0)+1,2,,,"КЦСР")))</f>
        <v>Энергосбережение и повышение энергетической эффективности в жилищном фонде</v>
      </c>
      <c r="B691" s="32" t="s">
        <v>33</v>
      </c>
      <c r="C691" s="6"/>
      <c r="D691" s="1"/>
      <c r="E691" s="73"/>
      <c r="F691" s="59">
        <f t="shared" si="98"/>
        <v>892.7</v>
      </c>
    </row>
    <row r="692" spans="1:6" ht="59.25" customHeight="1">
      <c r="A692" s="56" t="str">
        <f ca="1">IF(ISERROR(MATCH(B692,Код_КЦСР,0)),"",INDIRECT(ADDRESS(MATCH(B692,Код_КЦСР,0)+1,2,,,"КЦСР")))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692" s="32" t="s">
        <v>35</v>
      </c>
      <c r="C692" s="6"/>
      <c r="D692" s="1"/>
      <c r="E692" s="73"/>
      <c r="F692" s="59">
        <f aca="true" t="shared" si="99" ref="F692:F695">F693</f>
        <v>892.7</v>
      </c>
    </row>
    <row r="693" spans="1:6" ht="12.75">
      <c r="A693" s="56" t="str">
        <f ca="1">IF(ISERROR(MATCH(C693,Код_Раздел,0)),"",INDIRECT(ADDRESS(MATCH(C693,Код_Раздел,0)+1,2,,,"Раздел")))</f>
        <v>Жилищно-коммунальное хозяйство</v>
      </c>
      <c r="B693" s="32" t="s">
        <v>35</v>
      </c>
      <c r="C693" s="6" t="s">
        <v>195</v>
      </c>
      <c r="D693" s="1"/>
      <c r="E693" s="73"/>
      <c r="F693" s="59">
        <f t="shared" si="99"/>
        <v>892.7</v>
      </c>
    </row>
    <row r="694" spans="1:6" ht="12.75">
      <c r="A694" s="60" t="s">
        <v>200</v>
      </c>
      <c r="B694" s="32" t="s">
        <v>35</v>
      </c>
      <c r="C694" s="6" t="s">
        <v>195</v>
      </c>
      <c r="D694" s="6" t="s">
        <v>187</v>
      </c>
      <c r="E694" s="73"/>
      <c r="F694" s="59">
        <f t="shared" si="99"/>
        <v>892.7</v>
      </c>
    </row>
    <row r="695" spans="1:6" ht="12.75">
      <c r="A695" s="56" t="str">
        <f ca="1">IF(ISERROR(MATCH(E695,Код_КВР,0)),"",INDIRECT(ADDRESS(MATCH(E695,Код_КВР,0)+1,2,,,"КВР")))</f>
        <v>Закупка товаров, работ и услуг для муниципальных нужд</v>
      </c>
      <c r="B695" s="32" t="s">
        <v>35</v>
      </c>
      <c r="C695" s="6" t="s">
        <v>195</v>
      </c>
      <c r="D695" s="6" t="s">
        <v>187</v>
      </c>
      <c r="E695" s="73">
        <v>200</v>
      </c>
      <c r="F695" s="59">
        <f t="shared" si="99"/>
        <v>892.7</v>
      </c>
    </row>
    <row r="696" spans="1:6" ht="33">
      <c r="A696" s="56" t="str">
        <f ca="1">IF(ISERROR(MATCH(E696,Код_КВР,0)),"",INDIRECT(ADDRESS(MATCH(E696,Код_КВР,0)+1,2,,,"КВР")))</f>
        <v>Иные закупки товаров, работ и услуг для обеспечения муниципальных нужд</v>
      </c>
      <c r="B696" s="32" t="s">
        <v>35</v>
      </c>
      <c r="C696" s="6" t="s">
        <v>195</v>
      </c>
      <c r="D696" s="6" t="s">
        <v>187</v>
      </c>
      <c r="E696" s="73">
        <v>240</v>
      </c>
      <c r="F696" s="59">
        <f>'прил.15'!G395</f>
        <v>892.7</v>
      </c>
    </row>
    <row r="697" spans="1:6" ht="35.25" customHeight="1">
      <c r="A697" s="56" t="str">
        <f ca="1">IF(ISERROR(MATCH(B697,Код_КЦСР,0)),"",INDIRECT(ADDRESS(MATCH(B697,Код_КЦСР,0)+1,2,,,"КЦСР")))</f>
        <v>Муниципальная программа «Развитие городского общественного транспорта» на 2014-2017 годы</v>
      </c>
      <c r="B697" s="32" t="s">
        <v>37</v>
      </c>
      <c r="C697" s="6"/>
      <c r="D697" s="1"/>
      <c r="E697" s="73"/>
      <c r="F697" s="59">
        <f>F698+F703</f>
        <v>19620.9</v>
      </c>
    </row>
    <row r="698" spans="1:6" ht="12.75">
      <c r="A698" s="56" t="str">
        <f ca="1">IF(ISERROR(MATCH(B698,Код_КЦСР,0)),"",INDIRECT(ADDRESS(MATCH(B698,Код_КЦСР,0)+1,2,,,"КЦСР")))</f>
        <v>Приобретение автобусов в муниципальную собственность</v>
      </c>
      <c r="B698" s="32" t="s">
        <v>38</v>
      </c>
      <c r="C698" s="6"/>
      <c r="D698" s="1"/>
      <c r="E698" s="73"/>
      <c r="F698" s="59">
        <f aca="true" t="shared" si="100" ref="F698:F701">F699</f>
        <v>18724.9</v>
      </c>
    </row>
    <row r="699" spans="1:6" ht="12.75">
      <c r="A699" s="56" t="str">
        <f ca="1">IF(ISERROR(MATCH(C699,Код_Раздел,0)),"",INDIRECT(ADDRESS(MATCH(C699,Код_Раздел,0)+1,2,,,"Раздел")))</f>
        <v>Национальная экономика</v>
      </c>
      <c r="B699" s="32" t="s">
        <v>38</v>
      </c>
      <c r="C699" s="6" t="s">
        <v>190</v>
      </c>
      <c r="D699" s="1"/>
      <c r="E699" s="73"/>
      <c r="F699" s="59">
        <f>F700</f>
        <v>18724.9</v>
      </c>
    </row>
    <row r="700" spans="1:6" ht="17.25" customHeight="1">
      <c r="A700" s="94" t="s">
        <v>316</v>
      </c>
      <c r="B700" s="32" t="s">
        <v>38</v>
      </c>
      <c r="C700" s="6" t="s">
        <v>190</v>
      </c>
      <c r="D700" s="6" t="s">
        <v>196</v>
      </c>
      <c r="E700" s="73"/>
      <c r="F700" s="59">
        <f t="shared" si="100"/>
        <v>18724.9</v>
      </c>
    </row>
    <row r="701" spans="1:6" ht="21" customHeight="1">
      <c r="A701" s="56" t="str">
        <f ca="1">IF(ISERROR(MATCH(E701,Код_КВР,0)),"",INDIRECT(ADDRESS(MATCH(E701,Код_КВР,0)+1,2,,,"КВР")))</f>
        <v>Закупка товаров, работ и услуг для муниципальных нужд</v>
      </c>
      <c r="B701" s="32" t="s">
        <v>38</v>
      </c>
      <c r="C701" s="6" t="s">
        <v>190</v>
      </c>
      <c r="D701" s="6" t="s">
        <v>196</v>
      </c>
      <c r="E701" s="73">
        <v>200</v>
      </c>
      <c r="F701" s="59">
        <f t="shared" si="100"/>
        <v>18724.9</v>
      </c>
    </row>
    <row r="702" spans="1:6" ht="39" customHeight="1">
      <c r="A702" s="56" t="str">
        <f ca="1">IF(ISERROR(MATCH(E702,Код_КВР,0)),"",INDIRECT(ADDRESS(MATCH(E702,Код_КВР,0)+1,2,,,"КВР")))</f>
        <v>Иные закупки товаров, работ и услуг для обеспечения муниципальных нужд</v>
      </c>
      <c r="B702" s="32" t="s">
        <v>38</v>
      </c>
      <c r="C702" s="6" t="s">
        <v>190</v>
      </c>
      <c r="D702" s="6" t="s">
        <v>196</v>
      </c>
      <c r="E702" s="73">
        <v>240</v>
      </c>
      <c r="F702" s="59">
        <f>'прил.15'!G1014</f>
        <v>18724.9</v>
      </c>
    </row>
    <row r="703" spans="1:6" ht="39.75" customHeight="1">
      <c r="A703" s="56" t="str">
        <f ca="1">IF(ISERROR(MATCH(B703,Код_КЦСР,0)),"",INDIRECT(ADDRESS(MATCH(B703,Код_КЦСР,0)+1,2,,,"КЦСР")))</f>
        <v>Обустройство автобусных остановок павильонами/навесами для ожидания автобуса</v>
      </c>
      <c r="B703" s="32" t="s">
        <v>548</v>
      </c>
      <c r="C703" s="6"/>
      <c r="D703" s="6"/>
      <c r="E703" s="131"/>
      <c r="F703" s="59">
        <f>F704</f>
        <v>896</v>
      </c>
    </row>
    <row r="704" spans="1:6" ht="12.75">
      <c r="A704" s="56" t="str">
        <f ca="1">IF(ISERROR(MATCH(C704,Код_Раздел,0)),"",INDIRECT(ADDRESS(MATCH(C704,Код_Раздел,0)+1,2,,,"Раздел")))</f>
        <v>Национальная экономика</v>
      </c>
      <c r="B704" s="32" t="s">
        <v>548</v>
      </c>
      <c r="C704" s="6" t="s">
        <v>190</v>
      </c>
      <c r="D704" s="1"/>
      <c r="E704" s="85"/>
      <c r="F704" s="59">
        <f>F705</f>
        <v>896</v>
      </c>
    </row>
    <row r="705" spans="1:6" ht="12.75">
      <c r="A705" s="94" t="s">
        <v>154</v>
      </c>
      <c r="B705" s="32" t="s">
        <v>548</v>
      </c>
      <c r="C705" s="6" t="s">
        <v>190</v>
      </c>
      <c r="D705" s="6" t="s">
        <v>193</v>
      </c>
      <c r="E705" s="85"/>
      <c r="F705" s="59">
        <f>F706</f>
        <v>896</v>
      </c>
    </row>
    <row r="706" spans="1:6" ht="24.75" customHeight="1">
      <c r="A706" s="56" t="str">
        <f ca="1">IF(ISERROR(MATCH(E706,Код_КВР,0)),"",INDIRECT(ADDRESS(MATCH(E706,Код_КВР,0)+1,2,,,"КВР")))</f>
        <v>Закупка товаров, работ и услуг для муниципальных нужд</v>
      </c>
      <c r="B706" s="32" t="s">
        <v>548</v>
      </c>
      <c r="C706" s="6" t="s">
        <v>190</v>
      </c>
      <c r="D706" s="6" t="s">
        <v>193</v>
      </c>
      <c r="E706" s="85">
        <v>200</v>
      </c>
      <c r="F706" s="59">
        <f>F707</f>
        <v>896</v>
      </c>
    </row>
    <row r="707" spans="1:6" ht="33">
      <c r="A707" s="56" t="str">
        <f ca="1">IF(ISERROR(MATCH(E707,Код_КВР,0)),"",INDIRECT(ADDRESS(MATCH(E707,Код_КВР,0)+1,2,,,"КВР")))</f>
        <v>Иные закупки товаров, работ и услуг для обеспечения муниципальных нужд</v>
      </c>
      <c r="B707" s="32" t="s">
        <v>548</v>
      </c>
      <c r="C707" s="6" t="s">
        <v>190</v>
      </c>
      <c r="D707" s="6" t="s">
        <v>193</v>
      </c>
      <c r="E707" s="85">
        <v>240</v>
      </c>
      <c r="F707" s="59">
        <f>'прил.15'!G358</f>
        <v>896</v>
      </c>
    </row>
    <row r="708" spans="1:6" ht="36.75" customHeight="1">
      <c r="A708" s="56" t="str">
        <f ca="1">IF(ISERROR(MATCH(B708,Код_КЦСР,0)),"",INDIRECT(ADDRESS(MATCH(B708,Код_КЦСР,0)+1,2,,,"КЦСР")))</f>
        <v>Муниципальная программа «Реализация градостроительной политики города Череповца» на 2014-2022 годы</v>
      </c>
      <c r="B708" s="32" t="s">
        <v>40</v>
      </c>
      <c r="C708" s="6"/>
      <c r="D708" s="1"/>
      <c r="E708" s="73"/>
      <c r="F708" s="59">
        <f>F709+F714+F719</f>
        <v>39372.3</v>
      </c>
    </row>
    <row r="709" spans="1:6" ht="33">
      <c r="A709" s="56" t="str">
        <f ca="1">IF(ISERROR(MATCH(B709,Код_КЦСР,0)),"",INDIRECT(ADDRESS(MATCH(B709,Код_КЦСР,0)+1,2,,,"КЦСР")))</f>
        <v>Обеспечение подготовки градостроительной документации и нормативно-правовых актов</v>
      </c>
      <c r="B709" s="32" t="s">
        <v>41</v>
      </c>
      <c r="C709" s="6"/>
      <c r="D709" s="1"/>
      <c r="E709" s="73"/>
      <c r="F709" s="59">
        <f aca="true" t="shared" si="101" ref="F709:F712">F710</f>
        <v>5914</v>
      </c>
    </row>
    <row r="710" spans="1:6" ht="12.75">
      <c r="A710" s="56" t="str">
        <f ca="1">IF(ISERROR(MATCH(C710,Код_Раздел,0)),"",INDIRECT(ADDRESS(MATCH(C710,Код_Раздел,0)+1,2,,,"Раздел")))</f>
        <v>Национальная экономика</v>
      </c>
      <c r="B710" s="32" t="s">
        <v>41</v>
      </c>
      <c r="C710" s="6" t="s">
        <v>190</v>
      </c>
      <c r="D710" s="1"/>
      <c r="E710" s="73"/>
      <c r="F710" s="59">
        <f t="shared" si="101"/>
        <v>5914</v>
      </c>
    </row>
    <row r="711" spans="1:6" ht="12.75">
      <c r="A711" s="60" t="s">
        <v>209</v>
      </c>
      <c r="B711" s="32" t="s">
        <v>41</v>
      </c>
      <c r="C711" s="6" t="s">
        <v>190</v>
      </c>
      <c r="D711" s="6" t="s">
        <v>170</v>
      </c>
      <c r="E711" s="73"/>
      <c r="F711" s="59">
        <f t="shared" si="101"/>
        <v>5914</v>
      </c>
    </row>
    <row r="712" spans="1:6" ht="12.75">
      <c r="A712" s="56" t="str">
        <f ca="1">IF(ISERROR(MATCH(E712,Код_КВР,0)),"",INDIRECT(ADDRESS(MATCH(E712,Код_КВР,0)+1,2,,,"КВР")))</f>
        <v>Закупка товаров, работ и услуг для муниципальных нужд</v>
      </c>
      <c r="B712" s="32" t="s">
        <v>41</v>
      </c>
      <c r="C712" s="6" t="s">
        <v>190</v>
      </c>
      <c r="D712" s="6" t="s">
        <v>170</v>
      </c>
      <c r="E712" s="73">
        <v>200</v>
      </c>
      <c r="F712" s="59">
        <f t="shared" si="101"/>
        <v>5914</v>
      </c>
    </row>
    <row r="713" spans="1:6" ht="33">
      <c r="A713" s="56" t="str">
        <f ca="1">IF(ISERROR(MATCH(E713,Код_КВР,0)),"",INDIRECT(ADDRESS(MATCH(E713,Код_КВР,0)+1,2,,,"КВР")))</f>
        <v>Иные закупки товаров, работ и услуг для обеспечения муниципальных нужд</v>
      </c>
      <c r="B713" s="32" t="s">
        <v>41</v>
      </c>
      <c r="C713" s="6" t="s">
        <v>190</v>
      </c>
      <c r="D713" s="6" t="s">
        <v>170</v>
      </c>
      <c r="E713" s="73">
        <v>240</v>
      </c>
      <c r="F713" s="59">
        <f>'прил.15'!G456</f>
        <v>5914</v>
      </c>
    </row>
    <row r="714" spans="1:6" ht="33" customHeight="1">
      <c r="A714" s="56" t="str">
        <f ca="1">IF(ISERROR(MATCH(B714,Код_КЦСР,0)),"",INDIRECT(ADDRESS(MATCH(B714,Код_КЦСР,0)+1,2,,,"КЦСР")))</f>
        <v>Создание условий для формирования комфортной городской среды</v>
      </c>
      <c r="B714" s="32" t="s">
        <v>43</v>
      </c>
      <c r="C714" s="6"/>
      <c r="D714" s="1"/>
      <c r="E714" s="73"/>
      <c r="F714" s="59">
        <f>F715</f>
        <v>1292</v>
      </c>
    </row>
    <row r="715" spans="1:6" ht="12.75">
      <c r="A715" s="56" t="str">
        <f ca="1">IF(ISERROR(MATCH(C715,Код_Раздел,0)),"",INDIRECT(ADDRESS(MATCH(C715,Код_Раздел,0)+1,2,,,"Раздел")))</f>
        <v>Национальная экономика</v>
      </c>
      <c r="B715" s="32" t="s">
        <v>43</v>
      </c>
      <c r="C715" s="6" t="s">
        <v>190</v>
      </c>
      <c r="D715" s="1"/>
      <c r="E715" s="73"/>
      <c r="F715" s="59">
        <f aca="true" t="shared" si="102" ref="F715:F717">F716</f>
        <v>1292</v>
      </c>
    </row>
    <row r="716" spans="1:6" ht="12.75">
      <c r="A716" s="60" t="s">
        <v>209</v>
      </c>
      <c r="B716" s="32" t="s">
        <v>43</v>
      </c>
      <c r="C716" s="6" t="s">
        <v>190</v>
      </c>
      <c r="D716" s="6" t="s">
        <v>170</v>
      </c>
      <c r="E716" s="73"/>
      <c r="F716" s="59">
        <f t="shared" si="102"/>
        <v>1292</v>
      </c>
    </row>
    <row r="717" spans="1:6" ht="21" customHeight="1">
      <c r="A717" s="56" t="str">
        <f ca="1">IF(ISERROR(MATCH(E717,Код_КВР,0)),"",INDIRECT(ADDRESS(MATCH(E717,Код_КВР,0)+1,2,,,"КВР")))</f>
        <v>Закупка товаров, работ и услуг для муниципальных нужд</v>
      </c>
      <c r="B717" s="32" t="s">
        <v>43</v>
      </c>
      <c r="C717" s="6" t="s">
        <v>190</v>
      </c>
      <c r="D717" s="6" t="s">
        <v>170</v>
      </c>
      <c r="E717" s="73">
        <v>200</v>
      </c>
      <c r="F717" s="59">
        <f t="shared" si="102"/>
        <v>1292</v>
      </c>
    </row>
    <row r="718" spans="1:6" ht="33">
      <c r="A718" s="56" t="str">
        <f ca="1">IF(ISERROR(MATCH(E718,Код_КВР,0)),"",INDIRECT(ADDRESS(MATCH(E718,Код_КВР,0)+1,2,,,"КВР")))</f>
        <v>Иные закупки товаров, работ и услуг для обеспечения муниципальных нужд</v>
      </c>
      <c r="B718" s="32" t="s">
        <v>43</v>
      </c>
      <c r="C718" s="6" t="s">
        <v>190</v>
      </c>
      <c r="D718" s="6" t="s">
        <v>170</v>
      </c>
      <c r="E718" s="73">
        <v>240</v>
      </c>
      <c r="F718" s="59">
        <f>'прил.15'!G459</f>
        <v>1292</v>
      </c>
    </row>
    <row r="719" spans="1:6" ht="55.5" customHeight="1">
      <c r="A719" s="56" t="str">
        <f ca="1">IF(ISERROR(MATCH(B719,Код_КЦСР,0)),"",INDIRECT(ADDRESS(MATCH(B719,Код_КЦСР,0)+1,2,,,"КЦСР")))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719" s="32" t="s">
        <v>550</v>
      </c>
      <c r="C719" s="6"/>
      <c r="D719" s="1"/>
      <c r="E719" s="83"/>
      <c r="F719" s="59">
        <f>F720</f>
        <v>32166.3</v>
      </c>
    </row>
    <row r="720" spans="1:6" ht="12.75">
      <c r="A720" s="56" t="str">
        <f ca="1">IF(ISERROR(MATCH(C720,Код_Раздел,0)),"",INDIRECT(ADDRESS(MATCH(C720,Код_Раздел,0)+1,2,,,"Раздел")))</f>
        <v>Национальная экономика</v>
      </c>
      <c r="B720" s="32" t="s">
        <v>550</v>
      </c>
      <c r="C720" s="6" t="s">
        <v>190</v>
      </c>
      <c r="D720" s="1"/>
      <c r="E720" s="83"/>
      <c r="F720" s="59">
        <f>F721</f>
        <v>32166.3</v>
      </c>
    </row>
    <row r="721" spans="1:6" ht="12.75">
      <c r="A721" s="60" t="s">
        <v>197</v>
      </c>
      <c r="B721" s="32" t="s">
        <v>550</v>
      </c>
      <c r="C721" s="6" t="s">
        <v>190</v>
      </c>
      <c r="D721" s="6" t="s">
        <v>170</v>
      </c>
      <c r="E721" s="83"/>
      <c r="F721" s="59">
        <f>F722+F724+F726</f>
        <v>32166.3</v>
      </c>
    </row>
    <row r="722" spans="1:6" ht="45.75" customHeight="1">
      <c r="A722" s="56" t="str">
        <f aca="true" t="shared" si="103" ref="A722:A727">IF(ISERROR(MATCH(E722,Код_КВР,0)),"",INDIRECT(ADDRESS(MATCH(E722,Код_КВР,0)+1,2,,,"КВР")))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2" s="32" t="s">
        <v>550</v>
      </c>
      <c r="C722" s="6" t="s">
        <v>190</v>
      </c>
      <c r="D722" s="6" t="s">
        <v>170</v>
      </c>
      <c r="E722" s="83">
        <v>100</v>
      </c>
      <c r="F722" s="59">
        <f>F723</f>
        <v>32144.3</v>
      </c>
    </row>
    <row r="723" spans="1:6" ht="12.75">
      <c r="A723" s="56" t="str">
        <f ca="1" t="shared" si="103"/>
        <v>Расходы на выплаты персоналу муниципальных органов</v>
      </c>
      <c r="B723" s="32" t="s">
        <v>550</v>
      </c>
      <c r="C723" s="6" t="s">
        <v>190</v>
      </c>
      <c r="D723" s="6" t="s">
        <v>170</v>
      </c>
      <c r="E723" s="83">
        <v>120</v>
      </c>
      <c r="F723" s="59">
        <f>'прил.15'!G462</f>
        <v>32144.3</v>
      </c>
    </row>
    <row r="724" spans="1:6" ht="12.75">
      <c r="A724" s="56" t="str">
        <f ca="1" t="shared" si="103"/>
        <v>Закупка товаров, работ и услуг для муниципальных нужд</v>
      </c>
      <c r="B724" s="32" t="s">
        <v>550</v>
      </c>
      <c r="C724" s="6" t="s">
        <v>190</v>
      </c>
      <c r="D724" s="6" t="s">
        <v>170</v>
      </c>
      <c r="E724" s="83">
        <v>200</v>
      </c>
      <c r="F724" s="59">
        <f>F725</f>
        <v>20</v>
      </c>
    </row>
    <row r="725" spans="1:6" ht="33">
      <c r="A725" s="56" t="str">
        <f ca="1" t="shared" si="103"/>
        <v>Иные закупки товаров, работ и услуг для обеспечения муниципальных нужд</v>
      </c>
      <c r="B725" s="32" t="s">
        <v>550</v>
      </c>
      <c r="C725" s="6" t="s">
        <v>190</v>
      </c>
      <c r="D725" s="6" t="s">
        <v>170</v>
      </c>
      <c r="E725" s="83">
        <v>240</v>
      </c>
      <c r="F725" s="59">
        <f>'прил.15'!G464</f>
        <v>20</v>
      </c>
    </row>
    <row r="726" spans="1:6" ht="12.75">
      <c r="A726" s="56" t="str">
        <f ca="1" t="shared" si="103"/>
        <v>Иные бюджетные ассигнования</v>
      </c>
      <c r="B726" s="32" t="s">
        <v>550</v>
      </c>
      <c r="C726" s="6" t="s">
        <v>190</v>
      </c>
      <c r="D726" s="6" t="s">
        <v>170</v>
      </c>
      <c r="E726" s="83">
        <v>800</v>
      </c>
      <c r="F726" s="59">
        <f>F727</f>
        <v>2</v>
      </c>
    </row>
    <row r="727" spans="1:6" ht="12.75">
      <c r="A727" s="56" t="str">
        <f ca="1" t="shared" si="103"/>
        <v>Уплата налогов, сборов и иных платежей</v>
      </c>
      <c r="B727" s="32" t="s">
        <v>550</v>
      </c>
      <c r="C727" s="6" t="s">
        <v>190</v>
      </c>
      <c r="D727" s="6" t="s">
        <v>170</v>
      </c>
      <c r="E727" s="83">
        <v>850</v>
      </c>
      <c r="F727" s="59">
        <f>'прил.15'!G466</f>
        <v>2</v>
      </c>
    </row>
    <row r="728" spans="1:6" ht="36.75" customHeight="1">
      <c r="A728" s="56" t="str">
        <f ca="1">IF(ISERROR(MATCH(B728,Код_КЦСР,0)),"",INDIRECT(ADDRESS(MATCH(B728,Код_КЦСР,0)+1,2,,,"КЦСР")))</f>
        <v>Муниципальная программа «Развитие жилищно-коммунального хозяйства города Череповца» на 2014-2018 годы</v>
      </c>
      <c r="B728" s="32" t="s">
        <v>44</v>
      </c>
      <c r="C728" s="6"/>
      <c r="D728" s="1"/>
      <c r="E728" s="73"/>
      <c r="F728" s="59">
        <f>F729+F738+F774</f>
        <v>800536.3000000002</v>
      </c>
    </row>
    <row r="729" spans="1:9" ht="51" customHeight="1">
      <c r="A729" s="56" t="str">
        <f ca="1">IF(ISERROR(MATCH(B729,Код_КЦСР,0)),"",INDIRECT(ADDRESS(MATCH(B729,Код_КЦСР,0)+1,2,,,"КЦСР")))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729" s="32" t="s">
        <v>554</v>
      </c>
      <c r="C729" s="6"/>
      <c r="D729" s="1"/>
      <c r="E729" s="85"/>
      <c r="F729" s="59">
        <f>F730</f>
        <v>25055.800000000003</v>
      </c>
      <c r="G729" s="100"/>
      <c r="H729" s="100"/>
      <c r="I729" s="100"/>
    </row>
    <row r="730" spans="1:6" ht="12.75">
      <c r="A730" s="56" t="str">
        <f ca="1">IF(ISERROR(MATCH(C730,Код_Раздел,0)),"",INDIRECT(ADDRESS(MATCH(C730,Код_Раздел,0)+1,2,,,"Раздел")))</f>
        <v>Жилищно-коммунальное хозяйство</v>
      </c>
      <c r="B730" s="32" t="s">
        <v>554</v>
      </c>
      <c r="C730" s="6" t="s">
        <v>195</v>
      </c>
      <c r="D730" s="1"/>
      <c r="E730" s="85"/>
      <c r="F730" s="59">
        <f>F731</f>
        <v>25055.800000000003</v>
      </c>
    </row>
    <row r="731" spans="1:6" ht="12.75">
      <c r="A731" s="10" t="s">
        <v>139</v>
      </c>
      <c r="B731" s="32" t="s">
        <v>554</v>
      </c>
      <c r="C731" s="6" t="s">
        <v>195</v>
      </c>
      <c r="D731" s="6" t="s">
        <v>195</v>
      </c>
      <c r="E731" s="85"/>
      <c r="F731" s="59">
        <f>F732+F734+F736</f>
        <v>25055.800000000003</v>
      </c>
    </row>
    <row r="732" spans="1:6" ht="39" customHeight="1">
      <c r="A732" s="56" t="str">
        <f aca="true" t="shared" si="104" ref="A732:A737">IF(ISERROR(MATCH(E732,Код_КВР,0)),"",INDIRECT(ADDRESS(MATCH(E732,Код_КВР,0)+1,2,,,"КВР")))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2" s="32" t="s">
        <v>554</v>
      </c>
      <c r="C732" s="6" t="s">
        <v>195</v>
      </c>
      <c r="D732" s="6" t="s">
        <v>195</v>
      </c>
      <c r="E732" s="85">
        <v>100</v>
      </c>
      <c r="F732" s="59">
        <f>F733</f>
        <v>25021.4</v>
      </c>
    </row>
    <row r="733" spans="1:6" ht="20.45" customHeight="1">
      <c r="A733" s="56" t="str">
        <f ca="1" t="shared" si="104"/>
        <v>Расходы на выплаты персоналу муниципальных органов</v>
      </c>
      <c r="B733" s="32" t="s">
        <v>554</v>
      </c>
      <c r="C733" s="6" t="s">
        <v>195</v>
      </c>
      <c r="D733" s="6" t="s">
        <v>195</v>
      </c>
      <c r="E733" s="85">
        <v>120</v>
      </c>
      <c r="F733" s="59">
        <f>'прил.15'!G426</f>
        <v>25021.4</v>
      </c>
    </row>
    <row r="734" spans="1:6" ht="12.75">
      <c r="A734" s="56" t="str">
        <f ca="1" t="shared" si="104"/>
        <v>Закупка товаров, работ и услуг для муниципальных нужд</v>
      </c>
      <c r="B734" s="32" t="s">
        <v>554</v>
      </c>
      <c r="C734" s="6" t="s">
        <v>195</v>
      </c>
      <c r="D734" s="6" t="s">
        <v>195</v>
      </c>
      <c r="E734" s="85">
        <v>200</v>
      </c>
      <c r="F734" s="59">
        <f>'прил.15'!G427</f>
        <v>31.4</v>
      </c>
    </row>
    <row r="735" spans="1:6" ht="33">
      <c r="A735" s="56" t="str">
        <f ca="1" t="shared" si="104"/>
        <v>Иные закупки товаров, работ и услуг для обеспечения муниципальных нужд</v>
      </c>
      <c r="B735" s="32" t="s">
        <v>554</v>
      </c>
      <c r="C735" s="6" t="s">
        <v>195</v>
      </c>
      <c r="D735" s="6" t="s">
        <v>195</v>
      </c>
      <c r="E735" s="85">
        <v>240</v>
      </c>
      <c r="F735" s="59">
        <f>'прил.15'!G428</f>
        <v>31.4</v>
      </c>
    </row>
    <row r="736" spans="1:6" ht="12.75">
      <c r="A736" s="56" t="str">
        <f ca="1" t="shared" si="104"/>
        <v>Иные бюджетные ассигнования</v>
      </c>
      <c r="B736" s="32" t="s">
        <v>554</v>
      </c>
      <c r="C736" s="6" t="s">
        <v>195</v>
      </c>
      <c r="D736" s="6" t="s">
        <v>195</v>
      </c>
      <c r="E736" s="85">
        <v>800</v>
      </c>
      <c r="F736" s="59">
        <f>'прил.15'!G429</f>
        <v>3</v>
      </c>
    </row>
    <row r="737" spans="1:6" ht="16.7" customHeight="1">
      <c r="A737" s="56" t="str">
        <f ca="1" t="shared" si="104"/>
        <v>Уплата налогов, сборов и иных платежей</v>
      </c>
      <c r="B737" s="32" t="s">
        <v>554</v>
      </c>
      <c r="C737" s="6" t="s">
        <v>195</v>
      </c>
      <c r="D737" s="6" t="s">
        <v>195</v>
      </c>
      <c r="E737" s="85">
        <v>850</v>
      </c>
      <c r="F737" s="59">
        <f>'прил.15'!G430</f>
        <v>3</v>
      </c>
    </row>
    <row r="738" spans="1:6" ht="16.7" customHeight="1">
      <c r="A738" s="56" t="str">
        <f ca="1">IF(ISERROR(MATCH(B738,Код_КЦСР,0)),"",INDIRECT(ADDRESS(MATCH(B738,Код_КЦСР,0)+1,2,,,"КЦСР")))</f>
        <v>Развитие благоустройства города</v>
      </c>
      <c r="B738" s="32" t="s">
        <v>45</v>
      </c>
      <c r="C738" s="6"/>
      <c r="D738" s="6"/>
      <c r="E738" s="85"/>
      <c r="F738" s="59">
        <f>F739+F746+F755+F764+F769</f>
        <v>732244.1000000001</v>
      </c>
    </row>
    <row r="739" spans="1:6" ht="33">
      <c r="A739" s="56" t="str">
        <f ca="1">IF(ISERROR(MATCH(B739,Код_КЦСР,0)),"",INDIRECT(ADDRESS(MATCH(B739,Код_КЦСР,0)+1,2,,,"КЦСР")))</f>
        <v>Мероприятия по благоустройству и повышению внешней привлекательности города</v>
      </c>
      <c r="B739" s="32" t="s">
        <v>47</v>
      </c>
      <c r="C739" s="6"/>
      <c r="D739" s="1"/>
      <c r="E739" s="73"/>
      <c r="F739" s="59">
        <f>F740</f>
        <v>131707.5</v>
      </c>
    </row>
    <row r="740" spans="1:6" ht="12.75">
      <c r="A740" s="56" t="str">
        <f ca="1">IF(ISERROR(MATCH(C740,Код_Раздел,0)),"",INDIRECT(ADDRESS(MATCH(C740,Код_Раздел,0)+1,2,,,"Раздел")))</f>
        <v>Жилищно-коммунальное хозяйство</v>
      </c>
      <c r="B740" s="32" t="s">
        <v>47</v>
      </c>
      <c r="C740" s="6" t="s">
        <v>195</v>
      </c>
      <c r="D740" s="1"/>
      <c r="E740" s="73"/>
      <c r="F740" s="59">
        <f>F741</f>
        <v>131707.5</v>
      </c>
    </row>
    <row r="741" spans="1:6" ht="12.75">
      <c r="A741" s="56" t="s">
        <v>224</v>
      </c>
      <c r="B741" s="32" t="s">
        <v>47</v>
      </c>
      <c r="C741" s="6" t="s">
        <v>195</v>
      </c>
      <c r="D741" s="6" t="s">
        <v>189</v>
      </c>
      <c r="E741" s="73"/>
      <c r="F741" s="59">
        <f>F742+F744</f>
        <v>131707.5</v>
      </c>
    </row>
    <row r="742" spans="1:6" ht="12.75">
      <c r="A742" s="56" t="str">
        <f ca="1">IF(ISERROR(MATCH(E742,Код_КВР,0)),"",INDIRECT(ADDRESS(MATCH(E742,Код_КВР,0)+1,2,,,"КВР")))</f>
        <v>Закупка товаров, работ и услуг для муниципальных нужд</v>
      </c>
      <c r="B742" s="32" t="s">
        <v>47</v>
      </c>
      <c r="C742" s="6" t="s">
        <v>195</v>
      </c>
      <c r="D742" s="6" t="s">
        <v>189</v>
      </c>
      <c r="E742" s="73">
        <v>200</v>
      </c>
      <c r="F742" s="59">
        <f>F743</f>
        <v>100711.1</v>
      </c>
    </row>
    <row r="743" spans="1:6" ht="33">
      <c r="A743" s="56" t="str">
        <f ca="1">IF(ISERROR(MATCH(E743,Код_КВР,0)),"",INDIRECT(ADDRESS(MATCH(E743,Код_КВР,0)+1,2,,,"КВР")))</f>
        <v>Иные закупки товаров, работ и услуг для обеспечения муниципальных нужд</v>
      </c>
      <c r="B743" s="32" t="s">
        <v>47</v>
      </c>
      <c r="C743" s="6" t="s">
        <v>195</v>
      </c>
      <c r="D743" s="6" t="s">
        <v>189</v>
      </c>
      <c r="E743" s="73">
        <v>240</v>
      </c>
      <c r="F743" s="59">
        <f>'прил.15'!G415</f>
        <v>100711.1</v>
      </c>
    </row>
    <row r="744" spans="1:6" ht="12.75">
      <c r="A744" s="56" t="str">
        <f ca="1">IF(ISERROR(MATCH(E744,Код_КВР,0)),"",INDIRECT(ADDRESS(MATCH(E744,Код_КВР,0)+1,2,,,"КВР")))</f>
        <v>Иные бюджетные ассигнования</v>
      </c>
      <c r="B744" s="32" t="s">
        <v>47</v>
      </c>
      <c r="C744" s="6" t="s">
        <v>195</v>
      </c>
      <c r="D744" s="6" t="s">
        <v>189</v>
      </c>
      <c r="E744" s="73">
        <v>800</v>
      </c>
      <c r="F744" s="59">
        <f>F745</f>
        <v>30996.399999999998</v>
      </c>
    </row>
    <row r="745" spans="1:6" ht="51.75" customHeight="1">
      <c r="A745" s="56" t="str">
        <f ca="1">IF(ISERROR(MATCH(E745,Код_КВР,0)),"",INDIRECT(ADDRESS(MATCH(E745,Код_КВР,0)+1,2,,,"КВР")))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45" s="32" t="s">
        <v>47</v>
      </c>
      <c r="C745" s="6" t="s">
        <v>195</v>
      </c>
      <c r="D745" s="6" t="s">
        <v>189</v>
      </c>
      <c r="E745" s="73">
        <v>810</v>
      </c>
      <c r="F745" s="59">
        <f>'прил.15'!G417</f>
        <v>30996.399999999998</v>
      </c>
    </row>
    <row r="746" spans="1:6" ht="39.75" customHeight="1">
      <c r="A746" s="56" t="str">
        <f ca="1">IF(ISERROR(MATCH(B746,Код_КЦСР,0)),"",INDIRECT(ADDRESS(MATCH(B746,Код_КЦСР,0)+1,2,,,"КЦСР")))</f>
        <v>Мероприятия по содержанию и ремонту улично-дорожной  сети города</v>
      </c>
      <c r="B746" s="32" t="s">
        <v>49</v>
      </c>
      <c r="C746" s="6"/>
      <c r="D746" s="1"/>
      <c r="E746" s="73"/>
      <c r="F746" s="59">
        <f>F747</f>
        <v>343561.9</v>
      </c>
    </row>
    <row r="747" spans="1:6" ht="12.75">
      <c r="A747" s="56" t="str">
        <f ca="1">IF(ISERROR(MATCH(C747,Код_Раздел,0)),"",INDIRECT(ADDRESS(MATCH(C747,Код_Раздел,0)+1,2,,,"Раздел")))</f>
        <v>Национальная экономика</v>
      </c>
      <c r="B747" s="32" t="s">
        <v>49</v>
      </c>
      <c r="C747" s="6" t="s">
        <v>190</v>
      </c>
      <c r="D747" s="1"/>
      <c r="E747" s="73"/>
      <c r="F747" s="59">
        <f aca="true" t="shared" si="105" ref="F747">F748</f>
        <v>343561.9</v>
      </c>
    </row>
    <row r="748" spans="1:6" ht="12.75">
      <c r="A748" s="94" t="s">
        <v>154</v>
      </c>
      <c r="B748" s="32" t="s">
        <v>49</v>
      </c>
      <c r="C748" s="6" t="s">
        <v>190</v>
      </c>
      <c r="D748" s="6" t="s">
        <v>193</v>
      </c>
      <c r="E748" s="73"/>
      <c r="F748" s="59">
        <f>F749+F751+F753</f>
        <v>343561.9</v>
      </c>
    </row>
    <row r="749" spans="1:6" ht="43.5" customHeight="1">
      <c r="A749" s="56" t="str">
        <f aca="true" t="shared" si="106" ref="A749:A754">IF(ISERROR(MATCH(E749,Код_КВР,0)),"",INDIRECT(ADDRESS(MATCH(E749,Код_КВР,0)+1,2,,,"КВР")))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49" s="32" t="s">
        <v>49</v>
      </c>
      <c r="C749" s="6" t="s">
        <v>190</v>
      </c>
      <c r="D749" s="6" t="s">
        <v>193</v>
      </c>
      <c r="E749" s="73">
        <v>100</v>
      </c>
      <c r="F749" s="59">
        <f>F750</f>
        <v>10037.4</v>
      </c>
    </row>
    <row r="750" spans="1:6" ht="22.5" customHeight="1">
      <c r="A750" s="56" t="str">
        <f ca="1" t="shared" si="106"/>
        <v>Расходы на выплаты персоналу казенных учреждений</v>
      </c>
      <c r="B750" s="32" t="s">
        <v>49</v>
      </c>
      <c r="C750" s="6" t="s">
        <v>190</v>
      </c>
      <c r="D750" s="6" t="s">
        <v>193</v>
      </c>
      <c r="E750" s="73">
        <v>110</v>
      </c>
      <c r="F750" s="59">
        <f>'прил.15'!G363</f>
        <v>10037.4</v>
      </c>
    </row>
    <row r="751" spans="1:6" ht="12.75">
      <c r="A751" s="56" t="str">
        <f ca="1" t="shared" si="106"/>
        <v>Закупка товаров, работ и услуг для муниципальных нужд</v>
      </c>
      <c r="B751" s="32" t="s">
        <v>49</v>
      </c>
      <c r="C751" s="6" t="s">
        <v>190</v>
      </c>
      <c r="D751" s="6" t="s">
        <v>193</v>
      </c>
      <c r="E751" s="73">
        <v>200</v>
      </c>
      <c r="F751" s="59">
        <f>F752</f>
        <v>333522.9</v>
      </c>
    </row>
    <row r="752" spans="1:6" ht="33">
      <c r="A752" s="56" t="str">
        <f ca="1" t="shared" si="106"/>
        <v>Иные закупки товаров, работ и услуг для обеспечения муниципальных нужд</v>
      </c>
      <c r="B752" s="32" t="s">
        <v>49</v>
      </c>
      <c r="C752" s="6" t="s">
        <v>190</v>
      </c>
      <c r="D752" s="6" t="s">
        <v>193</v>
      </c>
      <c r="E752" s="73">
        <v>240</v>
      </c>
      <c r="F752" s="59">
        <f>'прил.15'!G365</f>
        <v>333522.9</v>
      </c>
    </row>
    <row r="753" spans="1:6" ht="12.75">
      <c r="A753" s="56" t="str">
        <f ca="1" t="shared" si="106"/>
        <v>Иные бюджетные ассигнования</v>
      </c>
      <c r="B753" s="32" t="s">
        <v>49</v>
      </c>
      <c r="C753" s="6" t="s">
        <v>190</v>
      </c>
      <c r="D753" s="6" t="s">
        <v>193</v>
      </c>
      <c r="E753" s="73">
        <v>800</v>
      </c>
      <c r="F753" s="59">
        <f>F754</f>
        <v>1.6</v>
      </c>
    </row>
    <row r="754" spans="1:6" ht="12.75">
      <c r="A754" s="56" t="str">
        <f ca="1" t="shared" si="106"/>
        <v>Уплата налогов, сборов и иных платежей</v>
      </c>
      <c r="B754" s="32" t="s">
        <v>49</v>
      </c>
      <c r="C754" s="6" t="s">
        <v>190</v>
      </c>
      <c r="D754" s="6" t="s">
        <v>193</v>
      </c>
      <c r="E754" s="73">
        <v>850</v>
      </c>
      <c r="F754" s="59">
        <f>'прил.15'!G367</f>
        <v>1.6</v>
      </c>
    </row>
    <row r="755" spans="1:6" ht="39.75" customHeight="1">
      <c r="A755" s="56" t="str">
        <f ca="1">IF(ISERROR(MATCH(B755,Код_КЦСР,0)),"",INDIRECT(ADDRESS(MATCH(B755,Код_КЦСР,0)+1,2,,,"КЦСР")))</f>
        <v>Мероприятия по решению общегосударственных вопросов и вопросов в области национальной политики</v>
      </c>
      <c r="B755" s="32" t="s">
        <v>51</v>
      </c>
      <c r="C755" s="6"/>
      <c r="D755" s="1"/>
      <c r="E755" s="73"/>
      <c r="F755" s="59">
        <f>F756+F760</f>
        <v>440</v>
      </c>
    </row>
    <row r="756" spans="1:6" ht="12.75">
      <c r="A756" s="56" t="str">
        <f ca="1">IF(ISERROR(MATCH(C756,Код_Раздел,0)),"",INDIRECT(ADDRESS(MATCH(C756,Код_Раздел,0)+1,2,,,"Раздел")))</f>
        <v>Общегосударственные  вопросы</v>
      </c>
      <c r="B756" s="32" t="s">
        <v>51</v>
      </c>
      <c r="C756" s="6" t="s">
        <v>187</v>
      </c>
      <c r="D756" s="1"/>
      <c r="E756" s="73"/>
      <c r="F756" s="59">
        <f aca="true" t="shared" si="107" ref="F756:F758">F757</f>
        <v>360</v>
      </c>
    </row>
    <row r="757" spans="1:6" ht="12.75">
      <c r="A757" s="60" t="s">
        <v>209</v>
      </c>
      <c r="B757" s="32" t="s">
        <v>51</v>
      </c>
      <c r="C757" s="6" t="s">
        <v>187</v>
      </c>
      <c r="D757" s="1" t="s">
        <v>164</v>
      </c>
      <c r="E757" s="73"/>
      <c r="F757" s="59">
        <f t="shared" si="107"/>
        <v>360</v>
      </c>
    </row>
    <row r="758" spans="1:6" ht="12.75">
      <c r="A758" s="56" t="str">
        <f ca="1">IF(ISERROR(MATCH(E758,Код_КВР,0)),"",INDIRECT(ADDRESS(MATCH(E758,Код_КВР,0)+1,2,,,"КВР")))</f>
        <v>Закупка товаров, работ и услуг для муниципальных нужд</v>
      </c>
      <c r="B758" s="32" t="s">
        <v>51</v>
      </c>
      <c r="C758" s="6" t="s">
        <v>187</v>
      </c>
      <c r="D758" s="1" t="s">
        <v>164</v>
      </c>
      <c r="E758" s="73">
        <v>200</v>
      </c>
      <c r="F758" s="59">
        <f t="shared" si="107"/>
        <v>360</v>
      </c>
    </row>
    <row r="759" spans="1:6" ht="33">
      <c r="A759" s="56" t="str">
        <f ca="1">IF(ISERROR(MATCH(E759,Код_КВР,0)),"",INDIRECT(ADDRESS(MATCH(E759,Код_КВР,0)+1,2,,,"КВР")))</f>
        <v>Иные закупки товаров, работ и услуг для обеспечения муниципальных нужд</v>
      </c>
      <c r="B759" s="32" t="s">
        <v>51</v>
      </c>
      <c r="C759" s="6" t="s">
        <v>187</v>
      </c>
      <c r="D759" s="1" t="s">
        <v>164</v>
      </c>
      <c r="E759" s="73">
        <v>240</v>
      </c>
      <c r="F759" s="59">
        <f>'прил.15'!G347</f>
        <v>360</v>
      </c>
    </row>
    <row r="760" spans="1:6" ht="12.75">
      <c r="A760" s="56" t="str">
        <f ca="1">IF(ISERROR(MATCH(C760,Код_Раздел,0)),"",INDIRECT(ADDRESS(MATCH(C760,Код_Раздел,0)+1,2,,,"Раздел")))</f>
        <v>Национальная экономика</v>
      </c>
      <c r="B760" s="32" t="s">
        <v>51</v>
      </c>
      <c r="C760" s="6" t="s">
        <v>190</v>
      </c>
      <c r="D760" s="1"/>
      <c r="E760" s="73"/>
      <c r="F760" s="59">
        <f>F761</f>
        <v>80</v>
      </c>
    </row>
    <row r="761" spans="1:6" ht="12.75">
      <c r="A761" s="10" t="s">
        <v>197</v>
      </c>
      <c r="B761" s="32" t="s">
        <v>51</v>
      </c>
      <c r="C761" s="6" t="s">
        <v>190</v>
      </c>
      <c r="D761" s="6" t="s">
        <v>170</v>
      </c>
      <c r="E761" s="73"/>
      <c r="F761" s="59">
        <f aca="true" t="shared" si="108" ref="F761:F762">F762</f>
        <v>80</v>
      </c>
    </row>
    <row r="762" spans="1:6" ht="12.75">
      <c r="A762" s="56" t="str">
        <f ca="1">IF(ISERROR(MATCH(E762,Код_КВР,0)),"",INDIRECT(ADDRESS(MATCH(E762,Код_КВР,0)+1,2,,,"КВР")))</f>
        <v>Закупка товаров, работ и услуг для муниципальных нужд</v>
      </c>
      <c r="B762" s="32" t="s">
        <v>51</v>
      </c>
      <c r="C762" s="6" t="s">
        <v>190</v>
      </c>
      <c r="D762" s="6" t="s">
        <v>170</v>
      </c>
      <c r="E762" s="73">
        <v>200</v>
      </c>
      <c r="F762" s="59">
        <f t="shared" si="108"/>
        <v>80</v>
      </c>
    </row>
    <row r="763" spans="1:6" ht="33">
      <c r="A763" s="56" t="str">
        <f ca="1">IF(ISERROR(MATCH(E763,Код_КВР,0)),"",INDIRECT(ADDRESS(MATCH(E763,Код_КВР,0)+1,2,,,"КВР")))</f>
        <v>Иные закупки товаров, работ и услуг для обеспечения муниципальных нужд</v>
      </c>
      <c r="B763" s="32" t="s">
        <v>51</v>
      </c>
      <c r="C763" s="6" t="s">
        <v>190</v>
      </c>
      <c r="D763" s="6" t="s">
        <v>170</v>
      </c>
      <c r="E763" s="73">
        <v>240</v>
      </c>
      <c r="F763" s="59">
        <f>'прил.15'!G388</f>
        <v>80</v>
      </c>
    </row>
    <row r="764" spans="1:6" ht="49.5">
      <c r="A764" s="56" t="str">
        <f ca="1">IF(ISERROR(MATCH(B764,Код_КЦСР,0)),"",INDIRECT(ADDRESS(MATCH(B764,Код_КЦСР,0)+1,2,,,"КЦСР")))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764" s="32" t="s">
        <v>352</v>
      </c>
      <c r="C764" s="6"/>
      <c r="D764" s="1"/>
      <c r="E764" s="73"/>
      <c r="F764" s="59">
        <f aca="true" t="shared" si="109" ref="F764:F765">F765</f>
        <v>254577.2</v>
      </c>
    </row>
    <row r="765" spans="1:6" ht="12.75">
      <c r="A765" s="56" t="str">
        <f ca="1">IF(ISERROR(MATCH(C765,Код_Раздел,0)),"",INDIRECT(ADDRESS(MATCH(C765,Код_Раздел,0)+1,2,,,"Раздел")))</f>
        <v>Национальная экономика</v>
      </c>
      <c r="B765" s="32" t="s">
        <v>352</v>
      </c>
      <c r="C765" s="6" t="s">
        <v>190</v>
      </c>
      <c r="D765" s="1"/>
      <c r="E765" s="73"/>
      <c r="F765" s="59">
        <f t="shared" si="109"/>
        <v>254577.2</v>
      </c>
    </row>
    <row r="766" spans="1:6" ht="12.75">
      <c r="A766" s="94" t="s">
        <v>154</v>
      </c>
      <c r="B766" s="32" t="s">
        <v>352</v>
      </c>
      <c r="C766" s="6" t="s">
        <v>190</v>
      </c>
      <c r="D766" s="1" t="s">
        <v>193</v>
      </c>
      <c r="E766" s="73"/>
      <c r="F766" s="59">
        <f aca="true" t="shared" si="110" ref="F766">F767</f>
        <v>254577.2</v>
      </c>
    </row>
    <row r="767" spans="1:6" ht="12.75">
      <c r="A767" s="56" t="str">
        <f ca="1">IF(ISERROR(MATCH(E767,Код_КВР,0)),"",INDIRECT(ADDRESS(MATCH(E767,Код_КВР,0)+1,2,,,"КВР")))</f>
        <v>Закупка товаров, работ и услуг для муниципальных нужд</v>
      </c>
      <c r="B767" s="32" t="s">
        <v>352</v>
      </c>
      <c r="C767" s="6" t="s">
        <v>190</v>
      </c>
      <c r="D767" s="1" t="s">
        <v>193</v>
      </c>
      <c r="E767" s="73">
        <v>200</v>
      </c>
      <c r="F767" s="59">
        <f>F768</f>
        <v>254577.2</v>
      </c>
    </row>
    <row r="768" spans="1:6" ht="41.25" customHeight="1">
      <c r="A768" s="56" t="str">
        <f ca="1">IF(ISERROR(MATCH(E768,Код_КВР,0)),"",INDIRECT(ADDRESS(MATCH(E768,Код_КВР,0)+1,2,,,"КВР")))</f>
        <v>Иные закупки товаров, работ и услуг для обеспечения муниципальных нужд</v>
      </c>
      <c r="B768" s="32" t="s">
        <v>352</v>
      </c>
      <c r="C768" s="6" t="s">
        <v>190</v>
      </c>
      <c r="D768" s="1" t="s">
        <v>193</v>
      </c>
      <c r="E768" s="73">
        <v>240</v>
      </c>
      <c r="F768" s="59">
        <f>'прил.15'!G370</f>
        <v>254577.2</v>
      </c>
    </row>
    <row r="769" spans="1:6" ht="109.5" customHeight="1">
      <c r="A769" s="56" t="str">
        <f ca="1">IF(ISERROR(MATCH(B769,Код_КЦСР,0)),"",INDIRECT(ADDRESS(MATCH(B769,Код_КЦСР,0)+1,2,,,"КЦСР")))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769" s="73" t="s">
        <v>347</v>
      </c>
      <c r="C769" s="6"/>
      <c r="D769" s="6"/>
      <c r="E769" s="73"/>
      <c r="F769" s="59">
        <f>F770</f>
        <v>1957.5</v>
      </c>
    </row>
    <row r="770" spans="1:6" ht="12.75">
      <c r="A770" s="56" t="str">
        <f ca="1">IF(ISERROR(MATCH(C770,Код_Раздел,0)),"",INDIRECT(ADDRESS(MATCH(C770,Код_Раздел,0)+1,2,,,"Раздел")))</f>
        <v>Здравоохранение</v>
      </c>
      <c r="B770" s="73" t="s">
        <v>347</v>
      </c>
      <c r="C770" s="6" t="s">
        <v>193</v>
      </c>
      <c r="D770" s="6"/>
      <c r="E770" s="73"/>
      <c r="F770" s="59">
        <f aca="true" t="shared" si="111" ref="F770:F772">F771</f>
        <v>1957.5</v>
      </c>
    </row>
    <row r="771" spans="1:6" ht="12.75">
      <c r="A771" s="94" t="s">
        <v>236</v>
      </c>
      <c r="B771" s="73" t="s">
        <v>347</v>
      </c>
      <c r="C771" s="6" t="s">
        <v>193</v>
      </c>
      <c r="D771" s="6" t="s">
        <v>169</v>
      </c>
      <c r="E771" s="73"/>
      <c r="F771" s="59">
        <f t="shared" si="111"/>
        <v>1957.5</v>
      </c>
    </row>
    <row r="772" spans="1:6" ht="12.75">
      <c r="A772" s="56" t="str">
        <f ca="1">IF(ISERROR(MATCH(E772,Код_КВР,0)),"",INDIRECT(ADDRESS(MATCH(E772,Код_КВР,0)+1,2,,,"КВР")))</f>
        <v>Закупка товаров, работ и услуг для муниципальных нужд</v>
      </c>
      <c r="B772" s="73" t="s">
        <v>347</v>
      </c>
      <c r="C772" s="6" t="s">
        <v>193</v>
      </c>
      <c r="D772" s="6" t="s">
        <v>169</v>
      </c>
      <c r="E772" s="73">
        <v>200</v>
      </c>
      <c r="F772" s="59">
        <f t="shared" si="111"/>
        <v>1957.5</v>
      </c>
    </row>
    <row r="773" spans="1:6" ht="37.5" customHeight="1">
      <c r="A773" s="56" t="str">
        <f ca="1">IF(ISERROR(MATCH(E773,Код_КВР,0)),"",INDIRECT(ADDRESS(MATCH(E773,Код_КВР,0)+1,2,,,"КВР")))</f>
        <v>Иные закупки товаров, работ и услуг для обеспечения муниципальных нужд</v>
      </c>
      <c r="B773" s="73" t="s">
        <v>347</v>
      </c>
      <c r="C773" s="6" t="s">
        <v>193</v>
      </c>
      <c r="D773" s="6" t="s">
        <v>169</v>
      </c>
      <c r="E773" s="73">
        <v>240</v>
      </c>
      <c r="F773" s="59">
        <f>'прил.15'!G443</f>
        <v>1957.5</v>
      </c>
    </row>
    <row r="774" spans="1:6" ht="12.75">
      <c r="A774" s="56" t="str">
        <f ca="1">IF(ISERROR(MATCH(B774,Код_КЦСР,0)),"",INDIRECT(ADDRESS(MATCH(B774,Код_КЦСР,0)+1,2,,,"КЦСР")))</f>
        <v>Содержание и ремонт жилищного фонда</v>
      </c>
      <c r="B774" s="32" t="s">
        <v>53</v>
      </c>
      <c r="C774" s="6"/>
      <c r="D774" s="1"/>
      <c r="E774" s="73"/>
      <c r="F774" s="59">
        <f>F775+F780+F785+F790</f>
        <v>43236.4</v>
      </c>
    </row>
    <row r="775" spans="1:6" ht="12.75">
      <c r="A775" s="56" t="str">
        <f ca="1">IF(ISERROR(MATCH(B775,Код_КЦСР,0)),"",INDIRECT(ADDRESS(MATCH(B775,Код_КЦСР,0)+1,2,,,"КЦСР")))</f>
        <v>Капитальный ремонт жилищного фонда</v>
      </c>
      <c r="B775" s="32" t="s">
        <v>55</v>
      </c>
      <c r="C775" s="6"/>
      <c r="D775" s="1"/>
      <c r="E775" s="73"/>
      <c r="F775" s="59">
        <f aca="true" t="shared" si="112" ref="F775:F778">F776</f>
        <v>500</v>
      </c>
    </row>
    <row r="776" spans="1:6" ht="12.75">
      <c r="A776" s="56" t="str">
        <f ca="1">IF(ISERROR(MATCH(C776,Код_Раздел,0)),"",INDIRECT(ADDRESS(MATCH(C776,Код_Раздел,0)+1,2,,,"Раздел")))</f>
        <v>Жилищно-коммунальное хозяйство</v>
      </c>
      <c r="B776" s="32" t="s">
        <v>55</v>
      </c>
      <c r="C776" s="6" t="s">
        <v>195</v>
      </c>
      <c r="D776" s="1"/>
      <c r="E776" s="73"/>
      <c r="F776" s="59">
        <f t="shared" si="112"/>
        <v>500</v>
      </c>
    </row>
    <row r="777" spans="1:6" ht="12.75">
      <c r="A777" s="60" t="s">
        <v>200</v>
      </c>
      <c r="B777" s="32" t="s">
        <v>55</v>
      </c>
      <c r="C777" s="6" t="s">
        <v>195</v>
      </c>
      <c r="D777" s="6" t="s">
        <v>187</v>
      </c>
      <c r="E777" s="73"/>
      <c r="F777" s="59">
        <f t="shared" si="112"/>
        <v>500</v>
      </c>
    </row>
    <row r="778" spans="1:6" ht="24" customHeight="1">
      <c r="A778" s="56" t="str">
        <f ca="1">IF(ISERROR(MATCH(E778,Код_КВР,0)),"",INDIRECT(ADDRESS(MATCH(E778,Код_КВР,0)+1,2,,,"КВР")))</f>
        <v>Закупка товаров, работ и услуг для муниципальных нужд</v>
      </c>
      <c r="B778" s="32" t="s">
        <v>55</v>
      </c>
      <c r="C778" s="6" t="s">
        <v>195</v>
      </c>
      <c r="D778" s="6" t="s">
        <v>187</v>
      </c>
      <c r="E778" s="73">
        <v>200</v>
      </c>
      <c r="F778" s="59">
        <f t="shared" si="112"/>
        <v>500</v>
      </c>
    </row>
    <row r="779" spans="1:6" ht="37.5" customHeight="1">
      <c r="A779" s="56" t="str">
        <f ca="1">IF(ISERROR(MATCH(E779,Код_КВР,0)),"",INDIRECT(ADDRESS(MATCH(E779,Код_КВР,0)+1,2,,,"КВР")))</f>
        <v>Иные закупки товаров, работ и услуг для обеспечения муниципальных нужд</v>
      </c>
      <c r="B779" s="32" t="s">
        <v>55</v>
      </c>
      <c r="C779" s="6" t="s">
        <v>195</v>
      </c>
      <c r="D779" s="6" t="s">
        <v>187</v>
      </c>
      <c r="E779" s="73">
        <v>240</v>
      </c>
      <c r="F779" s="59">
        <f>'прил.15'!G400</f>
        <v>500</v>
      </c>
    </row>
    <row r="780" spans="1:6" ht="39.75" customHeight="1">
      <c r="A780" s="56" t="str">
        <f ca="1">IF(ISERROR(MATCH(B780,Код_КЦСР,0)),"",INDIRECT(ADDRESS(MATCH(B780,Код_КЦСР,0)+1,2,,,"КЦСР")))</f>
        <v>Содержание и ремонт временно незаселенных жилых помещений муниципального жилищного фонда</v>
      </c>
      <c r="B780" s="32" t="s">
        <v>57</v>
      </c>
      <c r="C780" s="6"/>
      <c r="D780" s="6"/>
      <c r="E780" s="73"/>
      <c r="F780" s="59">
        <f>F781</f>
        <v>4974</v>
      </c>
    </row>
    <row r="781" spans="1:6" ht="12.75">
      <c r="A781" s="56" t="str">
        <f ca="1">IF(ISERROR(MATCH(C781,Код_Раздел,0)),"",INDIRECT(ADDRESS(MATCH(C781,Код_Раздел,0)+1,2,,,"Раздел")))</f>
        <v>Жилищно-коммунальное хозяйство</v>
      </c>
      <c r="B781" s="32" t="s">
        <v>57</v>
      </c>
      <c r="C781" s="6" t="s">
        <v>195</v>
      </c>
      <c r="D781" s="1"/>
      <c r="E781" s="73"/>
      <c r="F781" s="59">
        <f aca="true" t="shared" si="113" ref="F781:F783">F782</f>
        <v>4974</v>
      </c>
    </row>
    <row r="782" spans="1:6" ht="12.75">
      <c r="A782" s="60" t="s">
        <v>200</v>
      </c>
      <c r="B782" s="32" t="s">
        <v>57</v>
      </c>
      <c r="C782" s="6" t="s">
        <v>195</v>
      </c>
      <c r="D782" s="6" t="s">
        <v>187</v>
      </c>
      <c r="E782" s="73"/>
      <c r="F782" s="59">
        <f t="shared" si="113"/>
        <v>4974</v>
      </c>
    </row>
    <row r="783" spans="1:6" ht="12.75">
      <c r="A783" s="56" t="str">
        <f ca="1">IF(ISERROR(MATCH(E783,Код_КВР,0)),"",INDIRECT(ADDRESS(MATCH(E783,Код_КВР,0)+1,2,,,"КВР")))</f>
        <v>Закупка товаров, работ и услуг для муниципальных нужд</v>
      </c>
      <c r="B783" s="32" t="s">
        <v>57</v>
      </c>
      <c r="C783" s="6" t="s">
        <v>195</v>
      </c>
      <c r="D783" s="6" t="s">
        <v>187</v>
      </c>
      <c r="E783" s="73">
        <v>200</v>
      </c>
      <c r="F783" s="59">
        <f t="shared" si="113"/>
        <v>4974</v>
      </c>
    </row>
    <row r="784" spans="1:6" ht="33">
      <c r="A784" s="56" t="str">
        <f ca="1">IF(ISERROR(MATCH(E784,Код_КВР,0)),"",INDIRECT(ADDRESS(MATCH(E784,Код_КВР,0)+1,2,,,"КВР")))</f>
        <v>Иные закупки товаров, работ и услуг для обеспечения муниципальных нужд</v>
      </c>
      <c r="B784" s="32" t="s">
        <v>57</v>
      </c>
      <c r="C784" s="6" t="s">
        <v>195</v>
      </c>
      <c r="D784" s="6" t="s">
        <v>187</v>
      </c>
      <c r="E784" s="73">
        <v>240</v>
      </c>
      <c r="F784" s="59">
        <f>'прил.15'!G403</f>
        <v>4974</v>
      </c>
    </row>
    <row r="785" spans="1:6" ht="59.25" customHeight="1">
      <c r="A785" s="56" t="str">
        <f ca="1">IF(ISERROR(MATCH(B785,Код_КЦСР,0)),"",INDIRECT(ADDRESS(MATCH(B785,Код_КЦСР,0)+1,2,,,"КЦСР")))</f>
        <v>Осуществление полномочий собственника муниципального жилищного фонда в части внесения взносов в региональный фонд капитального ремонта</v>
      </c>
      <c r="B785" s="32" t="s">
        <v>492</v>
      </c>
      <c r="C785" s="6"/>
      <c r="D785" s="6"/>
      <c r="E785" s="73"/>
      <c r="F785" s="59">
        <f aca="true" t="shared" si="114" ref="F785:F788">F786</f>
        <v>36362.4</v>
      </c>
    </row>
    <row r="786" spans="1:6" ht="12.75">
      <c r="A786" s="56" t="str">
        <f ca="1">IF(ISERROR(MATCH(C786,Код_Раздел,0)),"",INDIRECT(ADDRESS(MATCH(C786,Код_Раздел,0)+1,2,,,"Раздел")))</f>
        <v>Жилищно-коммунальное хозяйство</v>
      </c>
      <c r="B786" s="32" t="s">
        <v>492</v>
      </c>
      <c r="C786" s="6" t="s">
        <v>195</v>
      </c>
      <c r="D786" s="1"/>
      <c r="E786" s="73"/>
      <c r="F786" s="59">
        <f t="shared" si="114"/>
        <v>36362.4</v>
      </c>
    </row>
    <row r="787" spans="1:6" ht="12.75">
      <c r="A787" s="60" t="s">
        <v>200</v>
      </c>
      <c r="B787" s="32" t="s">
        <v>492</v>
      </c>
      <c r="C787" s="6" t="s">
        <v>195</v>
      </c>
      <c r="D787" s="6" t="s">
        <v>187</v>
      </c>
      <c r="E787" s="73"/>
      <c r="F787" s="59">
        <f t="shared" si="114"/>
        <v>36362.4</v>
      </c>
    </row>
    <row r="788" spans="1:6" ht="19.5" customHeight="1">
      <c r="A788" s="56" t="str">
        <f ca="1">IF(ISERROR(MATCH(E788,Код_КВР,0)),"",INDIRECT(ADDRESS(MATCH(E788,Код_КВР,0)+1,2,,,"КВР")))</f>
        <v>Закупка товаров, работ и услуг для муниципальных нужд</v>
      </c>
      <c r="B788" s="32" t="s">
        <v>492</v>
      </c>
      <c r="C788" s="6" t="s">
        <v>195</v>
      </c>
      <c r="D788" s="6" t="s">
        <v>187</v>
      </c>
      <c r="E788" s="73">
        <v>200</v>
      </c>
      <c r="F788" s="59">
        <f t="shared" si="114"/>
        <v>36362.4</v>
      </c>
    </row>
    <row r="789" spans="1:6" ht="39.75" customHeight="1">
      <c r="A789" s="56" t="str">
        <f ca="1">IF(ISERROR(MATCH(E789,Код_КВР,0)),"",INDIRECT(ADDRESS(MATCH(E789,Код_КВР,0)+1,2,,,"КВР")))</f>
        <v>Иные закупки товаров, работ и услуг для обеспечения муниципальных нужд</v>
      </c>
      <c r="B789" s="32" t="s">
        <v>492</v>
      </c>
      <c r="C789" s="6" t="s">
        <v>195</v>
      </c>
      <c r="D789" s="6" t="s">
        <v>187</v>
      </c>
      <c r="E789" s="73">
        <v>240</v>
      </c>
      <c r="F789" s="59">
        <f>'прил.15'!G406</f>
        <v>36362.4</v>
      </c>
    </row>
    <row r="790" spans="1:6" ht="49.5">
      <c r="A790" s="56" t="str">
        <f ca="1">IF(ISERROR(MATCH(B790,Код_КЦСР,0)),"",INDIRECT(ADDRESS(MATCH(B790,Код_КЦСР,0)+1,2,,,"КЦСР")))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790" s="32" t="s">
        <v>552</v>
      </c>
      <c r="C790" s="6"/>
      <c r="D790" s="6"/>
      <c r="E790" s="85"/>
      <c r="F790" s="59">
        <f>F791</f>
        <v>1400</v>
      </c>
    </row>
    <row r="791" spans="1:6" ht="12.75">
      <c r="A791" s="56" t="str">
        <f ca="1">IF(ISERROR(MATCH(C791,Код_Раздел,0)),"",INDIRECT(ADDRESS(MATCH(C791,Код_Раздел,0)+1,2,,,"Раздел")))</f>
        <v>Жилищно-коммунальное хозяйство</v>
      </c>
      <c r="B791" s="32" t="s">
        <v>552</v>
      </c>
      <c r="C791" s="6" t="s">
        <v>195</v>
      </c>
      <c r="D791" s="1"/>
      <c r="E791" s="85"/>
      <c r="F791" s="59">
        <f>F792</f>
        <v>1400</v>
      </c>
    </row>
    <row r="792" spans="1:6" ht="12.75">
      <c r="A792" s="60" t="s">
        <v>200</v>
      </c>
      <c r="B792" s="32" t="s">
        <v>552</v>
      </c>
      <c r="C792" s="6" t="s">
        <v>195</v>
      </c>
      <c r="D792" s="6" t="s">
        <v>187</v>
      </c>
      <c r="E792" s="85"/>
      <c r="F792" s="59">
        <f>F793</f>
        <v>1400</v>
      </c>
    </row>
    <row r="793" spans="1:6" ht="12.75">
      <c r="A793" s="56" t="str">
        <f ca="1">IF(ISERROR(MATCH(E793,Код_КВР,0)),"",INDIRECT(ADDRESS(MATCH(E793,Код_КВР,0)+1,2,,,"КВР")))</f>
        <v>Иные бюджетные ассигнования</v>
      </c>
      <c r="B793" s="32" t="s">
        <v>552</v>
      </c>
      <c r="C793" s="6" t="s">
        <v>195</v>
      </c>
      <c r="D793" s="6" t="s">
        <v>187</v>
      </c>
      <c r="E793" s="85">
        <v>800</v>
      </c>
      <c r="F793" s="59">
        <f>F794</f>
        <v>1400</v>
      </c>
    </row>
    <row r="794" spans="1:6" ht="52.5" customHeight="1">
      <c r="A794" s="56" t="str">
        <f ca="1">IF(ISERROR(MATCH(E794,Код_КВР,0)),"",INDIRECT(ADDRESS(MATCH(E794,Код_КВР,0)+1,2,,,"КВР")))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94" s="32" t="s">
        <v>552</v>
      </c>
      <c r="C794" s="6" t="s">
        <v>195</v>
      </c>
      <c r="D794" s="6" t="s">
        <v>187</v>
      </c>
      <c r="E794" s="85">
        <v>810</v>
      </c>
      <c r="F794" s="59">
        <f>'прил.15'!G409</f>
        <v>1400</v>
      </c>
    </row>
    <row r="795" spans="1:6" ht="35.25" customHeight="1">
      <c r="A795" s="56" t="str">
        <f ca="1">IF(ISERROR(MATCH(B795,Код_КЦСР,0)),"",INDIRECT(ADDRESS(MATCH(B795,Код_КЦСР,0)+1,2,,,"КЦСР")))</f>
        <v>Муниципальная программа «Развитие земельно-имущественного комплекса  города Череповца» на 2014-2018 годы</v>
      </c>
      <c r="B795" s="32" t="s">
        <v>59</v>
      </c>
      <c r="C795" s="6"/>
      <c r="D795" s="1"/>
      <c r="E795" s="73"/>
      <c r="F795" s="59">
        <f>F796+F805+F810+F815</f>
        <v>105811.70000000001</v>
      </c>
    </row>
    <row r="796" spans="1:6" ht="39" customHeight="1">
      <c r="A796" s="56" t="str">
        <f ca="1">IF(ISERROR(MATCH(B796,Код_КЦСР,0)),"",INDIRECT(ADDRESS(MATCH(B796,Код_КЦСР,0)+1,2,,,"КЦСР")))</f>
        <v>Формирование и обеспечение сохранности муниципального земельно-имущественного комплекса</v>
      </c>
      <c r="B796" s="32" t="s">
        <v>61</v>
      </c>
      <c r="C796" s="6"/>
      <c r="D796" s="1"/>
      <c r="E796" s="73"/>
      <c r="F796" s="59">
        <f>F797+F801</f>
        <v>66209.90000000001</v>
      </c>
    </row>
    <row r="797" spans="1:6" ht="12.75">
      <c r="A797" s="56" t="str">
        <f ca="1">IF(ISERROR(MATCH(C797,Код_Раздел,0)),"",INDIRECT(ADDRESS(MATCH(C797,Код_Раздел,0)+1,2,,,"Раздел")))</f>
        <v>Общегосударственные  вопросы</v>
      </c>
      <c r="B797" s="32" t="s">
        <v>61</v>
      </c>
      <c r="C797" s="6" t="s">
        <v>187</v>
      </c>
      <c r="D797" s="1"/>
      <c r="E797" s="73"/>
      <c r="F797" s="59">
        <f aca="true" t="shared" si="115" ref="F797:F799">F798</f>
        <v>8980.6</v>
      </c>
    </row>
    <row r="798" spans="1:6" ht="12.75">
      <c r="A798" s="60" t="s">
        <v>209</v>
      </c>
      <c r="B798" s="32" t="s">
        <v>61</v>
      </c>
      <c r="C798" s="6" t="s">
        <v>187</v>
      </c>
      <c r="D798" s="1" t="s">
        <v>164</v>
      </c>
      <c r="E798" s="73"/>
      <c r="F798" s="59">
        <f t="shared" si="115"/>
        <v>8980.6</v>
      </c>
    </row>
    <row r="799" spans="1:6" ht="12.75">
      <c r="A799" s="56" t="str">
        <f ca="1">IF(ISERROR(MATCH(E799,Код_КВР,0)),"",INDIRECT(ADDRESS(MATCH(E799,Код_КВР,0)+1,2,,,"КВР")))</f>
        <v>Закупка товаров, работ и услуг для муниципальных нужд</v>
      </c>
      <c r="B799" s="32" t="s">
        <v>61</v>
      </c>
      <c r="C799" s="6" t="s">
        <v>187</v>
      </c>
      <c r="D799" s="1" t="s">
        <v>164</v>
      </c>
      <c r="E799" s="73">
        <v>200</v>
      </c>
      <c r="F799" s="59">
        <f t="shared" si="115"/>
        <v>8980.6</v>
      </c>
    </row>
    <row r="800" spans="1:6" ht="36" customHeight="1">
      <c r="A800" s="56" t="str">
        <f ca="1">IF(ISERROR(MATCH(E800,Код_КВР,0)),"",INDIRECT(ADDRESS(MATCH(E800,Код_КВР,0)+1,2,,,"КВР")))</f>
        <v>Иные закупки товаров, работ и услуг для обеспечения муниципальных нужд</v>
      </c>
      <c r="B800" s="32" t="s">
        <v>61</v>
      </c>
      <c r="C800" s="6" t="s">
        <v>187</v>
      </c>
      <c r="D800" s="1" t="s">
        <v>164</v>
      </c>
      <c r="E800" s="73">
        <v>240</v>
      </c>
      <c r="F800" s="59">
        <f>'прил.15'!G1005+'прил.15'!G89</f>
        <v>8980.6</v>
      </c>
    </row>
    <row r="801" spans="1:6" ht="12.75">
      <c r="A801" s="56" t="str">
        <f ca="1">IF(ISERROR(MATCH(C801,Код_Раздел,0)),"",INDIRECT(ADDRESS(MATCH(C801,Код_Раздел,0)+1,2,,,"Раздел")))</f>
        <v>Национальная экономика</v>
      </c>
      <c r="B801" s="32" t="s">
        <v>61</v>
      </c>
      <c r="C801" s="6" t="s">
        <v>190</v>
      </c>
      <c r="D801" s="1"/>
      <c r="E801" s="73"/>
      <c r="F801" s="59">
        <f>F802</f>
        <v>57229.3</v>
      </c>
    </row>
    <row r="802" spans="1:6" ht="12.75">
      <c r="A802" s="94" t="s">
        <v>316</v>
      </c>
      <c r="B802" s="32" t="s">
        <v>61</v>
      </c>
      <c r="C802" s="6" t="s">
        <v>190</v>
      </c>
      <c r="D802" s="6" t="s">
        <v>196</v>
      </c>
      <c r="E802" s="73"/>
      <c r="F802" s="59">
        <f aca="true" t="shared" si="116" ref="F802:F803">F803</f>
        <v>57229.3</v>
      </c>
    </row>
    <row r="803" spans="1:6" ht="22.5" customHeight="1">
      <c r="A803" s="56" t="str">
        <f ca="1">IF(ISERROR(MATCH(E803,Код_КВР,0)),"",INDIRECT(ADDRESS(MATCH(E803,Код_КВР,0)+1,2,,,"КВР")))</f>
        <v>Закупка товаров, работ и услуг для муниципальных нужд</v>
      </c>
      <c r="B803" s="32" t="s">
        <v>61</v>
      </c>
      <c r="C803" s="6" t="s">
        <v>190</v>
      </c>
      <c r="D803" s="6" t="s">
        <v>196</v>
      </c>
      <c r="E803" s="73">
        <v>200</v>
      </c>
      <c r="F803" s="59">
        <f t="shared" si="116"/>
        <v>57229.3</v>
      </c>
    </row>
    <row r="804" spans="1:6" ht="33">
      <c r="A804" s="56" t="str">
        <f ca="1">IF(ISERROR(MATCH(E804,Код_КВР,0)),"",INDIRECT(ADDRESS(MATCH(E804,Код_КВР,0)+1,2,,,"КВР")))</f>
        <v>Иные закупки товаров, работ и услуг для обеспечения муниципальных нужд</v>
      </c>
      <c r="B804" s="32" t="s">
        <v>61</v>
      </c>
      <c r="C804" s="6" t="s">
        <v>190</v>
      </c>
      <c r="D804" s="6" t="s">
        <v>196</v>
      </c>
      <c r="E804" s="73">
        <v>240</v>
      </c>
      <c r="F804" s="59">
        <f>'прил.15'!G353+'прил.15'!G1018</f>
        <v>57229.3</v>
      </c>
    </row>
    <row r="805" spans="1:6" ht="33">
      <c r="A805" s="56" t="str">
        <f ca="1">IF(ISERROR(MATCH(B805,Код_КЦСР,0)),"",INDIRECT(ADDRESS(MATCH(B805,Код_КЦСР,0)+1,2,,,"КЦСР")))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05" s="32" t="s">
        <v>63</v>
      </c>
      <c r="C805" s="6"/>
      <c r="D805" s="1"/>
      <c r="E805" s="73"/>
      <c r="F805" s="59">
        <f>F806</f>
        <v>4062.6</v>
      </c>
    </row>
    <row r="806" spans="1:6" ht="12.75">
      <c r="A806" s="56" t="str">
        <f ca="1">IF(ISERROR(MATCH(C806,Код_Раздел,0)),"",INDIRECT(ADDRESS(MATCH(C806,Код_Раздел,0)+1,2,,,"Раздел")))</f>
        <v>Общегосударственные  вопросы</v>
      </c>
      <c r="B806" s="32" t="s">
        <v>63</v>
      </c>
      <c r="C806" s="6" t="s">
        <v>187</v>
      </c>
      <c r="D806" s="1"/>
      <c r="E806" s="73"/>
      <c r="F806" s="59">
        <f aca="true" t="shared" si="117" ref="F806:F808">F807</f>
        <v>4062.6</v>
      </c>
    </row>
    <row r="807" spans="1:6" ht="12.75">
      <c r="A807" s="60" t="s">
        <v>209</v>
      </c>
      <c r="B807" s="32" t="s">
        <v>63</v>
      </c>
      <c r="C807" s="6" t="s">
        <v>187</v>
      </c>
      <c r="D807" s="1" t="s">
        <v>164</v>
      </c>
      <c r="E807" s="73"/>
      <c r="F807" s="59">
        <f t="shared" si="117"/>
        <v>4062.6</v>
      </c>
    </row>
    <row r="808" spans="1:6" ht="24.75" customHeight="1">
      <c r="A808" s="56" t="str">
        <f ca="1">IF(ISERROR(MATCH(E808,Код_КВР,0)),"",INDIRECT(ADDRESS(MATCH(E808,Код_КВР,0)+1,2,,,"КВР")))</f>
        <v>Закупка товаров, работ и услуг для муниципальных нужд</v>
      </c>
      <c r="B808" s="32" t="s">
        <v>63</v>
      </c>
      <c r="C808" s="6" t="s">
        <v>187</v>
      </c>
      <c r="D808" s="1" t="s">
        <v>164</v>
      </c>
      <c r="E808" s="73">
        <v>200</v>
      </c>
      <c r="F808" s="59">
        <f t="shared" si="117"/>
        <v>4062.6</v>
      </c>
    </row>
    <row r="809" spans="1:6" ht="33">
      <c r="A809" s="56" t="str">
        <f ca="1">IF(ISERROR(MATCH(E809,Код_КВР,0)),"",INDIRECT(ADDRESS(MATCH(E809,Код_КВР,0)+1,2,,,"КВР")))</f>
        <v>Иные закупки товаров, работ и услуг для обеспечения муниципальных нужд</v>
      </c>
      <c r="B809" s="32" t="s">
        <v>63</v>
      </c>
      <c r="C809" s="6" t="s">
        <v>187</v>
      </c>
      <c r="D809" s="1" t="s">
        <v>164</v>
      </c>
      <c r="E809" s="73">
        <v>240</v>
      </c>
      <c r="F809" s="59">
        <f>'прил.15'!G1008</f>
        <v>4062.6</v>
      </c>
    </row>
    <row r="810" spans="1:6" ht="37.5" customHeight="1">
      <c r="A810" s="56" t="str">
        <f ca="1">IF(ISERROR(MATCH(B810,Код_КЦСР,0)),"",INDIRECT(ADDRESS(MATCH(B810,Код_КЦСР,0)+1,2,,,"КЦСР")))</f>
        <v>Обеспечение исполнения полномочий органа местного самоуправления в области наружной рекламы</v>
      </c>
      <c r="B810" s="32" t="s">
        <v>65</v>
      </c>
      <c r="C810" s="6"/>
      <c r="D810" s="1"/>
      <c r="E810" s="73"/>
      <c r="F810" s="59">
        <f>F811</f>
        <v>658</v>
      </c>
    </row>
    <row r="811" spans="1:6" ht="12.75">
      <c r="A811" s="56" t="str">
        <f ca="1">IF(ISERROR(MATCH(C811,Код_Раздел,0)),"",INDIRECT(ADDRESS(MATCH(C811,Код_Раздел,0)+1,2,,,"Раздел")))</f>
        <v>Национальная экономика</v>
      </c>
      <c r="B811" s="32" t="s">
        <v>65</v>
      </c>
      <c r="C811" s="6" t="s">
        <v>190</v>
      </c>
      <c r="D811" s="1"/>
      <c r="E811" s="73"/>
      <c r="F811" s="59">
        <f aca="true" t="shared" si="118" ref="F811:F813">F812</f>
        <v>658</v>
      </c>
    </row>
    <row r="812" spans="1:6" ht="12.75">
      <c r="A812" s="60" t="s">
        <v>197</v>
      </c>
      <c r="B812" s="32" t="s">
        <v>65</v>
      </c>
      <c r="C812" s="6" t="s">
        <v>190</v>
      </c>
      <c r="D812" s="6" t="s">
        <v>170</v>
      </c>
      <c r="E812" s="73"/>
      <c r="F812" s="59">
        <f t="shared" si="118"/>
        <v>658</v>
      </c>
    </row>
    <row r="813" spans="1:6" ht="12.75">
      <c r="A813" s="56" t="str">
        <f ca="1">IF(ISERROR(MATCH(E813,Код_КВР,0)),"",INDIRECT(ADDRESS(MATCH(E813,Код_КВР,0)+1,2,,,"КВР")))</f>
        <v>Закупка товаров, работ и услуг для муниципальных нужд</v>
      </c>
      <c r="B813" s="32" t="s">
        <v>65</v>
      </c>
      <c r="C813" s="6" t="s">
        <v>190</v>
      </c>
      <c r="D813" s="6" t="s">
        <v>170</v>
      </c>
      <c r="E813" s="73">
        <v>200</v>
      </c>
      <c r="F813" s="59">
        <f t="shared" si="118"/>
        <v>658</v>
      </c>
    </row>
    <row r="814" spans="1:6" ht="33">
      <c r="A814" s="56" t="str">
        <f ca="1">IF(ISERROR(MATCH(E814,Код_КВР,0)),"",INDIRECT(ADDRESS(MATCH(E814,Код_КВР,0)+1,2,,,"КВР")))</f>
        <v>Иные закупки товаров, работ и услуг для обеспечения муниципальных нужд</v>
      </c>
      <c r="B814" s="32" t="s">
        <v>65</v>
      </c>
      <c r="C814" s="6" t="s">
        <v>190</v>
      </c>
      <c r="D814" s="6" t="s">
        <v>170</v>
      </c>
      <c r="E814" s="73">
        <v>240</v>
      </c>
      <c r="F814" s="59">
        <f>'прил.15'!G1039</f>
        <v>658</v>
      </c>
    </row>
    <row r="815" spans="1:6" ht="51" customHeight="1">
      <c r="A815" s="56" t="str">
        <f ca="1">IF(ISERROR(MATCH(B815,Код_КЦСР,0)),"",INDIRECT(ADDRESS(MATCH(B815,Код_КЦСР,0)+1,2,,,"КЦСР")))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815" s="42" t="s">
        <v>556</v>
      </c>
      <c r="C815" s="6"/>
      <c r="D815" s="1"/>
      <c r="E815" s="83"/>
      <c r="F815" s="59">
        <f>F816</f>
        <v>34881.2</v>
      </c>
    </row>
    <row r="816" spans="1:6" ht="12.75">
      <c r="A816" s="56" t="str">
        <f ca="1">IF(ISERROR(MATCH(C816,Код_Раздел,0)),"",INDIRECT(ADDRESS(MATCH(C816,Код_Раздел,0)+1,2,,,"Раздел")))</f>
        <v>Национальная экономика</v>
      </c>
      <c r="B816" s="42" t="s">
        <v>556</v>
      </c>
      <c r="C816" s="6" t="s">
        <v>190</v>
      </c>
      <c r="D816" s="1"/>
      <c r="E816" s="83"/>
      <c r="F816" s="59">
        <f>F817</f>
        <v>34881.2</v>
      </c>
    </row>
    <row r="817" spans="1:6" ht="21" customHeight="1">
      <c r="A817" s="60" t="s">
        <v>197</v>
      </c>
      <c r="B817" s="42" t="s">
        <v>556</v>
      </c>
      <c r="C817" s="6" t="s">
        <v>190</v>
      </c>
      <c r="D817" s="6" t="s">
        <v>170</v>
      </c>
      <c r="E817" s="83"/>
      <c r="F817" s="59">
        <f>F818+F820+F822</f>
        <v>34881.2</v>
      </c>
    </row>
    <row r="818" spans="1:6" ht="48" customHeight="1">
      <c r="A818" s="56" t="str">
        <f aca="true" t="shared" si="119" ref="A818:A823">IF(ISERROR(MATCH(E818,Код_КВР,0)),"",INDIRECT(ADDRESS(MATCH(E818,Код_КВР,0)+1,2,,,"КВР")))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18" s="42" t="s">
        <v>556</v>
      </c>
      <c r="C818" s="6" t="s">
        <v>190</v>
      </c>
      <c r="D818" s="6" t="s">
        <v>170</v>
      </c>
      <c r="E818" s="83">
        <v>100</v>
      </c>
      <c r="F818" s="59">
        <f>F819</f>
        <v>34856.6</v>
      </c>
    </row>
    <row r="819" spans="1:6" ht="12.75">
      <c r="A819" s="56" t="str">
        <f ca="1" t="shared" si="119"/>
        <v>Расходы на выплаты персоналу муниципальных органов</v>
      </c>
      <c r="B819" s="42" t="s">
        <v>556</v>
      </c>
      <c r="C819" s="6" t="s">
        <v>190</v>
      </c>
      <c r="D819" s="6" t="s">
        <v>170</v>
      </c>
      <c r="E819" s="83">
        <v>120</v>
      </c>
      <c r="F819" s="59">
        <f>'прил.15'!G1042</f>
        <v>34856.6</v>
      </c>
    </row>
    <row r="820" spans="1:6" ht="21.95" customHeight="1">
      <c r="A820" s="56" t="str">
        <f ca="1" t="shared" si="119"/>
        <v>Закупка товаров, работ и услуг для муниципальных нужд</v>
      </c>
      <c r="B820" s="42" t="s">
        <v>556</v>
      </c>
      <c r="C820" s="6" t="s">
        <v>190</v>
      </c>
      <c r="D820" s="6" t="s">
        <v>170</v>
      </c>
      <c r="E820" s="83">
        <v>200</v>
      </c>
      <c r="F820" s="59">
        <f>F821</f>
        <v>21.6</v>
      </c>
    </row>
    <row r="821" spans="1:6" ht="33">
      <c r="A821" s="56" t="str">
        <f ca="1" t="shared" si="119"/>
        <v>Иные закупки товаров, работ и услуг для обеспечения муниципальных нужд</v>
      </c>
      <c r="B821" s="42" t="s">
        <v>556</v>
      </c>
      <c r="C821" s="6" t="s">
        <v>190</v>
      </c>
      <c r="D821" s="6" t="s">
        <v>170</v>
      </c>
      <c r="E821" s="83">
        <v>240</v>
      </c>
      <c r="F821" s="59">
        <f>'прил.15'!G1044</f>
        <v>21.6</v>
      </c>
    </row>
    <row r="822" spans="1:6" ht="18.6" customHeight="1">
      <c r="A822" s="56" t="str">
        <f ca="1" t="shared" si="119"/>
        <v>Иные бюджетные ассигнования</v>
      </c>
      <c r="B822" s="42" t="s">
        <v>556</v>
      </c>
      <c r="C822" s="6" t="s">
        <v>190</v>
      </c>
      <c r="D822" s="6" t="s">
        <v>170</v>
      </c>
      <c r="E822" s="83">
        <v>800</v>
      </c>
      <c r="F822" s="59">
        <f>F823</f>
        <v>3</v>
      </c>
    </row>
    <row r="823" spans="1:6" ht="12.75">
      <c r="A823" s="56" t="str">
        <f ca="1" t="shared" si="119"/>
        <v>Уплата налогов, сборов и иных платежей</v>
      </c>
      <c r="B823" s="42" t="s">
        <v>556</v>
      </c>
      <c r="C823" s="6" t="s">
        <v>190</v>
      </c>
      <c r="D823" s="6" t="s">
        <v>170</v>
      </c>
      <c r="E823" s="83">
        <v>850</v>
      </c>
      <c r="F823" s="59">
        <f>'прил.15'!G1046</f>
        <v>3</v>
      </c>
    </row>
    <row r="824" spans="1:6" ht="75.75" customHeight="1">
      <c r="A824" s="56" t="str">
        <f ca="1">IF(ISERROR(MATCH(B824,Код_КЦСР,0)),"",INDIRECT(ADDRESS(MATCH(B824,Код_КЦСР,0)+1,2,,,"КЦСР")))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824" s="42" t="s">
        <v>67</v>
      </c>
      <c r="C824" s="6"/>
      <c r="D824" s="1"/>
      <c r="E824" s="73"/>
      <c r="F824" s="59">
        <f>F825+F880+F892</f>
        <v>174196.59999999998</v>
      </c>
    </row>
    <row r="825" spans="1:6" ht="41.25" customHeight="1">
      <c r="A825" s="56" t="str">
        <f ca="1">IF(ISERROR(MATCH(B825,Код_КЦСР,0)),"",INDIRECT(ADDRESS(MATCH(B825,Код_КЦСР,0)+1,2,,,"КЦСР")))</f>
        <v>Осуществление бюджетных инвестиций в объекты муниципальной собственности</v>
      </c>
      <c r="B825" s="42" t="s">
        <v>68</v>
      </c>
      <c r="C825" s="6"/>
      <c r="D825" s="1"/>
      <c r="E825" s="73"/>
      <c r="F825" s="59">
        <f>F826+F850+F855+F865+F860+F870+F875</f>
        <v>114551.99999999999</v>
      </c>
    </row>
    <row r="826" spans="1:6" ht="20.25" customHeight="1">
      <c r="A826" s="56" t="str">
        <f ca="1">IF(ISERROR(MATCH(B826,Код_КЦСР,0)),"",INDIRECT(ADDRESS(MATCH(B826,Код_КЦСР,0)+1,2,,,"КЦСР")))</f>
        <v>Строительство объектов сметной стоимостью до 100 млн. рублей</v>
      </c>
      <c r="B826" s="42" t="s">
        <v>69</v>
      </c>
      <c r="C826" s="6"/>
      <c r="D826" s="1"/>
      <c r="E826" s="73"/>
      <c r="F826" s="59">
        <f>F827+F831+F838+F846+F842</f>
        <v>63940.399999999994</v>
      </c>
    </row>
    <row r="827" spans="1:6" ht="12.75">
      <c r="A827" s="56" t="str">
        <f ca="1">IF(ISERROR(MATCH(C827,Код_Раздел,0)),"",INDIRECT(ADDRESS(MATCH(C827,Код_Раздел,0)+1,2,,,"Раздел")))</f>
        <v>Национальная экономика</v>
      </c>
      <c r="B827" s="42" t="s">
        <v>69</v>
      </c>
      <c r="C827" s="6" t="s">
        <v>190</v>
      </c>
      <c r="D827" s="1"/>
      <c r="E827" s="73"/>
      <c r="F827" s="59">
        <f>F828</f>
        <v>5377.6</v>
      </c>
    </row>
    <row r="828" spans="1:6" ht="23.25" customHeight="1">
      <c r="A828" s="94" t="s">
        <v>154</v>
      </c>
      <c r="B828" s="42" t="s">
        <v>69</v>
      </c>
      <c r="C828" s="6" t="s">
        <v>190</v>
      </c>
      <c r="D828" s="6" t="s">
        <v>193</v>
      </c>
      <c r="E828" s="73"/>
      <c r="F828" s="59">
        <f aca="true" t="shared" si="120" ref="F828:F829">F829</f>
        <v>5377.6</v>
      </c>
    </row>
    <row r="829" spans="1:6" ht="33">
      <c r="A829" s="56" t="str">
        <f ca="1">IF(ISERROR(MATCH(E829,Код_КВР,0)),"",INDIRECT(ADDRESS(MATCH(E829,Код_КВР,0)+1,2,,,"КВР")))</f>
        <v>Капитальные вложения в объекты недвижимого имущества муниципальной собственности</v>
      </c>
      <c r="B829" s="42" t="s">
        <v>69</v>
      </c>
      <c r="C829" s="6" t="s">
        <v>190</v>
      </c>
      <c r="D829" s="6" t="s">
        <v>193</v>
      </c>
      <c r="E829" s="73">
        <v>400</v>
      </c>
      <c r="F829" s="59">
        <f t="shared" si="120"/>
        <v>5377.6</v>
      </c>
    </row>
    <row r="830" spans="1:6" ht="12.75">
      <c r="A830" s="56" t="str">
        <f ca="1">IF(ISERROR(MATCH(E830,Код_КВР,0)),"",INDIRECT(ADDRESS(MATCH(E830,Код_КВР,0)+1,2,,,"КВР")))</f>
        <v>Бюджетные инвестиции</v>
      </c>
      <c r="B830" s="42" t="s">
        <v>69</v>
      </c>
      <c r="C830" s="6" t="s">
        <v>190</v>
      </c>
      <c r="D830" s="6" t="s">
        <v>193</v>
      </c>
      <c r="E830" s="73">
        <v>410</v>
      </c>
      <c r="F830" s="59">
        <f>'прил.15'!G1024</f>
        <v>5377.6</v>
      </c>
    </row>
    <row r="831" spans="1:6" ht="12.75">
      <c r="A831" s="56" t="str">
        <f ca="1">IF(ISERROR(MATCH(C831,Код_Раздел,0)),"",INDIRECT(ADDRESS(MATCH(C831,Код_Раздел,0)+1,2,,,"Раздел")))</f>
        <v>Жилищно-коммунальное хозяйство</v>
      </c>
      <c r="B831" s="42" t="s">
        <v>69</v>
      </c>
      <c r="C831" s="6" t="s">
        <v>195</v>
      </c>
      <c r="D831" s="1"/>
      <c r="E831" s="73"/>
      <c r="F831" s="59">
        <f>F835+F832</f>
        <v>12900</v>
      </c>
    </row>
    <row r="832" spans="1:6" ht="12.75">
      <c r="A832" s="60" t="s">
        <v>225</v>
      </c>
      <c r="B832" s="42" t="s">
        <v>69</v>
      </c>
      <c r="C832" s="6" t="s">
        <v>195</v>
      </c>
      <c r="D832" s="6" t="s">
        <v>188</v>
      </c>
      <c r="E832" s="82"/>
      <c r="F832" s="59">
        <f aca="true" t="shared" si="121" ref="F832:F833">F833</f>
        <v>2500</v>
      </c>
    </row>
    <row r="833" spans="1:6" ht="37.5" customHeight="1">
      <c r="A833" s="56" t="str">
        <f ca="1">IF(ISERROR(MATCH(E833,Код_КВР,0)),"",INDIRECT(ADDRESS(MATCH(E833,Код_КВР,0)+1,2,,,"КВР")))</f>
        <v>Капитальные вложения в объекты недвижимого имущества муниципальной собственности</v>
      </c>
      <c r="B833" s="42" t="s">
        <v>69</v>
      </c>
      <c r="C833" s="6" t="s">
        <v>195</v>
      </c>
      <c r="D833" s="6" t="s">
        <v>188</v>
      </c>
      <c r="E833" s="82">
        <v>400</v>
      </c>
      <c r="F833" s="59">
        <f t="shared" si="121"/>
        <v>2500</v>
      </c>
    </row>
    <row r="834" spans="1:6" ht="12.75">
      <c r="A834" s="56" t="str">
        <f ca="1">IF(ISERROR(MATCH(E834,Код_КВР,0)),"",INDIRECT(ADDRESS(MATCH(E834,Код_КВР,0)+1,2,,,"КВР")))</f>
        <v>Бюджетные инвестиции</v>
      </c>
      <c r="B834" s="42" t="s">
        <v>69</v>
      </c>
      <c r="C834" s="6" t="s">
        <v>195</v>
      </c>
      <c r="D834" s="6" t="s">
        <v>188</v>
      </c>
      <c r="E834" s="82">
        <v>410</v>
      </c>
      <c r="F834" s="59">
        <f>'прил.15'!G1066</f>
        <v>2500</v>
      </c>
    </row>
    <row r="835" spans="1:6" ht="12.75">
      <c r="A835" s="56" t="s">
        <v>224</v>
      </c>
      <c r="B835" s="42" t="s">
        <v>69</v>
      </c>
      <c r="C835" s="6" t="s">
        <v>195</v>
      </c>
      <c r="D835" s="6" t="s">
        <v>189</v>
      </c>
      <c r="E835" s="73"/>
      <c r="F835" s="59">
        <f aca="true" t="shared" si="122" ref="F835:F836">F836</f>
        <v>10400</v>
      </c>
    </row>
    <row r="836" spans="1:6" ht="33">
      <c r="A836" s="56" t="str">
        <f ca="1">IF(ISERROR(MATCH(E836,Код_КВР,0)),"",INDIRECT(ADDRESS(MATCH(E836,Код_КВР,0)+1,2,,,"КВР")))</f>
        <v>Капитальные вложения в объекты недвижимого имущества муниципальной собственности</v>
      </c>
      <c r="B836" s="42" t="s">
        <v>69</v>
      </c>
      <c r="C836" s="6" t="s">
        <v>195</v>
      </c>
      <c r="D836" s="6" t="s">
        <v>189</v>
      </c>
      <c r="E836" s="73">
        <v>400</v>
      </c>
      <c r="F836" s="59">
        <f t="shared" si="122"/>
        <v>10400</v>
      </c>
    </row>
    <row r="837" spans="1:6" ht="12.75">
      <c r="A837" s="56" t="str">
        <f ca="1">IF(ISERROR(MATCH(E837,Код_КВР,0)),"",INDIRECT(ADDRESS(MATCH(E837,Код_КВР,0)+1,2,,,"КВР")))</f>
        <v>Бюджетные инвестиции</v>
      </c>
      <c r="B837" s="42" t="s">
        <v>69</v>
      </c>
      <c r="C837" s="6" t="s">
        <v>195</v>
      </c>
      <c r="D837" s="6" t="s">
        <v>189</v>
      </c>
      <c r="E837" s="73">
        <v>410</v>
      </c>
      <c r="F837" s="59">
        <f>'прил.15'!G1078</f>
        <v>10400</v>
      </c>
    </row>
    <row r="838" spans="1:6" ht="12.75">
      <c r="A838" s="56" t="str">
        <f ca="1">IF(ISERROR(MATCH(C838,Код_Раздел,0)),"",INDIRECT(ADDRESS(MATCH(C838,Код_Раздел,0)+1,2,,,"Раздел")))</f>
        <v>Образование</v>
      </c>
      <c r="B838" s="42" t="s">
        <v>69</v>
      </c>
      <c r="C838" s="6" t="s">
        <v>169</v>
      </c>
      <c r="D838" s="1"/>
      <c r="E838" s="73"/>
      <c r="F838" s="59">
        <f aca="true" t="shared" si="123" ref="F838:F840">F839</f>
        <v>20000</v>
      </c>
    </row>
    <row r="839" spans="1:6" ht="12.75">
      <c r="A839" s="60" t="s">
        <v>223</v>
      </c>
      <c r="B839" s="42" t="s">
        <v>69</v>
      </c>
      <c r="C839" s="6" t="s">
        <v>169</v>
      </c>
      <c r="D839" s="1" t="s">
        <v>193</v>
      </c>
      <c r="E839" s="73"/>
      <c r="F839" s="59">
        <f t="shared" si="123"/>
        <v>20000</v>
      </c>
    </row>
    <row r="840" spans="1:6" ht="33">
      <c r="A840" s="56" t="str">
        <f ca="1">IF(ISERROR(MATCH(E840,Код_КВР,0)),"",INDIRECT(ADDRESS(MATCH(E840,Код_КВР,0)+1,2,,,"КВР")))</f>
        <v>Капитальные вложения в объекты недвижимого имущества муниципальной собственности</v>
      </c>
      <c r="B840" s="42" t="s">
        <v>69</v>
      </c>
      <c r="C840" s="6" t="s">
        <v>169</v>
      </c>
      <c r="D840" s="1" t="s">
        <v>193</v>
      </c>
      <c r="E840" s="73">
        <v>400</v>
      </c>
      <c r="F840" s="59">
        <f t="shared" si="123"/>
        <v>20000</v>
      </c>
    </row>
    <row r="841" spans="1:6" ht="12.75">
      <c r="A841" s="56" t="str">
        <f ca="1">IF(ISERROR(MATCH(E841,Код_КВР,0)),"",INDIRECT(ADDRESS(MATCH(E841,Код_КВР,0)+1,2,,,"КВР")))</f>
        <v>Бюджетные инвестиции</v>
      </c>
      <c r="B841" s="42" t="s">
        <v>69</v>
      </c>
      <c r="C841" s="6" t="s">
        <v>169</v>
      </c>
      <c r="D841" s="1" t="s">
        <v>193</v>
      </c>
      <c r="E841" s="73">
        <v>410</v>
      </c>
      <c r="F841" s="59">
        <f>'прил.15'!G1107</f>
        <v>20000</v>
      </c>
    </row>
    <row r="842" spans="1:6" ht="12.75">
      <c r="A842" s="56" t="str">
        <f ca="1">IF(ISERROR(MATCH(C842,Код_Раздел,0)),"",INDIRECT(ADDRESS(MATCH(C842,Код_Раздел,0)+1,2,,,"Раздел")))</f>
        <v>Культура, кинематография</v>
      </c>
      <c r="B842" s="42" t="s">
        <v>69</v>
      </c>
      <c r="C842" s="6" t="s">
        <v>196</v>
      </c>
      <c r="D842" s="1"/>
      <c r="E842" s="73"/>
      <c r="F842" s="59">
        <f aca="true" t="shared" si="124" ref="F842:F844">F843</f>
        <v>25162.8</v>
      </c>
    </row>
    <row r="843" spans="1:6" ht="20.25" customHeight="1">
      <c r="A843" s="60" t="s">
        <v>138</v>
      </c>
      <c r="B843" s="42" t="s">
        <v>69</v>
      </c>
      <c r="C843" s="6" t="s">
        <v>196</v>
      </c>
      <c r="D843" s="1" t="s">
        <v>190</v>
      </c>
      <c r="E843" s="73"/>
      <c r="F843" s="59">
        <f t="shared" si="124"/>
        <v>25162.8</v>
      </c>
    </row>
    <row r="844" spans="1:6" ht="33">
      <c r="A844" s="56" t="str">
        <f ca="1">IF(ISERROR(MATCH(E844,Код_КВР,0)),"",INDIRECT(ADDRESS(MATCH(E844,Код_КВР,0)+1,2,,,"КВР")))</f>
        <v>Капитальные вложения в объекты недвижимого имущества муниципальной собственности</v>
      </c>
      <c r="B844" s="42" t="s">
        <v>69</v>
      </c>
      <c r="C844" s="6" t="s">
        <v>196</v>
      </c>
      <c r="D844" s="1" t="s">
        <v>190</v>
      </c>
      <c r="E844" s="73">
        <v>400</v>
      </c>
      <c r="F844" s="59">
        <f t="shared" si="124"/>
        <v>25162.8</v>
      </c>
    </row>
    <row r="845" spans="1:6" ht="12.75">
      <c r="A845" s="56" t="str">
        <f ca="1">IF(ISERROR(MATCH(E845,Код_КВР,0)),"",INDIRECT(ADDRESS(MATCH(E845,Код_КВР,0)+1,2,,,"КВР")))</f>
        <v>Бюджетные инвестиции</v>
      </c>
      <c r="B845" s="42" t="s">
        <v>69</v>
      </c>
      <c r="C845" s="6" t="s">
        <v>196</v>
      </c>
      <c r="D845" s="1" t="s">
        <v>190</v>
      </c>
      <c r="E845" s="73">
        <v>410</v>
      </c>
      <c r="F845" s="59">
        <f>'прил.15'!G1125</f>
        <v>25162.8</v>
      </c>
    </row>
    <row r="846" spans="1:6" ht="12.75">
      <c r="A846" s="56" t="str">
        <f ca="1">IF(ISERROR(MATCH(C846,Код_Раздел,0)),"",INDIRECT(ADDRESS(MATCH(C846,Код_Раздел,0)+1,2,,,"Раздел")))</f>
        <v>Физическая культура и спорт</v>
      </c>
      <c r="B846" s="42" t="s">
        <v>69</v>
      </c>
      <c r="C846" s="6" t="s">
        <v>198</v>
      </c>
      <c r="D846" s="1"/>
      <c r="E846" s="73"/>
      <c r="F846" s="59">
        <f aca="true" t="shared" si="125" ref="F846:F848">F847</f>
        <v>500</v>
      </c>
    </row>
    <row r="847" spans="1:6" ht="12.75">
      <c r="A847" s="60" t="s">
        <v>166</v>
      </c>
      <c r="B847" s="42" t="s">
        <v>69</v>
      </c>
      <c r="C847" s="6" t="s">
        <v>198</v>
      </c>
      <c r="D847" s="1" t="s">
        <v>195</v>
      </c>
      <c r="E847" s="73"/>
      <c r="F847" s="59">
        <f t="shared" si="125"/>
        <v>500</v>
      </c>
    </row>
    <row r="848" spans="1:6" ht="33">
      <c r="A848" s="56" t="str">
        <f ca="1">IF(ISERROR(MATCH(E848,Код_КВР,0)),"",INDIRECT(ADDRESS(MATCH(E848,Код_КВР,0)+1,2,,,"КВР")))</f>
        <v>Капитальные вложения в объекты недвижимого имущества муниципальной собственности</v>
      </c>
      <c r="B848" s="42" t="s">
        <v>69</v>
      </c>
      <c r="C848" s="6" t="s">
        <v>198</v>
      </c>
      <c r="D848" s="1" t="s">
        <v>195</v>
      </c>
      <c r="E848" s="73">
        <v>400</v>
      </c>
      <c r="F848" s="59">
        <f t="shared" si="125"/>
        <v>500</v>
      </c>
    </row>
    <row r="849" spans="1:6" ht="12.75">
      <c r="A849" s="56" t="str">
        <f ca="1">IF(ISERROR(MATCH(E849,Код_КВР,0)),"",INDIRECT(ADDRESS(MATCH(E849,Код_КВР,0)+1,2,,,"КВР")))</f>
        <v>Бюджетные инвестиции</v>
      </c>
      <c r="B849" s="42" t="s">
        <v>69</v>
      </c>
      <c r="C849" s="6" t="s">
        <v>198</v>
      </c>
      <c r="D849" s="1" t="s">
        <v>195</v>
      </c>
      <c r="E849" s="73">
        <v>410</v>
      </c>
      <c r="F849" s="59">
        <f>'прил.15'!G1132</f>
        <v>500</v>
      </c>
    </row>
    <row r="850" spans="1:6" ht="12.75">
      <c r="A850" s="56" t="str">
        <f ca="1">IF(ISERROR(MATCH(B850,Код_КЦСР,0)),"",INDIRECT(ADDRESS(MATCH(B850,Код_КЦСР,0)+1,2,,,"КЦСР")))</f>
        <v>Строительство детского сада № 27 в 115 мкр.</v>
      </c>
      <c r="B850" s="42" t="s">
        <v>71</v>
      </c>
      <c r="C850" s="6"/>
      <c r="D850" s="1"/>
      <c r="E850" s="73"/>
      <c r="F850" s="59">
        <f aca="true" t="shared" si="126" ref="F850:F852">F851</f>
        <v>42107.7</v>
      </c>
    </row>
    <row r="851" spans="1:6" ht="12.75">
      <c r="A851" s="56" t="str">
        <f ca="1">IF(ISERROR(MATCH(C851,Код_Раздел,0)),"",INDIRECT(ADDRESS(MATCH(C851,Код_Раздел,0)+1,2,,,"Раздел")))</f>
        <v>Образование</v>
      </c>
      <c r="B851" s="42" t="s">
        <v>71</v>
      </c>
      <c r="C851" s="6" t="s">
        <v>169</v>
      </c>
      <c r="D851" s="1"/>
      <c r="E851" s="73"/>
      <c r="F851" s="59">
        <f t="shared" si="126"/>
        <v>42107.7</v>
      </c>
    </row>
    <row r="852" spans="1:6" ht="12.75">
      <c r="A852" s="60" t="s">
        <v>223</v>
      </c>
      <c r="B852" s="42" t="s">
        <v>71</v>
      </c>
      <c r="C852" s="6" t="s">
        <v>169</v>
      </c>
      <c r="D852" s="1" t="s">
        <v>193</v>
      </c>
      <c r="E852" s="73"/>
      <c r="F852" s="59">
        <f t="shared" si="126"/>
        <v>42107.7</v>
      </c>
    </row>
    <row r="853" spans="1:6" ht="33">
      <c r="A853" s="56" t="str">
        <f ca="1">IF(ISERROR(MATCH(E853,Код_КВР,0)),"",INDIRECT(ADDRESS(MATCH(E853,Код_КВР,0)+1,2,,,"КВР")))</f>
        <v>Капитальные вложения в объекты недвижимого имущества муниципальной собственности</v>
      </c>
      <c r="B853" s="42" t="s">
        <v>71</v>
      </c>
      <c r="C853" s="6" t="s">
        <v>169</v>
      </c>
      <c r="D853" s="1" t="s">
        <v>193</v>
      </c>
      <c r="E853" s="73">
        <v>400</v>
      </c>
      <c r="F853" s="59">
        <f aca="true" t="shared" si="127" ref="F853">F854</f>
        <v>42107.7</v>
      </c>
    </row>
    <row r="854" spans="1:6" ht="12.75">
      <c r="A854" s="56" t="str">
        <f ca="1">IF(ISERROR(MATCH(E854,Код_КВР,0)),"",INDIRECT(ADDRESS(MATCH(E854,Код_КВР,0)+1,2,,,"КВР")))</f>
        <v>Бюджетные инвестиции</v>
      </c>
      <c r="B854" s="42" t="s">
        <v>71</v>
      </c>
      <c r="C854" s="6" t="s">
        <v>169</v>
      </c>
      <c r="D854" s="1" t="s">
        <v>193</v>
      </c>
      <c r="E854" s="73">
        <v>410</v>
      </c>
      <c r="F854" s="59">
        <f>'прил.15'!G1110</f>
        <v>42107.7</v>
      </c>
    </row>
    <row r="855" spans="1:6" ht="12.75">
      <c r="A855" s="56" t="str">
        <f ca="1">IF(ISERROR(MATCH(B855,Код_КЦСР,0)),"",INDIRECT(ADDRESS(MATCH(B855,Код_КЦСР,0)+1,2,,,"КЦСР")))</f>
        <v>Строительство полигона твердых бытовых отходов (ТБО) №2</v>
      </c>
      <c r="B855" s="42" t="s">
        <v>72</v>
      </c>
      <c r="C855" s="6"/>
      <c r="D855" s="1"/>
      <c r="E855" s="73"/>
      <c r="F855" s="59">
        <f aca="true" t="shared" si="128" ref="F855:F858">F856</f>
        <v>1000</v>
      </c>
    </row>
    <row r="856" spans="1:6" ht="12.75">
      <c r="A856" s="56" t="str">
        <f ca="1">IF(ISERROR(MATCH(C856,Код_Раздел,0)),"",INDIRECT(ADDRESS(MATCH(C856,Код_Раздел,0)+1,2,,,"Раздел")))</f>
        <v>Жилищно-коммунальное хозяйство</v>
      </c>
      <c r="B856" s="42" t="s">
        <v>72</v>
      </c>
      <c r="C856" s="6" t="s">
        <v>195</v>
      </c>
      <c r="D856" s="1"/>
      <c r="E856" s="73"/>
      <c r="F856" s="59">
        <f t="shared" si="128"/>
        <v>1000</v>
      </c>
    </row>
    <row r="857" spans="1:6" ht="12.75">
      <c r="A857" s="60" t="s">
        <v>225</v>
      </c>
      <c r="B857" s="42" t="s">
        <v>72</v>
      </c>
      <c r="C857" s="6" t="s">
        <v>195</v>
      </c>
      <c r="D857" s="6" t="s">
        <v>188</v>
      </c>
      <c r="E857" s="73"/>
      <c r="F857" s="59">
        <f t="shared" si="128"/>
        <v>1000</v>
      </c>
    </row>
    <row r="858" spans="1:6" ht="36.75" customHeight="1">
      <c r="A858" s="56" t="str">
        <f ca="1">IF(ISERROR(MATCH(E858,Код_КВР,0)),"",INDIRECT(ADDRESS(MATCH(E858,Код_КВР,0)+1,2,,,"КВР")))</f>
        <v>Капитальные вложения в объекты недвижимого имущества муниципальной собственности</v>
      </c>
      <c r="B858" s="42" t="s">
        <v>72</v>
      </c>
      <c r="C858" s="6" t="s">
        <v>195</v>
      </c>
      <c r="D858" s="6" t="s">
        <v>188</v>
      </c>
      <c r="E858" s="73">
        <v>400</v>
      </c>
      <c r="F858" s="59">
        <f t="shared" si="128"/>
        <v>1000</v>
      </c>
    </row>
    <row r="859" spans="1:6" ht="12.75">
      <c r="A859" s="56" t="str">
        <f ca="1">IF(ISERROR(MATCH(E859,Код_КВР,0)),"",INDIRECT(ADDRESS(MATCH(E859,Код_КВР,0)+1,2,,,"КВР")))</f>
        <v>Бюджетные инвестиции</v>
      </c>
      <c r="B859" s="42" t="s">
        <v>72</v>
      </c>
      <c r="C859" s="6" t="s">
        <v>195</v>
      </c>
      <c r="D859" s="6" t="s">
        <v>188</v>
      </c>
      <c r="E859" s="73">
        <v>410</v>
      </c>
      <c r="F859" s="59">
        <f>'прил.15'!G1069</f>
        <v>1000</v>
      </c>
    </row>
    <row r="860" spans="1:6" ht="33">
      <c r="A860" s="56" t="str">
        <f ca="1">IF(ISERROR(MATCH(B860,Код_КЦСР,0)),"",INDIRECT(ADDRESS(MATCH(B860,Код_КЦСР,0)+1,2,,,"КЦСР")))</f>
        <v>Строительство средней общеобразовательной школы № 24 в 112 мкр.</v>
      </c>
      <c r="B860" s="39" t="s">
        <v>488</v>
      </c>
      <c r="C860" s="6"/>
      <c r="D860" s="1"/>
      <c r="E860" s="73"/>
      <c r="F860" s="59">
        <f aca="true" t="shared" si="129" ref="F860:F863">F861</f>
        <v>1000</v>
      </c>
    </row>
    <row r="861" spans="1:6" ht="12.75">
      <c r="A861" s="56" t="str">
        <f ca="1">IF(ISERROR(MATCH(C861,Код_Раздел,0)),"",INDIRECT(ADDRESS(MATCH(C861,Код_Раздел,0)+1,2,,,"Раздел")))</f>
        <v>Образование</v>
      </c>
      <c r="B861" s="39" t="s">
        <v>488</v>
      </c>
      <c r="C861" s="6" t="s">
        <v>169</v>
      </c>
      <c r="D861" s="1"/>
      <c r="E861" s="73"/>
      <c r="F861" s="59">
        <f t="shared" si="129"/>
        <v>1000</v>
      </c>
    </row>
    <row r="862" spans="1:6" ht="12.75">
      <c r="A862" s="60" t="s">
        <v>223</v>
      </c>
      <c r="B862" s="39" t="s">
        <v>488</v>
      </c>
      <c r="C862" s="6" t="s">
        <v>169</v>
      </c>
      <c r="D862" s="6" t="s">
        <v>193</v>
      </c>
      <c r="E862" s="73"/>
      <c r="F862" s="59">
        <f t="shared" si="129"/>
        <v>1000</v>
      </c>
    </row>
    <row r="863" spans="1:6" ht="36.75" customHeight="1">
      <c r="A863" s="56" t="str">
        <f ca="1">IF(ISERROR(MATCH(E863,Код_КВР,0)),"",INDIRECT(ADDRESS(MATCH(E863,Код_КВР,0)+1,2,,,"КВР")))</f>
        <v>Капитальные вложения в объекты недвижимого имущества муниципальной собственности</v>
      </c>
      <c r="B863" s="39" t="s">
        <v>488</v>
      </c>
      <c r="C863" s="6" t="s">
        <v>169</v>
      </c>
      <c r="D863" s="6" t="s">
        <v>193</v>
      </c>
      <c r="E863" s="73">
        <v>400</v>
      </c>
      <c r="F863" s="59">
        <f t="shared" si="129"/>
        <v>1000</v>
      </c>
    </row>
    <row r="864" spans="1:6" ht="12.75">
      <c r="A864" s="56" t="str">
        <f ca="1">IF(ISERROR(MATCH(E864,Код_КВР,0)),"",INDIRECT(ADDRESS(MATCH(E864,Код_КВР,0)+1,2,,,"КВР")))</f>
        <v>Бюджетные инвестиции</v>
      </c>
      <c r="B864" s="39" t="s">
        <v>488</v>
      </c>
      <c r="C864" s="6" t="s">
        <v>169</v>
      </c>
      <c r="D864" s="6" t="s">
        <v>193</v>
      </c>
      <c r="E864" s="73">
        <v>410</v>
      </c>
      <c r="F864" s="59">
        <f>'прил.15'!G1113</f>
        <v>1000</v>
      </c>
    </row>
    <row r="865" spans="1:6" ht="36" customHeight="1">
      <c r="A865" s="56" t="str">
        <f ca="1">IF(ISERROR(MATCH(B865,Код_КЦСР,0)),"",INDIRECT(ADDRESS(MATCH(B865,Код_КЦСР,0)+1,2,,,"КЦСР")))</f>
        <v>Реконструкция Октябрьского проспекта на участке от Октябрьского моста до ул. Любецкой</v>
      </c>
      <c r="B865" s="39" t="s">
        <v>490</v>
      </c>
      <c r="C865" s="6"/>
      <c r="D865" s="1"/>
      <c r="E865" s="73"/>
      <c r="F865" s="59">
        <f aca="true" t="shared" si="130" ref="F865:F868">F866</f>
        <v>1944</v>
      </c>
    </row>
    <row r="866" spans="1:6" ht="12.75">
      <c r="A866" s="56" t="str">
        <f ca="1">IF(ISERROR(MATCH(C866,Код_Раздел,0)),"",INDIRECT(ADDRESS(MATCH(C866,Код_Раздел,0)+1,2,,,"Раздел")))</f>
        <v>Национальная экономика</v>
      </c>
      <c r="B866" s="39" t="s">
        <v>490</v>
      </c>
      <c r="C866" s="6" t="s">
        <v>190</v>
      </c>
      <c r="D866" s="1"/>
      <c r="E866" s="73"/>
      <c r="F866" s="59">
        <f t="shared" si="130"/>
        <v>1944</v>
      </c>
    </row>
    <row r="867" spans="1:6" ht="12.75">
      <c r="A867" s="94" t="s">
        <v>154</v>
      </c>
      <c r="B867" s="39" t="s">
        <v>490</v>
      </c>
      <c r="C867" s="6" t="s">
        <v>190</v>
      </c>
      <c r="D867" s="6" t="s">
        <v>193</v>
      </c>
      <c r="E867" s="73"/>
      <c r="F867" s="59">
        <f t="shared" si="130"/>
        <v>1944</v>
      </c>
    </row>
    <row r="868" spans="1:6" ht="33">
      <c r="A868" s="56" t="str">
        <f ca="1">IF(ISERROR(MATCH(E868,Код_КВР,0)),"",INDIRECT(ADDRESS(MATCH(E868,Код_КВР,0)+1,2,,,"КВР")))</f>
        <v>Капитальные вложения в объекты недвижимого имущества муниципальной собственности</v>
      </c>
      <c r="B868" s="39" t="s">
        <v>490</v>
      </c>
      <c r="C868" s="6" t="s">
        <v>190</v>
      </c>
      <c r="D868" s="6" t="s">
        <v>193</v>
      </c>
      <c r="E868" s="73">
        <v>400</v>
      </c>
      <c r="F868" s="59">
        <f t="shared" si="130"/>
        <v>1944</v>
      </c>
    </row>
    <row r="869" spans="1:6" ht="12.75">
      <c r="A869" s="56" t="str">
        <f ca="1">IF(ISERROR(MATCH(E869,Код_КВР,0)),"",INDIRECT(ADDRESS(MATCH(E869,Код_КВР,0)+1,2,,,"КВР")))</f>
        <v>Бюджетные инвестиции</v>
      </c>
      <c r="B869" s="39" t="s">
        <v>490</v>
      </c>
      <c r="C869" s="6" t="s">
        <v>190</v>
      </c>
      <c r="D869" s="6" t="s">
        <v>193</v>
      </c>
      <c r="E869" s="73">
        <v>410</v>
      </c>
      <c r="F869" s="59">
        <f>'прил.15'!G1027</f>
        <v>1944</v>
      </c>
    </row>
    <row r="870" spans="1:6" ht="33">
      <c r="A870" s="56" t="str">
        <f ca="1">IF(ISERROR(MATCH(B870,Код_КЦСР,0)),"",INDIRECT(ADDRESS(MATCH(B870,Код_КЦСР,0)+1,2,,,"КЦСР")))</f>
        <v>Строительство участков для многодетных семей. Внутриквартальные проезды.</v>
      </c>
      <c r="B870" s="39" t="s">
        <v>560</v>
      </c>
      <c r="C870" s="6"/>
      <c r="D870" s="1"/>
      <c r="E870" s="82"/>
      <c r="F870" s="59">
        <f>F871</f>
        <v>3559.9</v>
      </c>
    </row>
    <row r="871" spans="1:6" ht="12.75">
      <c r="A871" s="56" t="str">
        <f ca="1">IF(ISERROR(MATCH(C871,Код_Раздел,0)),"",INDIRECT(ADDRESS(MATCH(C871,Код_Раздел,0)+1,2,,,"Раздел")))</f>
        <v>Национальная экономика</v>
      </c>
      <c r="B871" s="39" t="s">
        <v>560</v>
      </c>
      <c r="C871" s="6" t="s">
        <v>190</v>
      </c>
      <c r="D871" s="1"/>
      <c r="E871" s="82"/>
      <c r="F871" s="59">
        <f>F872</f>
        <v>3559.9</v>
      </c>
    </row>
    <row r="872" spans="1:6" ht="12.75">
      <c r="A872" s="94" t="s">
        <v>154</v>
      </c>
      <c r="B872" s="39" t="s">
        <v>560</v>
      </c>
      <c r="C872" s="6" t="s">
        <v>190</v>
      </c>
      <c r="D872" s="6" t="s">
        <v>193</v>
      </c>
      <c r="E872" s="82"/>
      <c r="F872" s="59">
        <f>F873</f>
        <v>3559.9</v>
      </c>
    </row>
    <row r="873" spans="1:6" ht="33">
      <c r="A873" s="56" t="str">
        <f ca="1">IF(ISERROR(MATCH(E873,Код_КВР,0)),"",INDIRECT(ADDRESS(MATCH(E873,Код_КВР,0)+1,2,,,"КВР")))</f>
        <v>Капитальные вложения в объекты недвижимого имущества муниципальной собственности</v>
      </c>
      <c r="B873" s="39" t="s">
        <v>560</v>
      </c>
      <c r="C873" s="6" t="s">
        <v>190</v>
      </c>
      <c r="D873" s="6" t="s">
        <v>193</v>
      </c>
      <c r="E873" s="82">
        <v>400</v>
      </c>
      <c r="F873" s="59">
        <f>F874</f>
        <v>3559.9</v>
      </c>
    </row>
    <row r="874" spans="1:6" ht="12.75">
      <c r="A874" s="56" t="str">
        <f ca="1">IF(ISERROR(MATCH(E874,Код_КВР,0)),"",INDIRECT(ADDRESS(MATCH(E874,Код_КВР,0)+1,2,,,"КВР")))</f>
        <v>Бюджетные инвестиции</v>
      </c>
      <c r="B874" s="39" t="s">
        <v>560</v>
      </c>
      <c r="C874" s="6" t="s">
        <v>190</v>
      </c>
      <c r="D874" s="6" t="s">
        <v>193</v>
      </c>
      <c r="E874" s="82">
        <v>410</v>
      </c>
      <c r="F874" s="59">
        <f>'прил.15'!G1030</f>
        <v>3559.9</v>
      </c>
    </row>
    <row r="875" spans="1:6" ht="19.5" customHeight="1">
      <c r="A875" s="56" t="str">
        <f ca="1">IF(ISERROR(MATCH(B875,Код_КЦСР,0)),"",INDIRECT(ADDRESS(MATCH(B875,Код_КЦСР,0)+1,2,,,"КЦСР")))</f>
        <v>Строительство кладбища № 5</v>
      </c>
      <c r="B875" s="39" t="s">
        <v>561</v>
      </c>
      <c r="C875" s="6"/>
      <c r="D875" s="1"/>
      <c r="E875" s="82"/>
      <c r="F875" s="59">
        <f>F876</f>
        <v>1000</v>
      </c>
    </row>
    <row r="876" spans="1:6" ht="12.75">
      <c r="A876" s="56" t="str">
        <f ca="1">IF(ISERROR(MATCH(C876,Код_Раздел,0)),"",INDIRECT(ADDRESS(MATCH(C876,Код_Раздел,0)+1,2,,,"Раздел")))</f>
        <v>Жилищно-коммунальное хозяйство</v>
      </c>
      <c r="B876" s="39" t="s">
        <v>561</v>
      </c>
      <c r="C876" s="6" t="s">
        <v>195</v>
      </c>
      <c r="D876" s="1"/>
      <c r="E876" s="82"/>
      <c r="F876" s="59">
        <f>F877</f>
        <v>1000</v>
      </c>
    </row>
    <row r="877" spans="1:6" ht="12.75">
      <c r="A877" s="10" t="s">
        <v>225</v>
      </c>
      <c r="B877" s="39" t="s">
        <v>561</v>
      </c>
      <c r="C877" s="6" t="s">
        <v>195</v>
      </c>
      <c r="D877" s="6" t="s">
        <v>188</v>
      </c>
      <c r="E877" s="82"/>
      <c r="F877" s="59">
        <f>F878</f>
        <v>1000</v>
      </c>
    </row>
    <row r="878" spans="1:6" ht="33">
      <c r="A878" s="56" t="str">
        <f ca="1">IF(ISERROR(MATCH(E878,Код_КВР,0)),"",INDIRECT(ADDRESS(MATCH(E878,Код_КВР,0)+1,2,,,"КВР")))</f>
        <v>Капитальные вложения в объекты недвижимого имущества муниципальной собственности</v>
      </c>
      <c r="B878" s="39" t="s">
        <v>561</v>
      </c>
      <c r="C878" s="6" t="s">
        <v>195</v>
      </c>
      <c r="D878" s="6" t="s">
        <v>188</v>
      </c>
      <c r="E878" s="82">
        <v>400</v>
      </c>
      <c r="F878" s="59">
        <f>F879</f>
        <v>1000</v>
      </c>
    </row>
    <row r="879" spans="1:6" ht="12.75">
      <c r="A879" s="56" t="str">
        <f ca="1">IF(ISERROR(MATCH(E879,Код_КВР,0)),"",INDIRECT(ADDRESS(MATCH(E879,Код_КВР,0)+1,2,,,"КВР")))</f>
        <v>Бюджетные инвестиции</v>
      </c>
      <c r="B879" s="39" t="s">
        <v>561</v>
      </c>
      <c r="C879" s="6" t="s">
        <v>195</v>
      </c>
      <c r="D879" s="6" t="s">
        <v>188</v>
      </c>
      <c r="E879" s="82">
        <v>410</v>
      </c>
      <c r="F879" s="59">
        <f>'прил.15'!G1072</f>
        <v>1000</v>
      </c>
    </row>
    <row r="880" spans="1:6" ht="24.75" customHeight="1">
      <c r="A880" s="56" t="str">
        <f ca="1">IF(ISERROR(MATCH(B880,Код_КЦСР,0)),"",INDIRECT(ADDRESS(MATCH(B880,Код_КЦСР,0)+1,2,,,"КЦСР")))</f>
        <v>Капитальный ремонт объектов муниципальной собственности</v>
      </c>
      <c r="B880" s="32" t="s">
        <v>73</v>
      </c>
      <c r="C880" s="6"/>
      <c r="D880" s="1"/>
      <c r="E880" s="73"/>
      <c r="F880" s="59">
        <f>F885+F881</f>
        <v>7568.9</v>
      </c>
    </row>
    <row r="881" spans="1:6" ht="12.75">
      <c r="A881" s="56" t="str">
        <f ca="1">IF(ISERROR(MATCH(C881,Код_Раздел,0)),"",INDIRECT(ADDRESS(MATCH(C881,Код_Раздел,0)+1,2,,,"Раздел")))</f>
        <v>Жилищно-коммунальное хозяйство</v>
      </c>
      <c r="B881" s="32" t="s">
        <v>73</v>
      </c>
      <c r="C881" s="6" t="s">
        <v>195</v>
      </c>
      <c r="D881" s="1"/>
      <c r="E881" s="73"/>
      <c r="F881" s="59">
        <f aca="true" t="shared" si="131" ref="F881:F883">F882</f>
        <v>500</v>
      </c>
    </row>
    <row r="882" spans="1:6" ht="12.75">
      <c r="A882" s="60" t="s">
        <v>200</v>
      </c>
      <c r="B882" s="32" t="s">
        <v>73</v>
      </c>
      <c r="C882" s="6" t="s">
        <v>195</v>
      </c>
      <c r="D882" s="1" t="s">
        <v>187</v>
      </c>
      <c r="E882" s="73"/>
      <c r="F882" s="59">
        <f t="shared" si="131"/>
        <v>500</v>
      </c>
    </row>
    <row r="883" spans="1:6" ht="12.75">
      <c r="A883" s="56" t="str">
        <f ca="1">IF(ISERROR(MATCH(E883,Код_КВР,0)),"",INDIRECT(ADDRESS(MATCH(E883,Код_КВР,0)+1,2,,,"КВР")))</f>
        <v>Закупка товаров, работ и услуг для муниципальных нужд</v>
      </c>
      <c r="B883" s="32" t="s">
        <v>73</v>
      </c>
      <c r="C883" s="6" t="s">
        <v>195</v>
      </c>
      <c r="D883" s="1" t="s">
        <v>187</v>
      </c>
      <c r="E883" s="73">
        <v>200</v>
      </c>
      <c r="F883" s="59">
        <f t="shared" si="131"/>
        <v>500</v>
      </c>
    </row>
    <row r="884" spans="1:6" ht="37.5" customHeight="1">
      <c r="A884" s="56" t="str">
        <f ca="1">IF(ISERROR(MATCH(E884,Код_КВР,0)),"",INDIRECT(ADDRESS(MATCH(E884,Код_КВР,0)+1,2,,,"КВР")))</f>
        <v>Иные закупки товаров, работ и услуг для обеспечения муниципальных нужд</v>
      </c>
      <c r="B884" s="32" t="s">
        <v>73</v>
      </c>
      <c r="C884" s="6" t="s">
        <v>195</v>
      </c>
      <c r="D884" s="1" t="s">
        <v>187</v>
      </c>
      <c r="E884" s="73">
        <v>240</v>
      </c>
      <c r="F884" s="59">
        <f>'прил.15'!G1060</f>
        <v>500</v>
      </c>
    </row>
    <row r="885" spans="1:6" ht="12.75">
      <c r="A885" s="56" t="str">
        <f ca="1">IF(ISERROR(MATCH(C885,Код_Раздел,0)),"",INDIRECT(ADDRESS(MATCH(C885,Код_Раздел,0)+1,2,,,"Раздел")))</f>
        <v>Образование</v>
      </c>
      <c r="B885" s="32" t="s">
        <v>73</v>
      </c>
      <c r="C885" s="6" t="s">
        <v>169</v>
      </c>
      <c r="D885" s="1"/>
      <c r="E885" s="82"/>
      <c r="F885" s="59">
        <f>F886+F889</f>
        <v>7068.9</v>
      </c>
    </row>
    <row r="886" spans="1:6" ht="12.75">
      <c r="A886" s="60" t="s">
        <v>230</v>
      </c>
      <c r="B886" s="32" t="s">
        <v>73</v>
      </c>
      <c r="C886" s="6" t="s">
        <v>169</v>
      </c>
      <c r="D886" s="1" t="s">
        <v>187</v>
      </c>
      <c r="E886" s="82"/>
      <c r="F886" s="59">
        <f>F887</f>
        <v>3964.9</v>
      </c>
    </row>
    <row r="887" spans="1:6" ht="12.75">
      <c r="A887" s="56" t="str">
        <f ca="1">IF(ISERROR(MATCH(E887,Код_КВР,0)),"",INDIRECT(ADDRESS(MATCH(E887,Код_КВР,0)+1,2,,,"КВР")))</f>
        <v>Закупка товаров, работ и услуг для муниципальных нужд</v>
      </c>
      <c r="B887" s="32" t="s">
        <v>73</v>
      </c>
      <c r="C887" s="6" t="s">
        <v>169</v>
      </c>
      <c r="D887" s="1" t="s">
        <v>187</v>
      </c>
      <c r="E887" s="82">
        <v>200</v>
      </c>
      <c r="F887" s="59">
        <f>F888</f>
        <v>3964.9</v>
      </c>
    </row>
    <row r="888" spans="1:6" ht="33">
      <c r="A888" s="56" t="str">
        <f ca="1">IF(ISERROR(MATCH(E888,Код_КВР,0)),"",INDIRECT(ADDRESS(MATCH(E888,Код_КВР,0)+1,2,,,"КВР")))</f>
        <v>Иные закупки товаров, работ и услуг для обеспечения муниципальных нужд</v>
      </c>
      <c r="B888" s="32" t="s">
        <v>73</v>
      </c>
      <c r="C888" s="6" t="s">
        <v>169</v>
      </c>
      <c r="D888" s="1" t="s">
        <v>187</v>
      </c>
      <c r="E888" s="82">
        <v>240</v>
      </c>
      <c r="F888" s="59">
        <f>'прил.15'!G1084</f>
        <v>3964.9</v>
      </c>
    </row>
    <row r="889" spans="1:6" ht="12.75">
      <c r="A889" s="10" t="s">
        <v>173</v>
      </c>
      <c r="B889" s="32" t="s">
        <v>73</v>
      </c>
      <c r="C889" s="6" t="s">
        <v>169</v>
      </c>
      <c r="D889" s="1" t="s">
        <v>169</v>
      </c>
      <c r="E889" s="146"/>
      <c r="F889" s="59">
        <f>F890</f>
        <v>3104</v>
      </c>
    </row>
    <row r="890" spans="1:6" ht="20.25" customHeight="1">
      <c r="A890" s="56" t="str">
        <f ca="1">IF(ISERROR(MATCH(E890,Код_КВР,0)),"",INDIRECT(ADDRESS(MATCH(E890,Код_КВР,0)+1,2,,,"КВР")))</f>
        <v>Закупка товаров, работ и услуг для муниципальных нужд</v>
      </c>
      <c r="B890" s="32" t="s">
        <v>73</v>
      </c>
      <c r="C890" s="6" t="s">
        <v>169</v>
      </c>
      <c r="D890" s="1" t="s">
        <v>169</v>
      </c>
      <c r="E890" s="146">
        <v>200</v>
      </c>
      <c r="F890" s="59">
        <f>F891</f>
        <v>3104</v>
      </c>
    </row>
    <row r="891" spans="1:6" ht="33">
      <c r="A891" s="56" t="str">
        <f ca="1">IF(ISERROR(MATCH(E891,Код_КВР,0)),"",INDIRECT(ADDRESS(MATCH(E891,Код_КВР,0)+1,2,,,"КВР")))</f>
        <v>Иные закупки товаров, работ и услуг для обеспечения муниципальных нужд</v>
      </c>
      <c r="B891" s="32" t="s">
        <v>73</v>
      </c>
      <c r="C891" s="6" t="s">
        <v>169</v>
      </c>
      <c r="D891" s="1" t="s">
        <v>169</v>
      </c>
      <c r="E891" s="146">
        <v>240</v>
      </c>
      <c r="F891" s="59">
        <f>'прил.15'!G1101</f>
        <v>3104</v>
      </c>
    </row>
    <row r="892" spans="1:6" ht="39" customHeight="1">
      <c r="A892" s="56" t="str">
        <f ca="1">IF(ISERROR(MATCH(B892,Код_КЦСР,0)),"",INDIRECT(ADDRESS(MATCH(B892,Код_КЦСР,0)+1,2,,,"КЦСР")))</f>
        <v xml:space="preserve">Обеспечение создания условий для реализации муниципальной программы </v>
      </c>
      <c r="B892" s="32" t="s">
        <v>74</v>
      </c>
      <c r="C892" s="6"/>
      <c r="D892" s="1"/>
      <c r="E892" s="73"/>
      <c r="F892" s="59">
        <f aca="true" t="shared" si="132" ref="F892:F893">F893</f>
        <v>52075.7</v>
      </c>
    </row>
    <row r="893" spans="1:6" ht="12.75">
      <c r="A893" s="56" t="str">
        <f ca="1">IF(ISERROR(MATCH(C893,Код_Раздел,0)),"",INDIRECT(ADDRESS(MATCH(C893,Код_Раздел,0)+1,2,,,"Раздел")))</f>
        <v>Национальная экономика</v>
      </c>
      <c r="B893" s="32" t="s">
        <v>74</v>
      </c>
      <c r="C893" s="6" t="s">
        <v>190</v>
      </c>
      <c r="D893" s="1"/>
      <c r="E893" s="73"/>
      <c r="F893" s="59">
        <f t="shared" si="132"/>
        <v>52075.7</v>
      </c>
    </row>
    <row r="894" spans="1:6" ht="12.75">
      <c r="A894" s="60" t="s">
        <v>197</v>
      </c>
      <c r="B894" s="32" t="s">
        <v>74</v>
      </c>
      <c r="C894" s="6" t="s">
        <v>190</v>
      </c>
      <c r="D894" s="6" t="s">
        <v>170</v>
      </c>
      <c r="E894" s="73"/>
      <c r="F894" s="59">
        <f>F895+F897+F899</f>
        <v>52075.7</v>
      </c>
    </row>
    <row r="895" spans="1:6" ht="37.5" customHeight="1">
      <c r="A895" s="56" t="str">
        <f ca="1">IF(ISERROR(MATCH(E895,Код_КВР,0)),"",INDIRECT(ADDRESS(MATCH(E895,Код_КВР,0)+1,2,,,"КВР")))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5" s="32" t="s">
        <v>74</v>
      </c>
      <c r="C895" s="6" t="s">
        <v>190</v>
      </c>
      <c r="D895" s="6" t="s">
        <v>170</v>
      </c>
      <c r="E895" s="73">
        <v>100</v>
      </c>
      <c r="F895" s="59">
        <f>F896</f>
        <v>48086.6</v>
      </c>
    </row>
    <row r="896" spans="1:6" ht="12.75">
      <c r="A896" s="56" t="str">
        <f ca="1">IF(ISERROR(MATCH(E896,Код_КВР,0)),"",INDIRECT(ADDRESS(MATCH(E896,Код_КВР,0)+1,2,,,"КВР")))</f>
        <v>Расходы на выплаты персоналу казенных учреждений</v>
      </c>
      <c r="B896" s="32" t="s">
        <v>74</v>
      </c>
      <c r="C896" s="6" t="s">
        <v>190</v>
      </c>
      <c r="D896" s="6" t="s">
        <v>170</v>
      </c>
      <c r="E896" s="73">
        <v>110</v>
      </c>
      <c r="F896" s="59">
        <f>'прил.15'!G1050</f>
        <v>48086.6</v>
      </c>
    </row>
    <row r="897" spans="1:6" ht="12.75">
      <c r="A897" s="56" t="str">
        <f ca="1">IF(ISERROR(MATCH(E897,Код_КВР,0)),"",INDIRECT(ADDRESS(MATCH(E897,Код_КВР,0)+1,2,,,"КВР")))</f>
        <v>Закупка товаров, работ и услуг для муниципальных нужд</v>
      </c>
      <c r="B897" s="32" t="s">
        <v>74</v>
      </c>
      <c r="C897" s="6" t="s">
        <v>190</v>
      </c>
      <c r="D897" s="6" t="s">
        <v>170</v>
      </c>
      <c r="E897" s="73">
        <v>200</v>
      </c>
      <c r="F897" s="59">
        <f>F898</f>
        <v>3304.6</v>
      </c>
    </row>
    <row r="898" spans="1:6" ht="33">
      <c r="A898" s="56" t="str">
        <f aca="true" t="shared" si="133" ref="A898:A900">IF(ISERROR(MATCH(E898,Код_КВР,0)),"",INDIRECT(ADDRESS(MATCH(E898,Код_КВР,0)+1,2,,,"КВР")))</f>
        <v>Иные закупки товаров, работ и услуг для обеспечения муниципальных нужд</v>
      </c>
      <c r="B898" s="32" t="s">
        <v>74</v>
      </c>
      <c r="C898" s="6" t="s">
        <v>190</v>
      </c>
      <c r="D898" s="6" t="s">
        <v>170</v>
      </c>
      <c r="E898" s="73">
        <v>240</v>
      </c>
      <c r="F898" s="59">
        <f>'прил.15'!G1052</f>
        <v>3304.6</v>
      </c>
    </row>
    <row r="899" spans="1:6" ht="12.75">
      <c r="A899" s="56" t="str">
        <f ca="1" t="shared" si="133"/>
        <v>Иные бюджетные ассигнования</v>
      </c>
      <c r="B899" s="32" t="s">
        <v>74</v>
      </c>
      <c r="C899" s="6" t="s">
        <v>190</v>
      </c>
      <c r="D899" s="6" t="s">
        <v>170</v>
      </c>
      <c r="E899" s="73">
        <v>800</v>
      </c>
      <c r="F899" s="59">
        <f>F900</f>
        <v>684.5</v>
      </c>
    </row>
    <row r="900" spans="1:6" ht="12.75">
      <c r="A900" s="56" t="str">
        <f ca="1" t="shared" si="133"/>
        <v>Уплата налогов, сборов и иных платежей</v>
      </c>
      <c r="B900" s="32" t="s">
        <v>74</v>
      </c>
      <c r="C900" s="6" t="s">
        <v>190</v>
      </c>
      <c r="D900" s="6" t="s">
        <v>170</v>
      </c>
      <c r="E900" s="73">
        <v>850</v>
      </c>
      <c r="F900" s="59">
        <f>'прил.15'!G1054</f>
        <v>684.5</v>
      </c>
    </row>
    <row r="901" spans="1:6" ht="49.5">
      <c r="A901" s="56" t="str">
        <f ca="1">IF(ISERROR(MATCH(B901,Код_КЦСР,0)),"",INDIRECT(ADDRESS(MATCH(B901,Код_КЦСР,0)+1,2,,,"КЦСР")))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01" s="32" t="s">
        <v>75</v>
      </c>
      <c r="C901" s="6"/>
      <c r="D901" s="1"/>
      <c r="E901" s="73"/>
      <c r="F901" s="59">
        <f>F902+F986</f>
        <v>50801.90000000001</v>
      </c>
    </row>
    <row r="902" spans="1:7" ht="36" customHeight="1">
      <c r="A902" s="56" t="str">
        <f ca="1">IF(ISERROR(MATCH(B902,Код_КЦСР,0)),"",INDIRECT(ADDRESS(MATCH(B902,Код_КЦСР,0)+1,2,,,"КЦСР")))</f>
        <v>Обеспечение пожарной безопасности муниципальных учреждений города</v>
      </c>
      <c r="B902" s="32" t="s">
        <v>77</v>
      </c>
      <c r="C902" s="6"/>
      <c r="D902" s="1"/>
      <c r="E902" s="73"/>
      <c r="F902" s="59">
        <f>F903+F929+F919+F940+F950+F968+F981+F959</f>
        <v>4030</v>
      </c>
      <c r="G902" s="100"/>
    </row>
    <row r="903" spans="1:6" ht="56.25" customHeight="1">
      <c r="A903" s="56" t="str">
        <f ca="1">IF(ISERROR(MATCH(B903,Код_КЦСР,0)),"",INDIRECT(ADDRESS(MATCH(B903,Код_КЦСР,0)+1,2,,,"КЦСР")))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03" s="32" t="s">
        <v>79</v>
      </c>
      <c r="C903" s="6"/>
      <c r="D903" s="1"/>
      <c r="E903" s="73"/>
      <c r="F903" s="59">
        <f>F904+F908+F915</f>
        <v>1010.1</v>
      </c>
    </row>
    <row r="904" spans="1:6" ht="24" customHeight="1">
      <c r="A904" s="56" t="str">
        <f ca="1">IF(ISERROR(MATCH(C904,Код_Раздел,0)),"",INDIRECT(ADDRESS(MATCH(C904,Код_Раздел,0)+1,2,,,"Раздел")))</f>
        <v>Национальная безопасность и правоохранительная  деятельность</v>
      </c>
      <c r="B904" s="32" t="s">
        <v>79</v>
      </c>
      <c r="C904" s="6" t="s">
        <v>189</v>
      </c>
      <c r="D904" s="1"/>
      <c r="E904" s="73"/>
      <c r="F904" s="59">
        <f aca="true" t="shared" si="134" ref="F904:F906">F905</f>
        <v>172</v>
      </c>
    </row>
    <row r="905" spans="1:6" ht="37.5" customHeight="1">
      <c r="A905" s="60" t="s">
        <v>233</v>
      </c>
      <c r="B905" s="32" t="s">
        <v>79</v>
      </c>
      <c r="C905" s="6" t="s">
        <v>189</v>
      </c>
      <c r="D905" s="1" t="s">
        <v>193</v>
      </c>
      <c r="E905" s="73"/>
      <c r="F905" s="59">
        <f t="shared" si="134"/>
        <v>172</v>
      </c>
    </row>
    <row r="906" spans="1:6" ht="25.5" customHeight="1">
      <c r="A906" s="56" t="str">
        <f ca="1">IF(ISERROR(MATCH(E906,Код_КВР,0)),"",INDIRECT(ADDRESS(MATCH(E906,Код_КВР,0)+1,2,,,"КВР")))</f>
        <v>Закупка товаров, работ и услуг для муниципальных нужд</v>
      </c>
      <c r="B906" s="32" t="s">
        <v>79</v>
      </c>
      <c r="C906" s="6" t="s">
        <v>189</v>
      </c>
      <c r="D906" s="1" t="s">
        <v>193</v>
      </c>
      <c r="E906" s="73">
        <v>200</v>
      </c>
      <c r="F906" s="59">
        <f t="shared" si="134"/>
        <v>172</v>
      </c>
    </row>
    <row r="907" spans="1:6" ht="33">
      <c r="A907" s="56" t="str">
        <f ca="1">IF(ISERROR(MATCH(E907,Код_КВР,0)),"",INDIRECT(ADDRESS(MATCH(E907,Код_КВР,0)+1,2,,,"КВР")))</f>
        <v>Иные закупки товаров, работ и услуг для обеспечения муниципальных нужд</v>
      </c>
      <c r="B907" s="32" t="s">
        <v>79</v>
      </c>
      <c r="C907" s="6" t="s">
        <v>189</v>
      </c>
      <c r="D907" s="1" t="s">
        <v>193</v>
      </c>
      <c r="E907" s="73">
        <v>240</v>
      </c>
      <c r="F907" s="59">
        <f>'прил.15'!G160</f>
        <v>172</v>
      </c>
    </row>
    <row r="908" spans="1:6" ht="12.75">
      <c r="A908" s="56" t="str">
        <f ca="1">IF(ISERROR(MATCH(C908,Код_Раздел,0)),"",INDIRECT(ADDRESS(MATCH(C908,Код_Раздел,0)+1,2,,,"Раздел")))</f>
        <v>Образование</v>
      </c>
      <c r="B908" s="32" t="s">
        <v>79</v>
      </c>
      <c r="C908" s="6" t="s">
        <v>169</v>
      </c>
      <c r="D908" s="1"/>
      <c r="E908" s="73"/>
      <c r="F908" s="59">
        <f>F909</f>
        <v>838.1</v>
      </c>
    </row>
    <row r="909" spans="1:6" ht="12.75">
      <c r="A909" s="60" t="s">
        <v>223</v>
      </c>
      <c r="B909" s="32" t="s">
        <v>79</v>
      </c>
      <c r="C909" s="6" t="s">
        <v>169</v>
      </c>
      <c r="D909" s="1" t="s">
        <v>193</v>
      </c>
      <c r="E909" s="73"/>
      <c r="F909" s="59">
        <f>F910+F912</f>
        <v>838.1</v>
      </c>
    </row>
    <row r="910" spans="1:6" ht="12.75" hidden="1">
      <c r="A910" s="56" t="str">
        <f aca="true" t="shared" si="135" ref="A910:A914">IF(ISERROR(MATCH(E910,Код_КВР,0)),"",INDIRECT(ADDRESS(MATCH(E910,Код_КВР,0)+1,2,,,"КВР")))</f>
        <v>Закупка товаров, работ и услуг для муниципальных нужд</v>
      </c>
      <c r="B910" s="32" t="s">
        <v>79</v>
      </c>
      <c r="C910" s="6" t="s">
        <v>169</v>
      </c>
      <c r="D910" s="1" t="s">
        <v>193</v>
      </c>
      <c r="E910" s="73">
        <v>200</v>
      </c>
      <c r="F910" s="59">
        <f>F911</f>
        <v>0</v>
      </c>
    </row>
    <row r="911" spans="1:6" ht="33" hidden="1">
      <c r="A911" s="56" t="str">
        <f ca="1" t="shared" si="135"/>
        <v>Иные закупки товаров, работ и услуг для обеспечения муниципальных нужд</v>
      </c>
      <c r="B911" s="32" t="s">
        <v>79</v>
      </c>
      <c r="C911" s="6" t="s">
        <v>169</v>
      </c>
      <c r="D911" s="1" t="s">
        <v>193</v>
      </c>
      <c r="E911" s="73">
        <v>240</v>
      </c>
      <c r="F911" s="59"/>
    </row>
    <row r="912" spans="1:6" ht="42.75" customHeight="1">
      <c r="A912" s="56" t="str">
        <f ca="1" t="shared" si="135"/>
        <v>Предоставление субсидий бюджетным, автономным учреждениям и иным некоммерческим организациям</v>
      </c>
      <c r="B912" s="32" t="s">
        <v>79</v>
      </c>
      <c r="C912" s="6" t="s">
        <v>169</v>
      </c>
      <c r="D912" s="1" t="s">
        <v>193</v>
      </c>
      <c r="E912" s="73">
        <v>600</v>
      </c>
      <c r="F912" s="59">
        <f>F913+F914</f>
        <v>838.1</v>
      </c>
    </row>
    <row r="913" spans="1:6" ht="12.75">
      <c r="A913" s="56" t="str">
        <f ca="1" t="shared" si="135"/>
        <v>Субсидии бюджетным учреждениям</v>
      </c>
      <c r="B913" s="32" t="s">
        <v>79</v>
      </c>
      <c r="C913" s="6" t="s">
        <v>169</v>
      </c>
      <c r="D913" s="1" t="s">
        <v>193</v>
      </c>
      <c r="E913" s="73">
        <v>610</v>
      </c>
      <c r="F913" s="59">
        <f>'прил.15'!G846+'прил.15'!G592</f>
        <v>748.5</v>
      </c>
    </row>
    <row r="914" spans="1:6" ht="12.75">
      <c r="A914" s="56" t="str">
        <f ca="1" t="shared" si="135"/>
        <v>Субсидии автономным учреждениям</v>
      </c>
      <c r="B914" s="32" t="s">
        <v>79</v>
      </c>
      <c r="C914" s="6" t="s">
        <v>169</v>
      </c>
      <c r="D914" s="1" t="s">
        <v>193</v>
      </c>
      <c r="E914" s="73">
        <v>620</v>
      </c>
      <c r="F914" s="59">
        <f>'прил.15'!G847</f>
        <v>89.6</v>
      </c>
    </row>
    <row r="915" spans="1:6" ht="12.75" hidden="1">
      <c r="A915" s="56" t="str">
        <f ca="1">IF(ISERROR(MATCH(C915,Код_Раздел,0)),"",INDIRECT(ADDRESS(MATCH(C915,Код_Раздел,0)+1,2,,,"Раздел")))</f>
        <v>Культура, кинематография</v>
      </c>
      <c r="B915" s="32" t="s">
        <v>79</v>
      </c>
      <c r="C915" s="6" t="s">
        <v>196</v>
      </c>
      <c r="D915" s="1"/>
      <c r="E915" s="73"/>
      <c r="F915" s="59">
        <f aca="true" t="shared" si="136" ref="F915:F916">F916</f>
        <v>0</v>
      </c>
    </row>
    <row r="916" spans="1:6" ht="12.75" hidden="1">
      <c r="A916" s="60" t="s">
        <v>138</v>
      </c>
      <c r="B916" s="32" t="s">
        <v>79</v>
      </c>
      <c r="C916" s="6" t="s">
        <v>196</v>
      </c>
      <c r="D916" s="1" t="s">
        <v>190</v>
      </c>
      <c r="E916" s="73"/>
      <c r="F916" s="59">
        <f t="shared" si="136"/>
        <v>0</v>
      </c>
    </row>
    <row r="917" spans="1:6" ht="33" hidden="1">
      <c r="A917" s="56" t="str">
        <f ca="1">IF(ISERROR(MATCH(E917,Код_КВР,0)),"",INDIRECT(ADDRESS(MATCH(E917,Код_КВР,0)+1,2,,,"КВР")))</f>
        <v>Предоставление субсидий бюджетным, автономным учреждениям и иным некоммерческим организациям</v>
      </c>
      <c r="B917" s="32" t="s">
        <v>79</v>
      </c>
      <c r="C917" s="6" t="s">
        <v>196</v>
      </c>
      <c r="D917" s="1" t="s">
        <v>190</v>
      </c>
      <c r="E917" s="73">
        <v>600</v>
      </c>
      <c r="F917" s="59">
        <f>F918</f>
        <v>0</v>
      </c>
    </row>
    <row r="918" spans="1:6" ht="12.75" hidden="1">
      <c r="A918" s="56" t="str">
        <f ca="1">IF(ISERROR(MATCH(E918,Код_КВР,0)),"",INDIRECT(ADDRESS(MATCH(E918,Код_КВР,0)+1,2,,,"КВР")))</f>
        <v>Субсидии бюджетным учреждениям</v>
      </c>
      <c r="B918" s="32" t="s">
        <v>79</v>
      </c>
      <c r="C918" s="6" t="s">
        <v>196</v>
      </c>
      <c r="D918" s="1" t="s">
        <v>190</v>
      </c>
      <c r="E918" s="73">
        <v>610</v>
      </c>
      <c r="F918" s="59">
        <f>'прил.15'!G812</f>
        <v>0</v>
      </c>
    </row>
    <row r="919" spans="1:6" ht="46.5" customHeight="1">
      <c r="A919" s="56" t="str">
        <f ca="1">IF(ISERROR(MATCH(B919,Код_КЦСР,0)),"",INDIRECT(ADDRESS(MATCH(B919,Код_КЦСР,0)+1,2,,,"КЦСР")))</f>
        <v>Приобретение первичных средств пожаротушения, перезарядка огнетушителей</v>
      </c>
      <c r="B919" s="32" t="s">
        <v>81</v>
      </c>
      <c r="C919" s="6"/>
      <c r="D919" s="1"/>
      <c r="E919" s="81"/>
      <c r="F919" s="59">
        <f>F920+F925</f>
        <v>44</v>
      </c>
    </row>
    <row r="920" spans="1:6" ht="12.75">
      <c r="A920" s="56" t="str">
        <f ca="1">IF(ISERROR(MATCH(C920,Код_Раздел,0)),"",INDIRECT(ADDRESS(MATCH(C920,Код_Раздел,0)+1,2,,,"Раздел")))</f>
        <v>Образование</v>
      </c>
      <c r="B920" s="32" t="s">
        <v>81</v>
      </c>
      <c r="C920" s="6" t="s">
        <v>169</v>
      </c>
      <c r="D920" s="1"/>
      <c r="E920" s="81"/>
      <c r="F920" s="59">
        <f>F921</f>
        <v>44</v>
      </c>
    </row>
    <row r="921" spans="1:6" ht="12.75">
      <c r="A921" s="60" t="s">
        <v>223</v>
      </c>
      <c r="B921" s="32" t="s">
        <v>81</v>
      </c>
      <c r="C921" s="6" t="s">
        <v>169</v>
      </c>
      <c r="D921" s="1" t="s">
        <v>193</v>
      </c>
      <c r="E921" s="81"/>
      <c r="F921" s="59">
        <f>F922</f>
        <v>44</v>
      </c>
    </row>
    <row r="922" spans="1:6" ht="39" customHeight="1">
      <c r="A922" s="56" t="str">
        <f ca="1">IF(ISERROR(MATCH(E922,Код_КВР,0)),"",INDIRECT(ADDRESS(MATCH(E922,Код_КВР,0)+1,2,,,"КВР")))</f>
        <v>Предоставление субсидий бюджетным, автономным учреждениям и иным некоммерческим организациям</v>
      </c>
      <c r="B922" s="32" t="s">
        <v>81</v>
      </c>
      <c r="C922" s="6" t="s">
        <v>169</v>
      </c>
      <c r="D922" s="1" t="s">
        <v>193</v>
      </c>
      <c r="E922" s="81">
        <v>600</v>
      </c>
      <c r="F922" s="59">
        <f>SUM(F923:F924)</f>
        <v>44</v>
      </c>
    </row>
    <row r="923" spans="1:6" ht="12.75">
      <c r="A923" s="56" t="str">
        <f ca="1">IF(ISERROR(MATCH(E923,Код_КВР,0)),"",INDIRECT(ADDRESS(MATCH(E923,Код_КВР,0)+1,2,,,"КВР")))</f>
        <v>Субсидии бюджетным учреждениям</v>
      </c>
      <c r="B923" s="32" t="s">
        <v>81</v>
      </c>
      <c r="C923" s="6" t="s">
        <v>169</v>
      </c>
      <c r="D923" s="1" t="s">
        <v>193</v>
      </c>
      <c r="E923" s="81">
        <v>610</v>
      </c>
      <c r="F923" s="59">
        <f>'прил.15'!G850+'прил.15'!G595</f>
        <v>44</v>
      </c>
    </row>
    <row r="924" spans="1:6" ht="12.75" hidden="1">
      <c r="A924" s="56" t="str">
        <f ca="1">IF(ISERROR(MATCH(E924,Код_КВР,0)),"",INDIRECT(ADDRESS(MATCH(E924,Код_КВР,0)+1,2,,,"КВР")))</f>
        <v>Субсидии автономным учреждениям</v>
      </c>
      <c r="B924" s="32" t="s">
        <v>81</v>
      </c>
      <c r="C924" s="6" t="s">
        <v>169</v>
      </c>
      <c r="D924" s="1" t="s">
        <v>193</v>
      </c>
      <c r="E924" s="81">
        <v>620</v>
      </c>
      <c r="F924" s="59">
        <f>'прил.15'!G851</f>
        <v>0</v>
      </c>
    </row>
    <row r="925" spans="1:6" ht="12.75" hidden="1">
      <c r="A925" s="56" t="str">
        <f ca="1">IF(ISERROR(MATCH(C925,Код_Раздел,0)),"",INDIRECT(ADDRESS(MATCH(C925,Код_Раздел,0)+1,2,,,"Раздел")))</f>
        <v>Культура, кинематография</v>
      </c>
      <c r="B925" s="32" t="s">
        <v>81</v>
      </c>
      <c r="C925" s="6" t="s">
        <v>196</v>
      </c>
      <c r="D925" s="1"/>
      <c r="E925" s="85"/>
      <c r="F925" s="59">
        <f aca="true" t="shared" si="137" ref="F925:F927">F926</f>
        <v>0</v>
      </c>
    </row>
    <row r="926" spans="1:6" ht="12.75" hidden="1">
      <c r="A926" s="60" t="s">
        <v>138</v>
      </c>
      <c r="B926" s="32" t="s">
        <v>81</v>
      </c>
      <c r="C926" s="6" t="s">
        <v>196</v>
      </c>
      <c r="D926" s="1" t="s">
        <v>190</v>
      </c>
      <c r="E926" s="85"/>
      <c r="F926" s="59">
        <f t="shared" si="137"/>
        <v>0</v>
      </c>
    </row>
    <row r="927" spans="1:6" ht="33" hidden="1">
      <c r="A927" s="56" t="str">
        <f ca="1">IF(ISERROR(MATCH(E927,Код_КВР,0)),"",INDIRECT(ADDRESS(MATCH(E927,Код_КВР,0)+1,2,,,"КВР")))</f>
        <v>Предоставление субсидий бюджетным, автономным учреждениям и иным некоммерческим организациям</v>
      </c>
      <c r="B927" s="32" t="s">
        <v>81</v>
      </c>
      <c r="C927" s="6" t="s">
        <v>196</v>
      </c>
      <c r="D927" s="1" t="s">
        <v>190</v>
      </c>
      <c r="E927" s="85">
        <v>600</v>
      </c>
      <c r="F927" s="59">
        <f t="shared" si="137"/>
        <v>0</v>
      </c>
    </row>
    <row r="928" spans="1:6" ht="12.75" hidden="1">
      <c r="A928" s="56" t="str">
        <f ca="1">IF(ISERROR(MATCH(E928,Код_КВР,0)),"",INDIRECT(ADDRESS(MATCH(E928,Код_КВР,0)+1,2,,,"КВР")))</f>
        <v>Субсидии бюджетным учреждениям</v>
      </c>
      <c r="B928" s="32" t="s">
        <v>81</v>
      </c>
      <c r="C928" s="6" t="s">
        <v>196</v>
      </c>
      <c r="D928" s="1" t="s">
        <v>190</v>
      </c>
      <c r="E928" s="85">
        <v>610</v>
      </c>
      <c r="F928" s="59">
        <f>'прил.15'!G815</f>
        <v>0</v>
      </c>
    </row>
    <row r="929" spans="1:6" ht="12.75">
      <c r="A929" s="56" t="str">
        <f ca="1">IF(ISERROR(MATCH(B929,Код_КЦСР,0)),"",INDIRECT(ADDRESS(MATCH(B929,Код_КЦСР,0)+1,2,,,"КЦСР")))</f>
        <v>Ремонт и оборудование эвакуационных путей  зданий</v>
      </c>
      <c r="B929" s="32" t="s">
        <v>83</v>
      </c>
      <c r="C929" s="6"/>
      <c r="D929" s="1"/>
      <c r="E929" s="73"/>
      <c r="F929" s="59">
        <f>F930+F935</f>
        <v>290</v>
      </c>
    </row>
    <row r="930" spans="1:6" ht="12.75">
      <c r="A930" s="56" t="str">
        <f ca="1">IF(ISERROR(MATCH(C930,Код_Раздел,0)),"",INDIRECT(ADDRESS(MATCH(C930,Код_Раздел,0)+1,2,,,"Раздел")))</f>
        <v>Образование</v>
      </c>
      <c r="B930" s="32" t="s">
        <v>83</v>
      </c>
      <c r="C930" s="6" t="s">
        <v>169</v>
      </c>
      <c r="D930" s="1"/>
      <c r="E930" s="73"/>
      <c r="F930" s="59">
        <f aca="true" t="shared" si="138" ref="F930:F931">F931</f>
        <v>290</v>
      </c>
    </row>
    <row r="931" spans="1:6" ht="12.75">
      <c r="A931" s="60" t="s">
        <v>223</v>
      </c>
      <c r="B931" s="32" t="s">
        <v>83</v>
      </c>
      <c r="C931" s="6" t="s">
        <v>169</v>
      </c>
      <c r="D931" s="1" t="s">
        <v>193</v>
      </c>
      <c r="E931" s="73"/>
      <c r="F931" s="59">
        <f t="shared" si="138"/>
        <v>290</v>
      </c>
    </row>
    <row r="932" spans="1:6" ht="39" customHeight="1">
      <c r="A932" s="56" t="str">
        <f ca="1">IF(ISERROR(MATCH(E932,Код_КВР,0)),"",INDIRECT(ADDRESS(MATCH(E932,Код_КВР,0)+1,2,,,"КВР")))</f>
        <v>Предоставление субсидий бюджетным, автономным учреждениям и иным некоммерческим организациям</v>
      </c>
      <c r="B932" s="32" t="s">
        <v>83</v>
      </c>
      <c r="C932" s="6" t="s">
        <v>169</v>
      </c>
      <c r="D932" s="1" t="s">
        <v>193</v>
      </c>
      <c r="E932" s="73">
        <v>600</v>
      </c>
      <c r="F932" s="59">
        <f>F933+F934</f>
        <v>290</v>
      </c>
    </row>
    <row r="933" spans="1:6" ht="12.75">
      <c r="A933" s="56" t="str">
        <f ca="1">IF(ISERROR(MATCH(E933,Код_КВР,0)),"",INDIRECT(ADDRESS(MATCH(E933,Код_КВР,0)+1,2,,,"КВР")))</f>
        <v>Субсидии бюджетным учреждениям</v>
      </c>
      <c r="B933" s="32" t="s">
        <v>83</v>
      </c>
      <c r="C933" s="6" t="s">
        <v>169</v>
      </c>
      <c r="D933" s="1" t="s">
        <v>193</v>
      </c>
      <c r="E933" s="73">
        <v>610</v>
      </c>
      <c r="F933" s="59">
        <f>F934+'прил.15'!G598</f>
        <v>290</v>
      </c>
    </row>
    <row r="934" spans="1:6" ht="12.75" hidden="1">
      <c r="A934" s="56" t="str">
        <f ca="1">IF(ISERROR(MATCH(E934,Код_КВР,0)),"",INDIRECT(ADDRESS(MATCH(E934,Код_КВР,0)+1,2,,,"КВР")))</f>
        <v>Субсидии автономным учреждениям</v>
      </c>
      <c r="B934" s="32" t="s">
        <v>83</v>
      </c>
      <c r="C934" s="6" t="s">
        <v>169</v>
      </c>
      <c r="D934" s="1" t="s">
        <v>193</v>
      </c>
      <c r="E934" s="73">
        <v>620</v>
      </c>
      <c r="F934" s="59"/>
    </row>
    <row r="935" spans="1:6" ht="12.75" hidden="1">
      <c r="A935" s="56" t="str">
        <f ca="1">IF(ISERROR(MATCH(C935,Код_Раздел,0)),"",INDIRECT(ADDRESS(MATCH(C935,Код_Раздел,0)+1,2,,,"Раздел")))</f>
        <v>Культура, кинематография</v>
      </c>
      <c r="B935" s="32" t="s">
        <v>83</v>
      </c>
      <c r="C935" s="6" t="s">
        <v>196</v>
      </c>
      <c r="D935" s="1"/>
      <c r="E935" s="73"/>
      <c r="F935" s="59">
        <f aca="true" t="shared" si="139" ref="F935:F936">F936</f>
        <v>0</v>
      </c>
    </row>
    <row r="936" spans="1:6" ht="12.75" hidden="1">
      <c r="A936" s="60" t="s">
        <v>138</v>
      </c>
      <c r="B936" s="32" t="s">
        <v>83</v>
      </c>
      <c r="C936" s="6" t="s">
        <v>196</v>
      </c>
      <c r="D936" s="1" t="s">
        <v>190</v>
      </c>
      <c r="E936" s="73"/>
      <c r="F936" s="59">
        <f t="shared" si="139"/>
        <v>0</v>
      </c>
    </row>
    <row r="937" spans="1:6" ht="33" hidden="1">
      <c r="A937" s="56" t="str">
        <f ca="1">IF(ISERROR(MATCH(E937,Код_КВР,0)),"",INDIRECT(ADDRESS(MATCH(E937,Код_КВР,0)+1,2,,,"КВР")))</f>
        <v>Предоставление субсидий бюджетным, автономным учреждениям и иным некоммерческим организациям</v>
      </c>
      <c r="B937" s="32" t="s">
        <v>83</v>
      </c>
      <c r="C937" s="6" t="s">
        <v>196</v>
      </c>
      <c r="D937" s="1" t="s">
        <v>190</v>
      </c>
      <c r="E937" s="73">
        <v>600</v>
      </c>
      <c r="F937" s="59">
        <f>F938+F939</f>
        <v>0</v>
      </c>
    </row>
    <row r="938" spans="1:6" ht="12.75" hidden="1">
      <c r="A938" s="56" t="str">
        <f ca="1">IF(ISERROR(MATCH(E938,Код_КВР,0)),"",INDIRECT(ADDRESS(MATCH(E938,Код_КВР,0)+1,2,,,"КВР")))</f>
        <v>Субсидии бюджетным учреждениям</v>
      </c>
      <c r="B938" s="32" t="s">
        <v>83</v>
      </c>
      <c r="C938" s="6" t="s">
        <v>196</v>
      </c>
      <c r="D938" s="1" t="s">
        <v>190</v>
      </c>
      <c r="E938" s="73">
        <v>610</v>
      </c>
      <c r="F938" s="59">
        <f>'прил.15'!G818</f>
        <v>0</v>
      </c>
    </row>
    <row r="939" spans="1:6" ht="12.75" hidden="1">
      <c r="A939" s="56" t="str">
        <f ca="1">IF(ISERROR(MATCH(E939,Код_КВР,0)),"",INDIRECT(ADDRESS(MATCH(E939,Код_КВР,0)+1,2,,,"КВР")))</f>
        <v>Субсидии автономным учреждениям</v>
      </c>
      <c r="B939" s="32" t="s">
        <v>83</v>
      </c>
      <c r="C939" s="6" t="s">
        <v>196</v>
      </c>
      <c r="D939" s="1" t="s">
        <v>190</v>
      </c>
      <c r="E939" s="73">
        <v>620</v>
      </c>
      <c r="F939" s="59"/>
    </row>
    <row r="940" spans="1:6" ht="20.25" customHeight="1">
      <c r="A940" s="56" t="str">
        <f ca="1">IF(ISERROR(MATCH(B940,Код_КЦСР,0)),"",INDIRECT(ADDRESS(MATCH(B940,Код_КЦСР,0)+1,2,,,"КЦСР")))</f>
        <v>Ремонт и обслуживание электрооборудования зданий</v>
      </c>
      <c r="B940" s="32" t="s">
        <v>85</v>
      </c>
      <c r="C940" s="6"/>
      <c r="D940" s="1"/>
      <c r="E940" s="81"/>
      <c r="F940" s="59">
        <f>F946</f>
        <v>709.9</v>
      </c>
    </row>
    <row r="941" spans="1:6" ht="12.75" hidden="1">
      <c r="A941" s="56" t="str">
        <f ca="1">IF(ISERROR(MATCH(C941,Код_Раздел,0)),"",INDIRECT(ADDRESS(MATCH(C941,Код_Раздел,0)+1,2,,,"Раздел")))</f>
        <v>Образование</v>
      </c>
      <c r="B941" s="32" t="s">
        <v>85</v>
      </c>
      <c r="C941" s="6" t="s">
        <v>169</v>
      </c>
      <c r="D941" s="1"/>
      <c r="E941" s="81"/>
      <c r="F941" s="59">
        <f>F942</f>
        <v>0</v>
      </c>
    </row>
    <row r="942" spans="1:6" ht="12.75" hidden="1">
      <c r="A942" s="60" t="s">
        <v>223</v>
      </c>
      <c r="B942" s="32" t="s">
        <v>85</v>
      </c>
      <c r="C942" s="6" t="s">
        <v>169</v>
      </c>
      <c r="D942" s="1" t="s">
        <v>193</v>
      </c>
      <c r="E942" s="81"/>
      <c r="F942" s="59">
        <f>F943</f>
        <v>0</v>
      </c>
    </row>
    <row r="943" spans="1:6" ht="33" hidden="1">
      <c r="A943" s="56" t="str">
        <f ca="1">IF(ISERROR(MATCH(E943,Код_КВР,0)),"",INDIRECT(ADDRESS(MATCH(E943,Код_КВР,0)+1,2,,,"КВР")))</f>
        <v>Предоставление субсидий бюджетным, автономным учреждениям и иным некоммерческим организациям</v>
      </c>
      <c r="B943" s="32" t="s">
        <v>85</v>
      </c>
      <c r="C943" s="6" t="s">
        <v>169</v>
      </c>
      <c r="D943" s="1" t="s">
        <v>193</v>
      </c>
      <c r="E943" s="81">
        <v>600</v>
      </c>
      <c r="F943" s="59">
        <f>SUM(F944:F945)</f>
        <v>0</v>
      </c>
    </row>
    <row r="944" spans="1:6" ht="12.75" hidden="1">
      <c r="A944" s="56" t="str">
        <f ca="1">IF(ISERROR(MATCH(E944,Код_КВР,0)),"",INDIRECT(ADDRESS(MATCH(E944,Код_КВР,0)+1,2,,,"КВР")))</f>
        <v>Субсидии бюджетным учреждениям</v>
      </c>
      <c r="B944" s="32" t="s">
        <v>85</v>
      </c>
      <c r="C944" s="6" t="s">
        <v>169</v>
      </c>
      <c r="D944" s="1" t="s">
        <v>193</v>
      </c>
      <c r="E944" s="81">
        <v>610</v>
      </c>
      <c r="F944" s="59"/>
    </row>
    <row r="945" spans="1:6" ht="12.75" hidden="1">
      <c r="A945" s="56" t="str">
        <f ca="1">IF(ISERROR(MATCH(E945,Код_КВР,0)),"",INDIRECT(ADDRESS(MATCH(E945,Код_КВР,0)+1,2,,,"КВР")))</f>
        <v>Субсидии автономным учреждениям</v>
      </c>
      <c r="B945" s="32" t="s">
        <v>85</v>
      </c>
      <c r="C945" s="6" t="s">
        <v>169</v>
      </c>
      <c r="D945" s="1" t="s">
        <v>193</v>
      </c>
      <c r="E945" s="81">
        <v>620</v>
      </c>
      <c r="F945" s="59">
        <f>'прил.15'!G859</f>
        <v>0</v>
      </c>
    </row>
    <row r="946" spans="1:6" ht="12.75">
      <c r="A946" s="56" t="str">
        <f ca="1">IF(ISERROR(MATCH(C946,Код_Раздел,0)),"",INDIRECT(ADDRESS(MATCH(C946,Код_Раздел,0)+1,2,,,"Раздел")))</f>
        <v>Культура, кинематография</v>
      </c>
      <c r="B946" s="32" t="s">
        <v>85</v>
      </c>
      <c r="C946" s="6" t="s">
        <v>196</v>
      </c>
      <c r="D946" s="1"/>
      <c r="E946" s="85"/>
      <c r="F946" s="59">
        <f>F947</f>
        <v>709.9</v>
      </c>
    </row>
    <row r="947" spans="1:6" ht="12.75">
      <c r="A947" s="60" t="s">
        <v>138</v>
      </c>
      <c r="B947" s="32" t="s">
        <v>85</v>
      </c>
      <c r="C947" s="6" t="s">
        <v>196</v>
      </c>
      <c r="D947" s="1" t="s">
        <v>190</v>
      </c>
      <c r="E947" s="85"/>
      <c r="F947" s="59">
        <f>F948</f>
        <v>709.9</v>
      </c>
    </row>
    <row r="948" spans="1:6" ht="37.5" customHeight="1">
      <c r="A948" s="56" t="str">
        <f ca="1">IF(ISERROR(MATCH(E948,Код_КВР,0)),"",INDIRECT(ADDRESS(MATCH(E948,Код_КВР,0)+1,2,,,"КВР")))</f>
        <v>Предоставление субсидий бюджетным, автономным учреждениям и иным некоммерческим организациям</v>
      </c>
      <c r="B948" s="32" t="s">
        <v>85</v>
      </c>
      <c r="C948" s="6" t="s">
        <v>196</v>
      </c>
      <c r="D948" s="1" t="s">
        <v>190</v>
      </c>
      <c r="E948" s="85">
        <v>600</v>
      </c>
      <c r="F948" s="59">
        <f>F949</f>
        <v>709.9</v>
      </c>
    </row>
    <row r="949" spans="1:6" ht="12.75">
      <c r="A949" s="56" t="str">
        <f ca="1">IF(ISERROR(MATCH(E949,Код_КВР,0)),"",INDIRECT(ADDRESS(MATCH(E949,Код_КВР,0)+1,2,,,"КВР")))</f>
        <v>Субсидии бюджетным учреждениям</v>
      </c>
      <c r="B949" s="32" t="s">
        <v>85</v>
      </c>
      <c r="C949" s="6" t="s">
        <v>196</v>
      </c>
      <c r="D949" s="1" t="s">
        <v>190</v>
      </c>
      <c r="E949" s="85">
        <v>610</v>
      </c>
      <c r="F949" s="59">
        <f>'прил.15'!G821</f>
        <v>709.9</v>
      </c>
    </row>
    <row r="950" spans="1:6" ht="12.75">
      <c r="A950" s="56" t="str">
        <f ca="1">IF(ISERROR(MATCH(B950,Код_КЦСР,0)),"",INDIRECT(ADDRESS(MATCH(B950,Код_КЦСР,0)+1,2,,,"КЦСР")))</f>
        <v>Ремонт и испытание наружных пожарных лестниц</v>
      </c>
      <c r="B950" s="32" t="s">
        <v>87</v>
      </c>
      <c r="C950" s="6"/>
      <c r="D950" s="1"/>
      <c r="E950" s="85"/>
      <c r="F950" s="59">
        <f>F955+F951</f>
        <v>104</v>
      </c>
    </row>
    <row r="951" spans="1:6" ht="12.75">
      <c r="A951" s="56" t="str">
        <f ca="1">IF(ISERROR(MATCH(C951,Код_Раздел,0)),"",INDIRECT(ADDRESS(MATCH(C951,Код_Раздел,0)+1,2,,,"Раздел")))</f>
        <v>Образование</v>
      </c>
      <c r="B951" s="32" t="s">
        <v>87</v>
      </c>
      <c r="C951" s="6" t="s">
        <v>169</v>
      </c>
      <c r="D951" s="1"/>
      <c r="E951" s="85"/>
      <c r="F951" s="59">
        <f>F952</f>
        <v>104</v>
      </c>
    </row>
    <row r="952" spans="1:6" ht="12.75">
      <c r="A952" s="60" t="s">
        <v>223</v>
      </c>
      <c r="B952" s="32" t="s">
        <v>87</v>
      </c>
      <c r="C952" s="6" t="s">
        <v>169</v>
      </c>
      <c r="D952" s="1" t="s">
        <v>193</v>
      </c>
      <c r="E952" s="85"/>
      <c r="F952" s="59">
        <f>F953</f>
        <v>104</v>
      </c>
    </row>
    <row r="953" spans="1:6" ht="39.75" customHeight="1">
      <c r="A953" s="56" t="str">
        <f ca="1">IF(ISERROR(MATCH(E953,Код_КВР,0)),"",INDIRECT(ADDRESS(MATCH(E953,Код_КВР,0)+1,2,,,"КВР")))</f>
        <v>Предоставление субсидий бюджетным, автономным учреждениям и иным некоммерческим организациям</v>
      </c>
      <c r="B953" s="32" t="s">
        <v>87</v>
      </c>
      <c r="C953" s="6" t="s">
        <v>169</v>
      </c>
      <c r="D953" s="1" t="s">
        <v>193</v>
      </c>
      <c r="E953" s="85">
        <v>600</v>
      </c>
      <c r="F953" s="59">
        <f>F954</f>
        <v>104</v>
      </c>
    </row>
    <row r="954" spans="1:6" ht="12.75">
      <c r="A954" s="56" t="str">
        <f ca="1">IF(ISERROR(MATCH(E954,Код_КВР,0)),"",INDIRECT(ADDRESS(MATCH(E954,Код_КВР,0)+1,2,,,"КВР")))</f>
        <v>Субсидии бюджетным учреждениям</v>
      </c>
      <c r="B954" s="32" t="s">
        <v>87</v>
      </c>
      <c r="C954" s="6" t="s">
        <v>169</v>
      </c>
      <c r="D954" s="1" t="s">
        <v>193</v>
      </c>
      <c r="E954" s="85">
        <v>610</v>
      </c>
      <c r="F954" s="59">
        <f>'прил.15'!G604</f>
        <v>104</v>
      </c>
    </row>
    <row r="955" spans="1:6" ht="12.75" hidden="1">
      <c r="A955" s="56" t="str">
        <f ca="1">IF(ISERROR(MATCH(C955,Код_Раздел,0)),"",INDIRECT(ADDRESS(MATCH(C955,Код_Раздел,0)+1,2,,,"Раздел")))</f>
        <v>Культура, кинематография</v>
      </c>
      <c r="B955" s="32" t="s">
        <v>87</v>
      </c>
      <c r="C955" s="6" t="s">
        <v>196</v>
      </c>
      <c r="D955" s="1"/>
      <c r="E955" s="85"/>
      <c r="F955" s="59">
        <f>F956</f>
        <v>0</v>
      </c>
    </row>
    <row r="956" spans="1:6" ht="12.75" hidden="1">
      <c r="A956" s="60" t="s">
        <v>138</v>
      </c>
      <c r="B956" s="32" t="s">
        <v>87</v>
      </c>
      <c r="C956" s="6" t="s">
        <v>196</v>
      </c>
      <c r="D956" s="1" t="s">
        <v>190</v>
      </c>
      <c r="E956" s="85"/>
      <c r="F956" s="59">
        <f>F957</f>
        <v>0</v>
      </c>
    </row>
    <row r="957" spans="1:6" ht="33" hidden="1">
      <c r="A957" s="56" t="str">
        <f ca="1">IF(ISERROR(MATCH(E957,Код_КВР,0)),"",INDIRECT(ADDRESS(MATCH(E957,Код_КВР,0)+1,2,,,"КВР")))</f>
        <v>Предоставление субсидий бюджетным, автономным учреждениям и иным некоммерческим организациям</v>
      </c>
      <c r="B957" s="32" t="s">
        <v>87</v>
      </c>
      <c r="C957" s="6" t="s">
        <v>196</v>
      </c>
      <c r="D957" s="1" t="s">
        <v>190</v>
      </c>
      <c r="E957" s="85">
        <v>600</v>
      </c>
      <c r="F957" s="59">
        <f>F958</f>
        <v>0</v>
      </c>
    </row>
    <row r="958" spans="1:6" ht="12.75" hidden="1">
      <c r="A958" s="56" t="str">
        <f ca="1">IF(ISERROR(MATCH(E958,Код_КВР,0)),"",INDIRECT(ADDRESS(MATCH(E958,Код_КВР,0)+1,2,,,"КВР")))</f>
        <v>Субсидии бюджетным учреждениям</v>
      </c>
      <c r="B958" s="32" t="s">
        <v>87</v>
      </c>
      <c r="C958" s="6" t="s">
        <v>196</v>
      </c>
      <c r="D958" s="1" t="s">
        <v>190</v>
      </c>
      <c r="E958" s="85">
        <v>610</v>
      </c>
      <c r="F958" s="59">
        <f>'прил.15'!G824</f>
        <v>0</v>
      </c>
    </row>
    <row r="959" spans="1:6" ht="41.25" customHeight="1">
      <c r="A959" s="56" t="str">
        <f ca="1">IF(ISERROR(MATCH(B959,Код_КЦСР,0)),"",INDIRECT(ADDRESS(MATCH(B959,Код_КЦСР,0)+1,2,,,"КЦСР")))</f>
        <v>Комплектование, ремонт и испытание внутреннего противопожарного водоснабжения зданий (ПК)</v>
      </c>
      <c r="B959" s="32" t="s">
        <v>89</v>
      </c>
      <c r="C959" s="6"/>
      <c r="D959" s="1"/>
      <c r="E959" s="85"/>
      <c r="F959" s="59">
        <f>F964+F960</f>
        <v>1129</v>
      </c>
    </row>
    <row r="960" spans="1:6" ht="12.75">
      <c r="A960" s="56" t="str">
        <f ca="1">IF(ISERROR(MATCH(C960,Код_Раздел,0)),"",INDIRECT(ADDRESS(MATCH(C960,Код_Раздел,0)+1,2,,,"Раздел")))</f>
        <v>Общегосударственные  вопросы</v>
      </c>
      <c r="B960" s="32" t="s">
        <v>89</v>
      </c>
      <c r="C960" s="6" t="s">
        <v>187</v>
      </c>
      <c r="D960" s="1"/>
      <c r="E960" s="102"/>
      <c r="F960" s="59">
        <f>F961</f>
        <v>20</v>
      </c>
    </row>
    <row r="961" spans="1:6" ht="12.75">
      <c r="A961" s="60" t="s">
        <v>209</v>
      </c>
      <c r="B961" s="32" t="s">
        <v>89</v>
      </c>
      <c r="C961" s="6" t="s">
        <v>187</v>
      </c>
      <c r="D961" s="1" t="s">
        <v>164</v>
      </c>
      <c r="E961" s="102"/>
      <c r="F961" s="59">
        <f>F962</f>
        <v>20</v>
      </c>
    </row>
    <row r="962" spans="1:6" ht="24.75" customHeight="1">
      <c r="A962" s="56" t="str">
        <f ca="1">IF(ISERROR(MATCH(E962,Код_КВР,0)),"",INDIRECT(ADDRESS(MATCH(E962,Код_КВР,0)+1,2,,,"КВР")))</f>
        <v>Закупка товаров, работ и услуг для муниципальных нужд</v>
      </c>
      <c r="B962" s="32" t="s">
        <v>89</v>
      </c>
      <c r="C962" s="6" t="s">
        <v>187</v>
      </c>
      <c r="D962" s="1" t="s">
        <v>164</v>
      </c>
      <c r="E962" s="102">
        <v>200</v>
      </c>
      <c r="F962" s="59">
        <f>F963</f>
        <v>20</v>
      </c>
    </row>
    <row r="963" spans="1:6" ht="41.25" customHeight="1">
      <c r="A963" s="56" t="str">
        <f ca="1">IF(ISERROR(MATCH(E963,Код_КВР,0)),"",INDIRECT(ADDRESS(MATCH(E963,Код_КВР,0)+1,2,,,"КВР")))</f>
        <v>Иные закупки товаров, работ и услуг для обеспечения муниципальных нужд</v>
      </c>
      <c r="B963" s="32" t="s">
        <v>89</v>
      </c>
      <c r="C963" s="6" t="s">
        <v>187</v>
      </c>
      <c r="D963" s="1" t="s">
        <v>164</v>
      </c>
      <c r="E963" s="102">
        <v>240</v>
      </c>
      <c r="F963" s="59">
        <f>'прил.15'!G94</f>
        <v>20</v>
      </c>
    </row>
    <row r="964" spans="1:6" ht="12.75">
      <c r="A964" s="56" t="str">
        <f ca="1">IF(ISERROR(MATCH(C964,Код_Раздел,0)),"",INDIRECT(ADDRESS(MATCH(C964,Код_Раздел,0)+1,2,,,"Раздел")))</f>
        <v>Образование</v>
      </c>
      <c r="B964" s="32" t="s">
        <v>89</v>
      </c>
      <c r="C964" s="6" t="s">
        <v>169</v>
      </c>
      <c r="D964" s="1"/>
      <c r="E964" s="85"/>
      <c r="F964" s="59">
        <f>F965</f>
        <v>1109</v>
      </c>
    </row>
    <row r="965" spans="1:6" ht="12.75">
      <c r="A965" s="60" t="s">
        <v>223</v>
      </c>
      <c r="B965" s="32" t="s">
        <v>89</v>
      </c>
      <c r="C965" s="6" t="s">
        <v>169</v>
      </c>
      <c r="D965" s="1" t="s">
        <v>193</v>
      </c>
      <c r="E965" s="85"/>
      <c r="F965" s="59">
        <f>F966</f>
        <v>1109</v>
      </c>
    </row>
    <row r="966" spans="1:6" ht="42.75" customHeight="1">
      <c r="A966" s="56" t="str">
        <f ca="1">IF(ISERROR(MATCH(E966,Код_КВР,0)),"",INDIRECT(ADDRESS(MATCH(E966,Код_КВР,0)+1,2,,,"КВР")))</f>
        <v>Предоставление субсидий бюджетным, автономным учреждениям и иным некоммерческим организациям</v>
      </c>
      <c r="B966" s="32" t="s">
        <v>89</v>
      </c>
      <c r="C966" s="6" t="s">
        <v>169</v>
      </c>
      <c r="D966" s="1" t="s">
        <v>193</v>
      </c>
      <c r="E966" s="85">
        <v>600</v>
      </c>
      <c r="F966" s="59">
        <f>F967</f>
        <v>1109</v>
      </c>
    </row>
    <row r="967" spans="1:6" ht="12.75">
      <c r="A967" s="56" t="str">
        <f ca="1">IF(ISERROR(MATCH(E967,Код_КВР,0)),"",INDIRECT(ADDRESS(MATCH(E967,Код_КВР,0)+1,2,,,"КВР")))</f>
        <v>Субсидии бюджетным учреждениям</v>
      </c>
      <c r="B967" s="32" t="s">
        <v>89</v>
      </c>
      <c r="C967" s="6" t="s">
        <v>169</v>
      </c>
      <c r="D967" s="1" t="s">
        <v>193</v>
      </c>
      <c r="E967" s="85">
        <v>610</v>
      </c>
      <c r="F967" s="59">
        <f>'прил.15'!G607</f>
        <v>1109</v>
      </c>
    </row>
    <row r="968" spans="1:6" ht="52.5" customHeight="1">
      <c r="A968" s="56" t="str">
        <f ca="1">IF(ISERROR(MATCH(B968,Код_КЦСР,0)),"",INDIRECT(ADDRESS(MATCH(B968,Код_КЦСР,0)+1,2,,,"КЦСР")))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68" s="32" t="s">
        <v>91</v>
      </c>
      <c r="C968" s="6"/>
      <c r="D968" s="1"/>
      <c r="E968" s="85"/>
      <c r="F968" s="59">
        <f>F977+F973+F969</f>
        <v>743</v>
      </c>
    </row>
    <row r="969" spans="1:6" ht="12.75">
      <c r="A969" s="56" t="str">
        <f ca="1">IF(ISERROR(MATCH(C969,Код_Раздел,0)),"",INDIRECT(ADDRESS(MATCH(C969,Код_Раздел,0)+1,2,,,"Раздел")))</f>
        <v>Общегосударственные  вопросы</v>
      </c>
      <c r="B969" s="32" t="s">
        <v>91</v>
      </c>
      <c r="C969" s="6" t="s">
        <v>187</v>
      </c>
      <c r="D969" s="1"/>
      <c r="E969" s="102"/>
      <c r="F969" s="59">
        <f>F970</f>
        <v>10</v>
      </c>
    </row>
    <row r="970" spans="1:6" ht="28.5" customHeight="1">
      <c r="A970" s="60" t="s">
        <v>209</v>
      </c>
      <c r="B970" s="32" t="s">
        <v>91</v>
      </c>
      <c r="C970" s="6" t="s">
        <v>187</v>
      </c>
      <c r="D970" s="1" t="s">
        <v>164</v>
      </c>
      <c r="E970" s="102"/>
      <c r="F970" s="59">
        <f>F971</f>
        <v>10</v>
      </c>
    </row>
    <row r="971" spans="1:6" ht="22.5" customHeight="1">
      <c r="A971" s="56" t="str">
        <f ca="1">IF(ISERROR(MATCH(E971,Код_КВР,0)),"",INDIRECT(ADDRESS(MATCH(E971,Код_КВР,0)+1,2,,,"КВР")))</f>
        <v>Закупка товаров, работ и услуг для муниципальных нужд</v>
      </c>
      <c r="B971" s="32" t="s">
        <v>91</v>
      </c>
      <c r="C971" s="6" t="s">
        <v>187</v>
      </c>
      <c r="D971" s="1" t="s">
        <v>164</v>
      </c>
      <c r="E971" s="102">
        <v>200</v>
      </c>
      <c r="F971" s="59">
        <f>F972</f>
        <v>10</v>
      </c>
    </row>
    <row r="972" spans="1:6" ht="36.75" customHeight="1">
      <c r="A972" s="56" t="str">
        <f ca="1">IF(ISERROR(MATCH(E972,Код_КВР,0)),"",INDIRECT(ADDRESS(MATCH(E972,Код_КВР,0)+1,2,,,"КВР")))</f>
        <v>Иные закупки товаров, работ и услуг для обеспечения муниципальных нужд</v>
      </c>
      <c r="B972" s="32" t="s">
        <v>91</v>
      </c>
      <c r="C972" s="6" t="s">
        <v>187</v>
      </c>
      <c r="D972" s="1" t="s">
        <v>164</v>
      </c>
      <c r="E972" s="102">
        <v>240</v>
      </c>
      <c r="F972" s="59">
        <f>'прил.15'!G97</f>
        <v>10</v>
      </c>
    </row>
    <row r="973" spans="1:6" ht="12.75">
      <c r="A973" s="56" t="str">
        <f ca="1">IF(ISERROR(MATCH(C973,Код_Раздел,0)),"",INDIRECT(ADDRESS(MATCH(C973,Код_Раздел,0)+1,2,,,"Раздел")))</f>
        <v>Образование</v>
      </c>
      <c r="B973" s="32" t="s">
        <v>91</v>
      </c>
      <c r="C973" s="6" t="s">
        <v>169</v>
      </c>
      <c r="D973" s="1"/>
      <c r="E973" s="85"/>
      <c r="F973" s="59">
        <f>F974</f>
        <v>733</v>
      </c>
    </row>
    <row r="974" spans="1:6" ht="12.75">
      <c r="A974" s="60" t="s">
        <v>223</v>
      </c>
      <c r="B974" s="32" t="s">
        <v>91</v>
      </c>
      <c r="C974" s="6" t="s">
        <v>169</v>
      </c>
      <c r="D974" s="1" t="s">
        <v>193</v>
      </c>
      <c r="E974" s="85"/>
      <c r="F974" s="59">
        <f>F975</f>
        <v>733</v>
      </c>
    </row>
    <row r="975" spans="1:6" ht="37.5" customHeight="1">
      <c r="A975" s="56" t="str">
        <f ca="1">IF(ISERROR(MATCH(E975,Код_КВР,0)),"",INDIRECT(ADDRESS(MATCH(E975,Код_КВР,0)+1,2,,,"КВР")))</f>
        <v>Предоставление субсидий бюджетным, автономным учреждениям и иным некоммерческим организациям</v>
      </c>
      <c r="B975" s="32" t="s">
        <v>91</v>
      </c>
      <c r="C975" s="6" t="s">
        <v>169</v>
      </c>
      <c r="D975" s="1" t="s">
        <v>193</v>
      </c>
      <c r="E975" s="85">
        <v>600</v>
      </c>
      <c r="F975" s="59">
        <f>F976</f>
        <v>733</v>
      </c>
    </row>
    <row r="976" spans="1:6" ht="12.75">
      <c r="A976" s="56" t="str">
        <f ca="1">IF(ISERROR(MATCH(E976,Код_КВР,0)),"",INDIRECT(ADDRESS(MATCH(E976,Код_КВР,0)+1,2,,,"КВР")))</f>
        <v>Субсидии бюджетным учреждениям</v>
      </c>
      <c r="B976" s="32" t="s">
        <v>91</v>
      </c>
      <c r="C976" s="6" t="s">
        <v>169</v>
      </c>
      <c r="D976" s="1" t="s">
        <v>193</v>
      </c>
      <c r="E976" s="85">
        <v>610</v>
      </c>
      <c r="F976" s="59">
        <f>'прил.15'!G610</f>
        <v>733</v>
      </c>
    </row>
    <row r="977" spans="1:6" ht="12.75" hidden="1">
      <c r="A977" s="56" t="str">
        <f ca="1">IF(ISERROR(MATCH(C977,Код_Раздел,0)),"",INDIRECT(ADDRESS(MATCH(C977,Код_Раздел,0)+1,2,,,"Раздел")))</f>
        <v>Культура, кинематография</v>
      </c>
      <c r="B977" s="32" t="s">
        <v>91</v>
      </c>
      <c r="C977" s="6" t="s">
        <v>196</v>
      </c>
      <c r="D977" s="1"/>
      <c r="E977" s="85"/>
      <c r="F977" s="59">
        <f>F978</f>
        <v>0</v>
      </c>
    </row>
    <row r="978" spans="1:6" ht="12.75" hidden="1">
      <c r="A978" s="60" t="s">
        <v>138</v>
      </c>
      <c r="B978" s="32" t="s">
        <v>91</v>
      </c>
      <c r="C978" s="6" t="s">
        <v>196</v>
      </c>
      <c r="D978" s="1" t="s">
        <v>190</v>
      </c>
      <c r="E978" s="85"/>
      <c r="F978" s="59">
        <f>F979</f>
        <v>0</v>
      </c>
    </row>
    <row r="979" spans="1:6" ht="33" hidden="1">
      <c r="A979" s="56" t="str">
        <f ca="1">IF(ISERROR(MATCH(E979,Код_КВР,0)),"",INDIRECT(ADDRESS(MATCH(E979,Код_КВР,0)+1,2,,,"КВР")))</f>
        <v>Предоставление субсидий бюджетным, автономным учреждениям и иным некоммерческим организациям</v>
      </c>
      <c r="B979" s="32" t="s">
        <v>91</v>
      </c>
      <c r="C979" s="6" t="s">
        <v>196</v>
      </c>
      <c r="D979" s="1" t="s">
        <v>190</v>
      </c>
      <c r="E979" s="85">
        <v>600</v>
      </c>
      <c r="F979" s="59">
        <f>F980</f>
        <v>0</v>
      </c>
    </row>
    <row r="980" spans="1:6" ht="12.75" hidden="1">
      <c r="A980" s="56" t="str">
        <f ca="1">IF(ISERROR(MATCH(E980,Код_КВР,0)),"",INDIRECT(ADDRESS(MATCH(E980,Код_КВР,0)+1,2,,,"КВР")))</f>
        <v>Субсидии бюджетным учреждениям</v>
      </c>
      <c r="B980" s="32" t="s">
        <v>91</v>
      </c>
      <c r="C980" s="6" t="s">
        <v>196</v>
      </c>
      <c r="D980" s="1" t="s">
        <v>190</v>
      </c>
      <c r="E980" s="85">
        <v>610</v>
      </c>
      <c r="F980" s="59">
        <f>'прил.15'!G827</f>
        <v>0</v>
      </c>
    </row>
    <row r="981" spans="1:6" ht="12.75" hidden="1">
      <c r="A981" s="56" t="str">
        <f ca="1">IF(ISERROR(MATCH(B981,Код_КЦСР,0)),"",INDIRECT(ADDRESS(MATCH(B981,Код_КЦСР,0)+1,2,,,"КЦСР")))</f>
        <v>Обучение по программе пожарно-технического минимума</v>
      </c>
      <c r="B981" s="32" t="s">
        <v>93</v>
      </c>
      <c r="C981" s="6"/>
      <c r="D981" s="1"/>
      <c r="E981" s="85"/>
      <c r="F981" s="59">
        <f>F982</f>
        <v>0</v>
      </c>
    </row>
    <row r="982" spans="1:6" ht="12.75" hidden="1">
      <c r="A982" s="56" t="str">
        <f ca="1">IF(ISERROR(MATCH(C982,Код_Раздел,0)),"",INDIRECT(ADDRESS(MATCH(C982,Код_Раздел,0)+1,2,,,"Раздел")))</f>
        <v>Образование</v>
      </c>
      <c r="B982" s="32" t="s">
        <v>93</v>
      </c>
      <c r="C982" s="6" t="s">
        <v>169</v>
      </c>
      <c r="D982" s="1"/>
      <c r="E982" s="85"/>
      <c r="F982" s="59">
        <f>F983</f>
        <v>0</v>
      </c>
    </row>
    <row r="983" spans="1:6" ht="12.75" hidden="1">
      <c r="A983" s="60" t="s">
        <v>223</v>
      </c>
      <c r="B983" s="32" t="s">
        <v>93</v>
      </c>
      <c r="C983" s="6" t="s">
        <v>169</v>
      </c>
      <c r="D983" s="1" t="s">
        <v>193</v>
      </c>
      <c r="E983" s="85"/>
      <c r="F983" s="59">
        <f>F984</f>
        <v>0</v>
      </c>
    </row>
    <row r="984" spans="1:6" ht="33" hidden="1">
      <c r="A984" s="56" t="str">
        <f ca="1">IF(ISERROR(MATCH(E984,Код_КВР,0)),"",INDIRECT(ADDRESS(MATCH(E984,Код_КВР,0)+1,2,,,"КВР")))</f>
        <v>Предоставление субсидий бюджетным, автономным учреждениям и иным некоммерческим организациям</v>
      </c>
      <c r="B984" s="32" t="s">
        <v>93</v>
      </c>
      <c r="C984" s="6" t="s">
        <v>169</v>
      </c>
      <c r="D984" s="1" t="s">
        <v>193</v>
      </c>
      <c r="E984" s="85">
        <v>600</v>
      </c>
      <c r="F984" s="59">
        <f>F985</f>
        <v>0</v>
      </c>
    </row>
    <row r="985" spans="1:6" ht="12.75" hidden="1">
      <c r="A985" s="56" t="str">
        <f ca="1">IF(ISERROR(MATCH(E985,Код_КВР,0)),"",INDIRECT(ADDRESS(MATCH(E985,Код_КВР,0)+1,2,,,"КВР")))</f>
        <v>Субсидии бюджетным учреждениям</v>
      </c>
      <c r="B985" s="32" t="s">
        <v>93</v>
      </c>
      <c r="C985" s="6" t="s">
        <v>169</v>
      </c>
      <c r="D985" s="1" t="s">
        <v>193</v>
      </c>
      <c r="E985" s="85">
        <v>610</v>
      </c>
      <c r="F985" s="59">
        <f>'прил.15'!G694</f>
        <v>0</v>
      </c>
    </row>
    <row r="986" spans="1:6" ht="40.5" customHeight="1">
      <c r="A986" s="56" t="str">
        <f ca="1">IF(ISERROR(MATCH(B986,Код_КЦСР,0)),"",INDIRECT(ADDRESS(MATCH(B986,Код_КЦСР,0)+1,2,,,"КЦСР")))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986" s="32" t="s">
        <v>95</v>
      </c>
      <c r="C986" s="6"/>
      <c r="D986" s="1"/>
      <c r="E986" s="73"/>
      <c r="F986" s="59">
        <f>F987+F992+F999</f>
        <v>46771.90000000001</v>
      </c>
    </row>
    <row r="987" spans="1:6" ht="57" customHeight="1">
      <c r="A987" s="56" t="str">
        <f ca="1">IF(ISERROR(MATCH(B987,Код_КЦСР,0)),"",INDIRECT(ADDRESS(MATCH(B987,Код_КЦСР,0)+1,2,,,"КЦСР")))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987" s="32" t="s">
        <v>97</v>
      </c>
      <c r="C987" s="6"/>
      <c r="D987" s="1"/>
      <c r="E987" s="73"/>
      <c r="F987" s="59">
        <f aca="true" t="shared" si="140" ref="F987:F988">F988</f>
        <v>339.6</v>
      </c>
    </row>
    <row r="988" spans="1:6" ht="23.25" customHeight="1">
      <c r="A988" s="56" t="str">
        <f ca="1">IF(ISERROR(MATCH(C988,Код_Раздел,0)),"",INDIRECT(ADDRESS(MATCH(C988,Код_Раздел,0)+1,2,,,"Раздел")))</f>
        <v>Национальная безопасность и правоохранительная  деятельность</v>
      </c>
      <c r="B988" s="32" t="s">
        <v>97</v>
      </c>
      <c r="C988" s="6" t="s">
        <v>189</v>
      </c>
      <c r="D988" s="1"/>
      <c r="E988" s="73"/>
      <c r="F988" s="59">
        <f t="shared" si="140"/>
        <v>339.6</v>
      </c>
    </row>
    <row r="989" spans="1:6" ht="42.75" customHeight="1">
      <c r="A989" s="60" t="s">
        <v>233</v>
      </c>
      <c r="B989" s="32" t="s">
        <v>97</v>
      </c>
      <c r="C989" s="6" t="s">
        <v>189</v>
      </c>
      <c r="D989" s="1" t="s">
        <v>193</v>
      </c>
      <c r="E989" s="73"/>
      <c r="F989" s="59">
        <f>F990</f>
        <v>339.6</v>
      </c>
    </row>
    <row r="990" spans="1:6" ht="39" customHeight="1">
      <c r="A990" s="56" t="str">
        <f aca="true" t="shared" si="141" ref="A990:A991">IF(ISERROR(MATCH(E990,Код_КВР,0)),"",INDIRECT(ADDRESS(MATCH(E990,Код_КВР,0)+1,2,,,"КВР")))</f>
        <v>Предоставление субсидий бюджетным, автономным учреждениям и иным некоммерческим организациям</v>
      </c>
      <c r="B990" s="32" t="s">
        <v>97</v>
      </c>
      <c r="C990" s="6" t="s">
        <v>189</v>
      </c>
      <c r="D990" s="1" t="s">
        <v>193</v>
      </c>
      <c r="E990" s="73">
        <v>600</v>
      </c>
      <c r="F990" s="59">
        <f aca="true" t="shared" si="142" ref="F990">F991</f>
        <v>339.6</v>
      </c>
    </row>
    <row r="991" spans="1:6" ht="12.75">
      <c r="A991" s="56" t="str">
        <f ca="1" t="shared" si="141"/>
        <v>Субсидии бюджетным учреждениям</v>
      </c>
      <c r="B991" s="32" t="s">
        <v>97</v>
      </c>
      <c r="C991" s="6" t="s">
        <v>189</v>
      </c>
      <c r="D991" s="1" t="s">
        <v>193</v>
      </c>
      <c r="E991" s="73">
        <v>610</v>
      </c>
      <c r="F991" s="59">
        <f>'прил.15'!G174</f>
        <v>339.6</v>
      </c>
    </row>
    <row r="992" spans="1:6" ht="36.75" customHeight="1">
      <c r="A992" s="56" t="str">
        <f ca="1">IF(ISERROR(MATCH(B992,Код_КЦСР,0)),"",INDIRECT(ADDRESS(MATCH(B992,Код_КЦСР,0)+1,2,,,"КЦСР")))</f>
        <v>Организация и проведение обучения должностных лиц и специалистов ГО и ЧС</v>
      </c>
      <c r="B992" s="32" t="s">
        <v>102</v>
      </c>
      <c r="C992" s="6"/>
      <c r="D992" s="1"/>
      <c r="E992" s="73"/>
      <c r="F992" s="59">
        <f>F993</f>
        <v>2004.8</v>
      </c>
    </row>
    <row r="993" spans="1:6" ht="12.75">
      <c r="A993" s="56" t="str">
        <f ca="1">IF(ISERROR(MATCH(C993,Код_Раздел,0)),"",INDIRECT(ADDRESS(MATCH(C993,Код_Раздел,0)+1,2,,,"Раздел")))</f>
        <v>Национальная безопасность и правоохранительная  деятельность</v>
      </c>
      <c r="B993" s="32" t="s">
        <v>102</v>
      </c>
      <c r="C993" s="6" t="s">
        <v>189</v>
      </c>
      <c r="D993" s="1"/>
      <c r="E993" s="73"/>
      <c r="F993" s="59">
        <f aca="true" t="shared" si="143" ref="F993:F995">F994</f>
        <v>2004.8</v>
      </c>
    </row>
    <row r="994" spans="1:6" ht="47.25" customHeight="1">
      <c r="A994" s="60" t="s">
        <v>233</v>
      </c>
      <c r="B994" s="32" t="s">
        <v>102</v>
      </c>
      <c r="C994" s="6" t="s">
        <v>189</v>
      </c>
      <c r="D994" s="1" t="s">
        <v>193</v>
      </c>
      <c r="E994" s="73"/>
      <c r="F994" s="59">
        <f>F995+F997</f>
        <v>2004.8</v>
      </c>
    </row>
    <row r="995" spans="1:6" ht="46.5" customHeight="1">
      <c r="A995" s="56" t="str">
        <f ca="1">IF(ISERROR(MATCH(E995,Код_КВР,0)),"",INDIRECT(ADDRESS(MATCH(E995,Код_КВР,0)+1,2,,,"КВР")))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5" s="32" t="s">
        <v>102</v>
      </c>
      <c r="C995" s="6" t="s">
        <v>189</v>
      </c>
      <c r="D995" s="1" t="s">
        <v>193</v>
      </c>
      <c r="E995" s="73">
        <v>100</v>
      </c>
      <c r="F995" s="59">
        <f t="shared" si="143"/>
        <v>1707.8</v>
      </c>
    </row>
    <row r="996" spans="1:6" ht="12.75">
      <c r="A996" s="56" t="str">
        <f ca="1">IF(ISERROR(MATCH(E996,Код_КВР,0)),"",INDIRECT(ADDRESS(MATCH(E996,Код_КВР,0)+1,2,,,"КВР")))</f>
        <v>Расходы на выплаты персоналу казенных учреждений</v>
      </c>
      <c r="B996" s="32" t="s">
        <v>102</v>
      </c>
      <c r="C996" s="6" t="s">
        <v>189</v>
      </c>
      <c r="D996" s="1" t="s">
        <v>193</v>
      </c>
      <c r="E996" s="73">
        <v>110</v>
      </c>
      <c r="F996" s="59">
        <f>'прил.15'!G177</f>
        <v>1707.8</v>
      </c>
    </row>
    <row r="997" spans="1:6" ht="31.5" customHeight="1">
      <c r="A997" s="56" t="str">
        <f ca="1">IF(ISERROR(MATCH(E997,Код_КВР,0)),"",INDIRECT(ADDRESS(MATCH(E997,Код_КВР,0)+1,2,,,"КВР")))</f>
        <v>Закупка товаров, работ и услуг для муниципальных нужд</v>
      </c>
      <c r="B997" s="32" t="s">
        <v>102</v>
      </c>
      <c r="C997" s="6" t="s">
        <v>189</v>
      </c>
      <c r="D997" s="1" t="s">
        <v>193</v>
      </c>
      <c r="E997" s="102">
        <v>200</v>
      </c>
      <c r="F997" s="59">
        <f>F998</f>
        <v>297</v>
      </c>
    </row>
    <row r="998" spans="1:6" ht="39.75" customHeight="1">
      <c r="A998" s="56" t="str">
        <f ca="1">IF(ISERROR(MATCH(E998,Код_КВР,0)),"",INDIRECT(ADDRESS(MATCH(E998,Код_КВР,0)+1,2,,,"КВР")))</f>
        <v>Иные закупки товаров, работ и услуг для обеспечения муниципальных нужд</v>
      </c>
      <c r="B998" s="32" t="s">
        <v>102</v>
      </c>
      <c r="C998" s="6" t="s">
        <v>189</v>
      </c>
      <c r="D998" s="1" t="s">
        <v>193</v>
      </c>
      <c r="E998" s="102">
        <v>240</v>
      </c>
      <c r="F998" s="59">
        <f>'прил.15'!G179</f>
        <v>297</v>
      </c>
    </row>
    <row r="999" spans="1:6" ht="23.25" customHeight="1">
      <c r="A999" s="56" t="str">
        <f ca="1">IF(ISERROR(MATCH(B999,Код_КЦСР,0)),"",INDIRECT(ADDRESS(MATCH(B999,Код_КЦСР,0)+1,2,,,"КЦСР")))</f>
        <v xml:space="preserve">Обеспечение создания условий для реализации подпрограммы 2 </v>
      </c>
      <c r="B999" s="32" t="s">
        <v>103</v>
      </c>
      <c r="C999" s="6"/>
      <c r="D999" s="1"/>
      <c r="E999" s="73"/>
      <c r="F999" s="59">
        <f aca="true" t="shared" si="144" ref="F999:F1000">F1000</f>
        <v>44427.50000000001</v>
      </c>
    </row>
    <row r="1000" spans="1:6" ht="22.5" customHeight="1">
      <c r="A1000" s="56" t="str">
        <f ca="1">IF(ISERROR(MATCH(C1000,Код_Раздел,0)),"",INDIRECT(ADDRESS(MATCH(C1000,Код_Раздел,0)+1,2,,,"Раздел")))</f>
        <v>Национальная безопасность и правоохранительная  деятельность</v>
      </c>
      <c r="B1000" s="32" t="s">
        <v>103</v>
      </c>
      <c r="C1000" s="6" t="s">
        <v>189</v>
      </c>
      <c r="D1000" s="1"/>
      <c r="E1000" s="73"/>
      <c r="F1000" s="59">
        <f t="shared" si="144"/>
        <v>44427.50000000001</v>
      </c>
    </row>
    <row r="1001" spans="1:6" ht="45" customHeight="1">
      <c r="A1001" s="60" t="s">
        <v>233</v>
      </c>
      <c r="B1001" s="32" t="s">
        <v>103</v>
      </c>
      <c r="C1001" s="6" t="s">
        <v>189</v>
      </c>
      <c r="D1001" s="1" t="s">
        <v>193</v>
      </c>
      <c r="E1001" s="73"/>
      <c r="F1001" s="59">
        <f>F1002+F1004+F1006+F1008</f>
        <v>44427.50000000001</v>
      </c>
    </row>
    <row r="1002" spans="1:6" ht="40.5" customHeight="1">
      <c r="A1002" s="56" t="str">
        <f aca="true" t="shared" si="145" ref="A1002:A1009">IF(ISERROR(MATCH(E1002,Код_КВР,0)),"",INDIRECT(ADDRESS(MATCH(E1002,Код_КВР,0)+1,2,,,"КВР")))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02" s="32" t="s">
        <v>103</v>
      </c>
      <c r="C1002" s="6" t="s">
        <v>189</v>
      </c>
      <c r="D1002" s="1" t="s">
        <v>193</v>
      </c>
      <c r="E1002" s="73">
        <v>100</v>
      </c>
      <c r="F1002" s="59">
        <f>F1003</f>
        <v>20087.800000000003</v>
      </c>
    </row>
    <row r="1003" spans="1:6" ht="12.75">
      <c r="A1003" s="56" t="str">
        <f ca="1" t="shared" si="145"/>
        <v>Расходы на выплаты персоналу казенных учреждений</v>
      </c>
      <c r="B1003" s="32" t="s">
        <v>103</v>
      </c>
      <c r="C1003" s="6" t="s">
        <v>189</v>
      </c>
      <c r="D1003" s="1" t="s">
        <v>193</v>
      </c>
      <c r="E1003" s="73">
        <v>110</v>
      </c>
      <c r="F1003" s="59">
        <f>'прил.15'!G182</f>
        <v>20087.800000000003</v>
      </c>
    </row>
    <row r="1004" spans="1:6" ht="24" customHeight="1">
      <c r="A1004" s="56" t="str">
        <f ca="1" t="shared" si="145"/>
        <v>Закупка товаров, работ и услуг для муниципальных нужд</v>
      </c>
      <c r="B1004" s="32" t="s">
        <v>103</v>
      </c>
      <c r="C1004" s="6" t="s">
        <v>189</v>
      </c>
      <c r="D1004" s="1" t="s">
        <v>193</v>
      </c>
      <c r="E1004" s="73">
        <v>200</v>
      </c>
      <c r="F1004" s="59">
        <f>F1005</f>
        <v>2988.4</v>
      </c>
    </row>
    <row r="1005" spans="1:6" ht="33">
      <c r="A1005" s="56" t="str">
        <f ca="1" t="shared" si="145"/>
        <v>Иные закупки товаров, работ и услуг для обеспечения муниципальных нужд</v>
      </c>
      <c r="B1005" s="32" t="s">
        <v>103</v>
      </c>
      <c r="C1005" s="6" t="s">
        <v>189</v>
      </c>
      <c r="D1005" s="1" t="s">
        <v>193</v>
      </c>
      <c r="E1005" s="73">
        <v>240</v>
      </c>
      <c r="F1005" s="59">
        <f>'прил.15'!G184</f>
        <v>2988.4</v>
      </c>
    </row>
    <row r="1006" spans="1:6" ht="39.75" customHeight="1">
      <c r="A1006" s="56" t="str">
        <f aca="true" t="shared" si="146" ref="A1006:A1007">IF(ISERROR(MATCH(E1006,Код_КВР,0)),"",INDIRECT(ADDRESS(MATCH(E1006,Код_КВР,0)+1,2,,,"КВР")))</f>
        <v>Предоставление субсидий бюджетным, автономным учреждениям и иным некоммерческим организациям</v>
      </c>
      <c r="B1006" s="32" t="s">
        <v>103</v>
      </c>
      <c r="C1006" s="6" t="s">
        <v>189</v>
      </c>
      <c r="D1006" s="1" t="s">
        <v>193</v>
      </c>
      <c r="E1006" s="73">
        <v>600</v>
      </c>
      <c r="F1006" s="59">
        <f>F1007</f>
        <v>20989.4</v>
      </c>
    </row>
    <row r="1007" spans="1:6" ht="12.75">
      <c r="A1007" s="56" t="str">
        <f ca="1" t="shared" si="146"/>
        <v>Субсидии бюджетным учреждениям</v>
      </c>
      <c r="B1007" s="32" t="s">
        <v>103</v>
      </c>
      <c r="C1007" s="6" t="s">
        <v>189</v>
      </c>
      <c r="D1007" s="1" t="s">
        <v>193</v>
      </c>
      <c r="E1007" s="73">
        <v>610</v>
      </c>
      <c r="F1007" s="59">
        <f>'прил.15'!G186</f>
        <v>20989.4</v>
      </c>
    </row>
    <row r="1008" spans="1:6" ht="12.75">
      <c r="A1008" s="56" t="str">
        <f ca="1" t="shared" si="145"/>
        <v>Иные бюджетные ассигнования</v>
      </c>
      <c r="B1008" s="32" t="s">
        <v>103</v>
      </c>
      <c r="C1008" s="6" t="s">
        <v>189</v>
      </c>
      <c r="D1008" s="1" t="s">
        <v>193</v>
      </c>
      <c r="E1008" s="73">
        <v>800</v>
      </c>
      <c r="F1008" s="59">
        <f>F1009</f>
        <v>361.9</v>
      </c>
    </row>
    <row r="1009" spans="1:6" ht="12.75">
      <c r="A1009" s="56" t="str">
        <f ca="1" t="shared" si="145"/>
        <v>Уплата налогов, сборов и иных платежей</v>
      </c>
      <c r="B1009" s="32" t="s">
        <v>103</v>
      </c>
      <c r="C1009" s="6" t="s">
        <v>189</v>
      </c>
      <c r="D1009" s="1" t="s">
        <v>193</v>
      </c>
      <c r="E1009" s="73">
        <v>850</v>
      </c>
      <c r="F1009" s="59">
        <f>'прил.15'!G188</f>
        <v>361.9</v>
      </c>
    </row>
    <row r="1010" spans="1:7" ht="39.75" customHeight="1">
      <c r="A1010" s="56" t="str">
        <f ca="1">IF(ISERROR(MATCH(B1010,Код_КЦСР,0)),"",INDIRECT(ADDRESS(MATCH(B1010,Код_КЦСР,0)+1,2,,,"КЦСР")))</f>
        <v>Муниципальная программа «Совершенствование муниципального управления в городе Череповце» на 2014-2018 годы</v>
      </c>
      <c r="B1010" s="32" t="s">
        <v>104</v>
      </c>
      <c r="C1010" s="6"/>
      <c r="D1010" s="1"/>
      <c r="E1010" s="73"/>
      <c r="F1010" s="59">
        <f>F1011+F1026+F1037</f>
        <v>160619.5</v>
      </c>
      <c r="G1010" s="75"/>
    </row>
    <row r="1011" spans="1:7" ht="37.5" customHeight="1">
      <c r="A1011" s="56" t="str">
        <f ca="1">IF(ISERROR(MATCH(B1011,Код_КЦСР,0)),"",INDIRECT(ADDRESS(MATCH(B1011,Код_КЦСР,0)+1,2,,,"КЦСР")))</f>
        <v>Создание условий для обеспечения выполнения органами муниципальной власти своих полномочий</v>
      </c>
      <c r="B1011" s="32" t="s">
        <v>105</v>
      </c>
      <c r="C1011" s="6"/>
      <c r="D1011" s="1"/>
      <c r="E1011" s="73"/>
      <c r="F1011" s="59">
        <f>F1012+F1018</f>
        <v>77534.5</v>
      </c>
      <c r="G1011" s="100"/>
    </row>
    <row r="1012" spans="1:6" ht="12.75">
      <c r="A1012" s="56" t="str">
        <f ca="1">IF(ISERROR(MATCH(B1012,Код_КЦСР,0)),"",INDIRECT(ADDRESS(MATCH(B1012,Код_КЦСР,0)+1,2,,,"КЦСР")))</f>
        <v>Обеспечение работы СЭД «Летограф»</v>
      </c>
      <c r="B1012" s="32" t="s">
        <v>107</v>
      </c>
      <c r="C1012" s="6"/>
      <c r="D1012" s="1"/>
      <c r="E1012" s="73"/>
      <c r="F1012" s="59">
        <f aca="true" t="shared" si="147" ref="F1012:F1015">F1013</f>
        <v>260</v>
      </c>
    </row>
    <row r="1013" spans="1:6" ht="12.75">
      <c r="A1013" s="56" t="str">
        <f ca="1">IF(ISERROR(MATCH(C1013,Код_Раздел,0)),"",INDIRECT(ADDRESS(MATCH(C1013,Код_Раздел,0)+1,2,,,"Раздел")))</f>
        <v>Национальная экономика</v>
      </c>
      <c r="B1013" s="32" t="s">
        <v>107</v>
      </c>
      <c r="C1013" s="6" t="s">
        <v>190</v>
      </c>
      <c r="D1013" s="1"/>
      <c r="E1013" s="73"/>
      <c r="F1013" s="59">
        <f t="shared" si="147"/>
        <v>260</v>
      </c>
    </row>
    <row r="1014" spans="1:6" ht="12.75">
      <c r="A1014" s="60" t="s">
        <v>204</v>
      </c>
      <c r="B1014" s="32" t="s">
        <v>107</v>
      </c>
      <c r="C1014" s="6" t="s">
        <v>190</v>
      </c>
      <c r="D1014" s="1" t="s">
        <v>162</v>
      </c>
      <c r="E1014" s="73"/>
      <c r="F1014" s="59">
        <f t="shared" si="147"/>
        <v>260</v>
      </c>
    </row>
    <row r="1015" spans="1:6" ht="36" customHeight="1">
      <c r="A1015" s="56" t="str">
        <f ca="1">IF(ISERROR(MATCH(E1015,Код_КВР,0)),"",INDIRECT(ADDRESS(MATCH(E1015,Код_КВР,0)+1,2,,,"КВР")))</f>
        <v>Предоставление субсидий бюджетным, автономным учреждениям и иным некоммерческим организациям</v>
      </c>
      <c r="B1015" s="32" t="s">
        <v>107</v>
      </c>
      <c r="C1015" s="6" t="s">
        <v>190</v>
      </c>
      <c r="D1015" s="1" t="s">
        <v>162</v>
      </c>
      <c r="E1015" s="73">
        <v>600</v>
      </c>
      <c r="F1015" s="59">
        <f t="shared" si="147"/>
        <v>260</v>
      </c>
    </row>
    <row r="1016" spans="1:6" ht="12.75">
      <c r="A1016" s="56" t="str">
        <f ca="1">IF(ISERROR(MATCH(E1016,Код_КВР,0)),"",INDIRECT(ADDRESS(MATCH(E1016,Код_КВР,0)+1,2,,,"КВР")))</f>
        <v>Субсидии бюджетным учреждениям</v>
      </c>
      <c r="B1016" s="32" t="s">
        <v>107</v>
      </c>
      <c r="C1016" s="6" t="s">
        <v>190</v>
      </c>
      <c r="D1016" s="1" t="s">
        <v>162</v>
      </c>
      <c r="E1016" s="73">
        <v>610</v>
      </c>
      <c r="F1016" s="59">
        <f>'прил.15'!G224</f>
        <v>260</v>
      </c>
    </row>
    <row r="1017" spans="1:6" ht="41.25" customHeight="1">
      <c r="A1017" s="56" t="str">
        <f ca="1">IF(ISERROR(MATCH(B1017,Код_КЦСР,0)),"",INDIRECT(ADDRESS(MATCH(B1017,Код_КЦСР,0)+1,2,,,"КЦСР")))</f>
        <v>Материально-техническое обеспечение деятельности работников местного самоуправления</v>
      </c>
      <c r="B1017" s="32" t="s">
        <v>109</v>
      </c>
      <c r="C1017" s="6"/>
      <c r="D1017" s="1"/>
      <c r="E1017" s="73"/>
      <c r="F1017" s="59">
        <f aca="true" t="shared" si="148" ref="F1017:F1018">F1018</f>
        <v>77274.5</v>
      </c>
    </row>
    <row r="1018" spans="1:6" ht="12.75">
      <c r="A1018" s="56" t="str">
        <f ca="1">IF(ISERROR(MATCH(C1018,Код_Раздел,0)),"",INDIRECT(ADDRESS(MATCH(C1018,Код_Раздел,0)+1,2,,,"Раздел")))</f>
        <v>Общегосударственные  вопросы</v>
      </c>
      <c r="B1018" s="32" t="s">
        <v>109</v>
      </c>
      <c r="C1018" s="6" t="s">
        <v>187</v>
      </c>
      <c r="D1018" s="1"/>
      <c r="E1018" s="73"/>
      <c r="F1018" s="59">
        <f t="shared" si="148"/>
        <v>77274.5</v>
      </c>
    </row>
    <row r="1019" spans="1:6" ht="12.75">
      <c r="A1019" s="60" t="s">
        <v>209</v>
      </c>
      <c r="B1019" s="32" t="s">
        <v>109</v>
      </c>
      <c r="C1019" s="6" t="s">
        <v>187</v>
      </c>
      <c r="D1019" s="1" t="s">
        <v>164</v>
      </c>
      <c r="E1019" s="73"/>
      <c r="F1019" s="59">
        <f>F1020+F1022+F1024</f>
        <v>77274.5</v>
      </c>
    </row>
    <row r="1020" spans="1:6" ht="39" customHeight="1">
      <c r="A1020" s="56" t="str">
        <f aca="true" t="shared" si="149" ref="A1020:A1025">IF(ISERROR(MATCH(E1020,Код_КВР,0)),"",INDIRECT(ADDRESS(MATCH(E1020,Код_КВР,0)+1,2,,,"КВР")))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20" s="32" t="s">
        <v>109</v>
      </c>
      <c r="C1020" s="6" t="s">
        <v>187</v>
      </c>
      <c r="D1020" s="1" t="s">
        <v>164</v>
      </c>
      <c r="E1020" s="73">
        <v>100</v>
      </c>
      <c r="F1020" s="59">
        <f>F1021</f>
        <v>37425.5</v>
      </c>
    </row>
    <row r="1021" spans="1:6" ht="23.25" customHeight="1">
      <c r="A1021" s="56" t="str">
        <f ca="1" t="shared" si="149"/>
        <v>Расходы на выплаты персоналу казенных учреждений</v>
      </c>
      <c r="B1021" s="32" t="s">
        <v>109</v>
      </c>
      <c r="C1021" s="6" t="s">
        <v>187</v>
      </c>
      <c r="D1021" s="1" t="s">
        <v>164</v>
      </c>
      <c r="E1021" s="73">
        <v>110</v>
      </c>
      <c r="F1021" s="59">
        <f>'прил.15'!G102</f>
        <v>37425.5</v>
      </c>
    </row>
    <row r="1022" spans="1:6" ht="21" customHeight="1">
      <c r="A1022" s="56" t="str">
        <f ca="1" t="shared" si="149"/>
        <v>Закупка товаров, работ и услуг для муниципальных нужд</v>
      </c>
      <c r="B1022" s="32" t="s">
        <v>109</v>
      </c>
      <c r="C1022" s="6" t="s">
        <v>187</v>
      </c>
      <c r="D1022" s="1" t="s">
        <v>164</v>
      </c>
      <c r="E1022" s="73">
        <v>200</v>
      </c>
      <c r="F1022" s="59">
        <f>F1023</f>
        <v>36692.9</v>
      </c>
    </row>
    <row r="1023" spans="1:6" ht="37.5" customHeight="1">
      <c r="A1023" s="56" t="str">
        <f ca="1" t="shared" si="149"/>
        <v>Иные закупки товаров, работ и услуг для обеспечения муниципальных нужд</v>
      </c>
      <c r="B1023" s="32" t="s">
        <v>109</v>
      </c>
      <c r="C1023" s="6" t="s">
        <v>187</v>
      </c>
      <c r="D1023" s="1" t="s">
        <v>164</v>
      </c>
      <c r="E1023" s="73">
        <v>240</v>
      </c>
      <c r="F1023" s="59">
        <f>'прил.15'!G104</f>
        <v>36692.9</v>
      </c>
    </row>
    <row r="1024" spans="1:6" ht="12.75">
      <c r="A1024" s="56" t="str">
        <f ca="1" t="shared" si="149"/>
        <v>Иные бюджетные ассигнования</v>
      </c>
      <c r="B1024" s="32" t="s">
        <v>109</v>
      </c>
      <c r="C1024" s="6" t="s">
        <v>187</v>
      </c>
      <c r="D1024" s="1" t="s">
        <v>164</v>
      </c>
      <c r="E1024" s="73">
        <v>800</v>
      </c>
      <c r="F1024" s="59">
        <f>F1025</f>
        <v>3156.1</v>
      </c>
    </row>
    <row r="1025" spans="1:6" ht="12.75">
      <c r="A1025" s="56" t="str">
        <f ca="1" t="shared" si="149"/>
        <v>Уплата налогов, сборов и иных платежей</v>
      </c>
      <c r="B1025" s="32" t="s">
        <v>109</v>
      </c>
      <c r="C1025" s="6" t="s">
        <v>187</v>
      </c>
      <c r="D1025" s="1" t="s">
        <v>164</v>
      </c>
      <c r="E1025" s="73">
        <v>850</v>
      </c>
      <c r="F1025" s="59">
        <f>'прил.15'!G106</f>
        <v>3156.1</v>
      </c>
    </row>
    <row r="1026" spans="1:6" ht="21" customHeight="1">
      <c r="A1026" s="56" t="str">
        <f ca="1">IF(ISERROR(MATCH(B1026,Код_КЦСР,0)),"",INDIRECT(ADDRESS(MATCH(B1026,Код_КЦСР,0)+1,2,,,"КЦСР")))</f>
        <v>Развитие муниципальной службы в мэрии города Череповца</v>
      </c>
      <c r="B1026" s="32" t="s">
        <v>111</v>
      </c>
      <c r="C1026" s="6"/>
      <c r="D1026" s="1"/>
      <c r="E1026" s="73"/>
      <c r="F1026" s="59">
        <f>F1027+F1032</f>
        <v>16574.3</v>
      </c>
    </row>
    <row r="1027" spans="1:6" ht="49.5">
      <c r="A1027" s="56" t="str">
        <f ca="1">IF(ISERROR(MATCH(B1027,Код_КЦСР,0)),"",INDIRECT(ADDRESS(MATCH(B1027,Код_КЦСР,0)+1,2,,,"КЦСР")))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27" s="32" t="s">
        <v>113</v>
      </c>
      <c r="C1027" s="6"/>
      <c r="D1027" s="1"/>
      <c r="E1027" s="73"/>
      <c r="F1027" s="59">
        <f aca="true" t="shared" si="150" ref="F1027:F1030">F1028</f>
        <v>273</v>
      </c>
    </row>
    <row r="1028" spans="1:6" ht="22.5" customHeight="1">
      <c r="A1028" s="56" t="str">
        <f ca="1">IF(ISERROR(MATCH(C1028,Код_Раздел,0)),"",INDIRECT(ADDRESS(MATCH(C1028,Код_Раздел,0)+1,2,,,"Раздел")))</f>
        <v>Общегосударственные  вопросы</v>
      </c>
      <c r="B1028" s="32" t="s">
        <v>113</v>
      </c>
      <c r="C1028" s="6" t="s">
        <v>187</v>
      </c>
      <c r="D1028" s="1"/>
      <c r="E1028" s="73"/>
      <c r="F1028" s="59">
        <f t="shared" si="150"/>
        <v>273</v>
      </c>
    </row>
    <row r="1029" spans="1:6" ht="12.75">
      <c r="A1029" s="60" t="s">
        <v>209</v>
      </c>
      <c r="B1029" s="32" t="s">
        <v>113</v>
      </c>
      <c r="C1029" s="6" t="s">
        <v>187</v>
      </c>
      <c r="D1029" s="1" t="s">
        <v>164</v>
      </c>
      <c r="E1029" s="73"/>
      <c r="F1029" s="59">
        <f t="shared" si="150"/>
        <v>273</v>
      </c>
    </row>
    <row r="1030" spans="1:6" ht="12.75">
      <c r="A1030" s="56" t="str">
        <f ca="1">IF(ISERROR(MATCH(E1030,Код_КВР,0)),"",INDIRECT(ADDRESS(MATCH(E1030,Код_КВР,0)+1,2,,,"КВР")))</f>
        <v>Закупка товаров, работ и услуг для муниципальных нужд</v>
      </c>
      <c r="B1030" s="32" t="s">
        <v>113</v>
      </c>
      <c r="C1030" s="6" t="s">
        <v>187</v>
      </c>
      <c r="D1030" s="1" t="s">
        <v>164</v>
      </c>
      <c r="E1030" s="73">
        <v>200</v>
      </c>
      <c r="F1030" s="59">
        <f t="shared" si="150"/>
        <v>273</v>
      </c>
    </row>
    <row r="1031" spans="1:6" ht="36.75" customHeight="1">
      <c r="A1031" s="56" t="str">
        <f ca="1">IF(ISERROR(MATCH(E1031,Код_КВР,0)),"",INDIRECT(ADDRESS(MATCH(E1031,Код_КВР,0)+1,2,,,"КВР")))</f>
        <v>Иные закупки товаров, работ и услуг для обеспечения муниципальных нужд</v>
      </c>
      <c r="B1031" s="32" t="s">
        <v>113</v>
      </c>
      <c r="C1031" s="6" t="s">
        <v>187</v>
      </c>
      <c r="D1031" s="1" t="s">
        <v>164</v>
      </c>
      <c r="E1031" s="73">
        <v>240</v>
      </c>
      <c r="F1031" s="59">
        <f>'прил.15'!G110</f>
        <v>273</v>
      </c>
    </row>
    <row r="1032" spans="1:6" ht="12.75">
      <c r="A1032" s="56" t="str">
        <f ca="1">IF(ISERROR(MATCH(B1032,Код_КЦСР,0)),"",INDIRECT(ADDRESS(MATCH(B1032,Код_КЦСР,0)+1,2,,,"КЦСР")))</f>
        <v>Повышение престижа муниципальной службы в городе</v>
      </c>
      <c r="B1032" s="32" t="s">
        <v>114</v>
      </c>
      <c r="C1032" s="6"/>
      <c r="D1032" s="1"/>
      <c r="E1032" s="73"/>
      <c r="F1032" s="59">
        <f>F1033</f>
        <v>16301.3</v>
      </c>
    </row>
    <row r="1033" spans="1:6" ht="12.75">
      <c r="A1033" s="56" t="str">
        <f ca="1">IF(ISERROR(MATCH(C1033,Код_Раздел,0)),"",INDIRECT(ADDRESS(MATCH(C1033,Код_Раздел,0)+1,2,,,"Раздел")))</f>
        <v>Социальная политика</v>
      </c>
      <c r="B1033" s="32" t="s">
        <v>114</v>
      </c>
      <c r="C1033" s="6" t="s">
        <v>162</v>
      </c>
      <c r="D1033" s="1"/>
      <c r="E1033" s="73"/>
      <c r="F1033" s="59">
        <f aca="true" t="shared" si="151" ref="F1033:F1035">F1034</f>
        <v>16301.3</v>
      </c>
    </row>
    <row r="1034" spans="1:6" ht="12.75">
      <c r="A1034" s="60" t="s">
        <v>159</v>
      </c>
      <c r="B1034" s="32" t="s">
        <v>114</v>
      </c>
      <c r="C1034" s="6" t="s">
        <v>162</v>
      </c>
      <c r="D1034" s="1" t="s">
        <v>187</v>
      </c>
      <c r="E1034" s="73"/>
      <c r="F1034" s="59">
        <f t="shared" si="151"/>
        <v>16301.3</v>
      </c>
    </row>
    <row r="1035" spans="1:6" ht="12.75">
      <c r="A1035" s="56" t="str">
        <f ca="1">IF(ISERROR(MATCH(E1035,Код_КВР,0)),"",INDIRECT(ADDRESS(MATCH(E1035,Код_КВР,0)+1,2,,,"КВР")))</f>
        <v>Социальное обеспечение и иные выплаты населению</v>
      </c>
      <c r="B1035" s="32" t="s">
        <v>114</v>
      </c>
      <c r="C1035" s="6" t="s">
        <v>162</v>
      </c>
      <c r="D1035" s="1" t="s">
        <v>187</v>
      </c>
      <c r="E1035" s="73">
        <v>300</v>
      </c>
      <c r="F1035" s="59">
        <f t="shared" si="151"/>
        <v>16301.3</v>
      </c>
    </row>
    <row r="1036" spans="1:6" ht="12.75">
      <c r="A1036" s="56" t="str">
        <f ca="1">IF(ISERROR(MATCH(E1036,Код_КВР,0)),"",INDIRECT(ADDRESS(MATCH(E1036,Код_КВР,0)+1,2,,,"КВР")))</f>
        <v>Иные выплаты населению</v>
      </c>
      <c r="B1036" s="32" t="s">
        <v>114</v>
      </c>
      <c r="C1036" s="6" t="s">
        <v>162</v>
      </c>
      <c r="D1036" s="1" t="s">
        <v>187</v>
      </c>
      <c r="E1036" s="73">
        <v>360</v>
      </c>
      <c r="F1036" s="59">
        <f>'прил.15'!G281</f>
        <v>16301.3</v>
      </c>
    </row>
    <row r="1037" spans="1:6" ht="72.75" customHeight="1">
      <c r="A1037" s="56" t="str">
        <f ca="1">IF(ISERROR(MATCH(B1037,Код_КЦСР,0)),"",INDIRECT(ADDRESS(MATCH(B1037,Код_КЦСР,0)+1,2,,,"КЦСР")))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37" s="32" t="s">
        <v>116</v>
      </c>
      <c r="C1037" s="6"/>
      <c r="D1037" s="1"/>
      <c r="E1037" s="73"/>
      <c r="F1037" s="59">
        <f>F1038+F1043+F1048+F1060</f>
        <v>66510.7</v>
      </c>
    </row>
    <row r="1038" spans="1:6" ht="12.75">
      <c r="A1038" s="56" t="str">
        <f ca="1">IF(ISERROR(MATCH(B1038,Код_КЦСР,0)),"",INDIRECT(ADDRESS(MATCH(B1038,Код_КЦСР,0)+1,2,,,"КЦСР")))</f>
        <v>Совершенствование предоставления муниципальных услуг</v>
      </c>
      <c r="B1038" s="32" t="s">
        <v>118</v>
      </c>
      <c r="C1038" s="6"/>
      <c r="D1038" s="1"/>
      <c r="E1038" s="73"/>
      <c r="F1038" s="59">
        <f aca="true" t="shared" si="152" ref="F1038:F1041">F1039</f>
        <v>658.2</v>
      </c>
    </row>
    <row r="1039" spans="1:6" ht="12.75">
      <c r="A1039" s="56" t="str">
        <f ca="1">IF(ISERROR(MATCH(C1039,Код_Раздел,0)),"",INDIRECT(ADDRESS(MATCH(C1039,Код_Раздел,0)+1,2,,,"Раздел")))</f>
        <v>Национальная экономика</v>
      </c>
      <c r="B1039" s="32" t="s">
        <v>118</v>
      </c>
      <c r="C1039" s="6" t="s">
        <v>190</v>
      </c>
      <c r="D1039" s="1"/>
      <c r="E1039" s="73"/>
      <c r="F1039" s="59">
        <f t="shared" si="152"/>
        <v>658.2</v>
      </c>
    </row>
    <row r="1040" spans="1:6" ht="12.75">
      <c r="A1040" s="60" t="s">
        <v>204</v>
      </c>
      <c r="B1040" s="32" t="s">
        <v>118</v>
      </c>
      <c r="C1040" s="6" t="s">
        <v>190</v>
      </c>
      <c r="D1040" s="6" t="s">
        <v>162</v>
      </c>
      <c r="E1040" s="73"/>
      <c r="F1040" s="59">
        <f t="shared" si="152"/>
        <v>658.2</v>
      </c>
    </row>
    <row r="1041" spans="1:6" ht="40.5" customHeight="1">
      <c r="A1041" s="56" t="str">
        <f ca="1">IF(ISERROR(MATCH(E1041,Код_КВР,0)),"",INDIRECT(ADDRESS(MATCH(E1041,Код_КВР,0)+1,2,,,"КВР")))</f>
        <v>Предоставление субсидий бюджетным, автономным учреждениям и иным некоммерческим организациям</v>
      </c>
      <c r="B1041" s="32" t="s">
        <v>118</v>
      </c>
      <c r="C1041" s="6" t="s">
        <v>190</v>
      </c>
      <c r="D1041" s="6" t="s">
        <v>162</v>
      </c>
      <c r="E1041" s="73">
        <v>600</v>
      </c>
      <c r="F1041" s="59">
        <f t="shared" si="152"/>
        <v>658.2</v>
      </c>
    </row>
    <row r="1042" spans="1:6" ht="12.75">
      <c r="A1042" s="56" t="str">
        <f ca="1">IF(ISERROR(MATCH(E1042,Код_КВР,0)),"",INDIRECT(ADDRESS(MATCH(E1042,Код_КВР,0)+1,2,,,"КВР")))</f>
        <v>Субсидии бюджетным учреждениям</v>
      </c>
      <c r="B1042" s="32" t="s">
        <v>118</v>
      </c>
      <c r="C1042" s="6" t="s">
        <v>190</v>
      </c>
      <c r="D1042" s="6" t="s">
        <v>162</v>
      </c>
      <c r="E1042" s="73">
        <v>610</v>
      </c>
      <c r="F1042" s="59">
        <f>'прил.15'!G228</f>
        <v>658.2</v>
      </c>
    </row>
    <row r="1043" spans="1:6" ht="55.5" customHeight="1">
      <c r="A1043" s="56" t="str">
        <f ca="1">IF(ISERROR(MATCH(B1043,Код_КЦСР,0)),"",INDIRECT(ADDRESS(MATCH(B1043,Код_КЦСР,0)+1,2,,,"КЦСР")))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043" s="32" t="s">
        <v>120</v>
      </c>
      <c r="C1043" s="6"/>
      <c r="D1043" s="1"/>
      <c r="E1043" s="73"/>
      <c r="F1043" s="59">
        <f>F1044</f>
        <v>36344.3</v>
      </c>
    </row>
    <row r="1044" spans="1:6" ht="12.75">
      <c r="A1044" s="56" t="str">
        <f ca="1">IF(ISERROR(MATCH(C1044,Код_Раздел,0)),"",INDIRECT(ADDRESS(MATCH(C1044,Код_Раздел,0)+1,2,,,"Раздел")))</f>
        <v>Общегосударственные  вопросы</v>
      </c>
      <c r="B1044" s="32" t="s">
        <v>120</v>
      </c>
      <c r="C1044" s="6" t="s">
        <v>187</v>
      </c>
      <c r="D1044" s="1"/>
      <c r="E1044" s="73"/>
      <c r="F1044" s="59">
        <f aca="true" t="shared" si="153" ref="F1044:F1046">F1045</f>
        <v>36344.3</v>
      </c>
    </row>
    <row r="1045" spans="1:6" ht="12.75">
      <c r="A1045" s="60" t="s">
        <v>209</v>
      </c>
      <c r="B1045" s="32" t="s">
        <v>120</v>
      </c>
      <c r="C1045" s="6" t="s">
        <v>187</v>
      </c>
      <c r="D1045" s="1" t="s">
        <v>164</v>
      </c>
      <c r="E1045" s="73"/>
      <c r="F1045" s="59">
        <f t="shared" si="153"/>
        <v>36344.3</v>
      </c>
    </row>
    <row r="1046" spans="1:6" ht="40.5" customHeight="1">
      <c r="A1046" s="56" t="str">
        <f ca="1">IF(ISERROR(MATCH(E1046,Код_КВР,0)),"",INDIRECT(ADDRESS(MATCH(E1046,Код_КВР,0)+1,2,,,"КВР")))</f>
        <v>Предоставление субсидий бюджетным, автономным учреждениям и иным некоммерческим организациям</v>
      </c>
      <c r="B1046" s="32" t="s">
        <v>120</v>
      </c>
      <c r="C1046" s="6" t="s">
        <v>187</v>
      </c>
      <c r="D1046" s="1" t="s">
        <v>164</v>
      </c>
      <c r="E1046" s="73">
        <v>600</v>
      </c>
      <c r="F1046" s="59">
        <f t="shared" si="153"/>
        <v>36344.3</v>
      </c>
    </row>
    <row r="1047" spans="1:6" ht="12.75">
      <c r="A1047" s="56" t="str">
        <f ca="1">IF(ISERROR(MATCH(E1047,Код_КВР,0)),"",INDIRECT(ADDRESS(MATCH(E1047,Код_КВР,0)+1,2,,,"КВР")))</f>
        <v>Субсидии бюджетным учреждениям</v>
      </c>
      <c r="B1047" s="32" t="s">
        <v>120</v>
      </c>
      <c r="C1047" s="6" t="s">
        <v>187</v>
      </c>
      <c r="D1047" s="1" t="s">
        <v>164</v>
      </c>
      <c r="E1047" s="73">
        <v>610</v>
      </c>
      <c r="F1047" s="59">
        <f>36294.3+50</f>
        <v>36344.3</v>
      </c>
    </row>
    <row r="1048" spans="1:6" ht="23.65" customHeight="1">
      <c r="A1048" s="56" t="str">
        <f ca="1">IF(ISERROR(MATCH(B1048,Код_КЦСР,0)),"",INDIRECT(ADDRESS(MATCH(B1048,Код_КЦСР,0)+1,2,,,"КЦСР")))</f>
        <v>Реализация проекта «Электронный гражданин»</v>
      </c>
      <c r="B1048" s="32" t="s">
        <v>567</v>
      </c>
      <c r="C1048" s="6"/>
      <c r="D1048" s="1"/>
      <c r="E1048" s="101"/>
      <c r="F1048" s="59">
        <f>F1049+F1055</f>
        <v>1000</v>
      </c>
    </row>
    <row r="1049" spans="1:6" ht="12.75">
      <c r="A1049" s="56" t="str">
        <f ca="1">IF(ISERROR(MATCH(C1049,Код_Раздел,0)),"",INDIRECT(ADDRESS(MATCH(C1049,Код_Раздел,0)+1,2,,,"Раздел")))</f>
        <v>Общегосударственные  вопросы</v>
      </c>
      <c r="B1049" s="32" t="s">
        <v>567</v>
      </c>
      <c r="C1049" s="6" t="s">
        <v>187</v>
      </c>
      <c r="D1049" s="1"/>
      <c r="E1049" s="101"/>
      <c r="F1049" s="59">
        <f>F1050</f>
        <v>142</v>
      </c>
    </row>
    <row r="1050" spans="1:6" ht="12.75">
      <c r="A1050" s="60" t="s">
        <v>209</v>
      </c>
      <c r="B1050" s="32" t="s">
        <v>567</v>
      </c>
      <c r="C1050" s="6" t="s">
        <v>187</v>
      </c>
      <c r="D1050" s="1" t="s">
        <v>164</v>
      </c>
      <c r="E1050" s="101"/>
      <c r="F1050" s="59">
        <f>F1051+F1053</f>
        <v>142</v>
      </c>
    </row>
    <row r="1051" spans="1:6" ht="37.5" customHeight="1">
      <c r="A1051" s="56" t="str">
        <f ca="1">IF(ISERROR(MATCH(E1051,Код_КВР,0)),"",INDIRECT(ADDRESS(MATCH(E1051,Код_КВР,0)+1,2,,,"КВР")))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1" s="32" t="s">
        <v>567</v>
      </c>
      <c r="C1051" s="6" t="s">
        <v>187</v>
      </c>
      <c r="D1051" s="1" t="s">
        <v>164</v>
      </c>
      <c r="E1051" s="101">
        <v>100</v>
      </c>
      <c r="F1051" s="59">
        <f>F1052</f>
        <v>112</v>
      </c>
    </row>
    <row r="1052" spans="1:6" ht="12.75">
      <c r="A1052" s="56" t="str">
        <f ca="1">IF(ISERROR(MATCH(E1052,Код_КВР,0)),"",INDIRECT(ADDRESS(MATCH(E1052,Код_КВР,0)+1,2,,,"КВР")))</f>
        <v>Расходы на выплаты персоналу казенных учреждений</v>
      </c>
      <c r="B1052" s="32" t="s">
        <v>567</v>
      </c>
      <c r="C1052" s="6" t="s">
        <v>187</v>
      </c>
      <c r="D1052" s="1" t="s">
        <v>164</v>
      </c>
      <c r="E1052" s="101">
        <v>110</v>
      </c>
      <c r="F1052" s="59">
        <f>'прил.15'!G117</f>
        <v>112</v>
      </c>
    </row>
    <row r="1053" spans="1:6" ht="12.75">
      <c r="A1053" s="56" t="str">
        <f ca="1">IF(ISERROR(MATCH(E1053,Код_КВР,0)),"",INDIRECT(ADDRESS(MATCH(E1053,Код_КВР,0)+1,2,,,"КВР")))</f>
        <v>Закупка товаров, работ и услуг для муниципальных нужд</v>
      </c>
      <c r="B1053" s="32" t="s">
        <v>567</v>
      </c>
      <c r="C1053" s="6" t="s">
        <v>187</v>
      </c>
      <c r="D1053" s="1" t="s">
        <v>164</v>
      </c>
      <c r="E1053" s="101">
        <v>200</v>
      </c>
      <c r="F1053" s="59">
        <f>F1054</f>
        <v>30</v>
      </c>
    </row>
    <row r="1054" spans="1:6" ht="37.5" customHeight="1">
      <c r="A1054" s="56" t="str">
        <f ca="1">IF(ISERROR(MATCH(E1054,Код_КВР,0)),"",INDIRECT(ADDRESS(MATCH(E1054,Код_КВР,0)+1,2,,,"КВР")))</f>
        <v>Иные закупки товаров, работ и услуг для обеспечения муниципальных нужд</v>
      </c>
      <c r="B1054" s="32" t="s">
        <v>567</v>
      </c>
      <c r="C1054" s="6" t="s">
        <v>187</v>
      </c>
      <c r="D1054" s="1" t="s">
        <v>164</v>
      </c>
      <c r="E1054" s="101">
        <v>240</v>
      </c>
      <c r="F1054" s="59">
        <f>'прил.15'!G119</f>
        <v>30</v>
      </c>
    </row>
    <row r="1055" spans="1:6" ht="12.75">
      <c r="A1055" s="56" t="str">
        <f ca="1">IF(ISERROR(MATCH(C1055,Код_Раздел,0)),"",INDIRECT(ADDRESS(MATCH(C1055,Код_Раздел,0)+1,2,,,"Раздел")))</f>
        <v>Национальная экономика</v>
      </c>
      <c r="B1055" s="32" t="s">
        <v>567</v>
      </c>
      <c r="C1055" s="6" t="s">
        <v>190</v>
      </c>
      <c r="D1055" s="1"/>
      <c r="E1055" s="101"/>
      <c r="F1055" s="59">
        <f>F1056</f>
        <v>858</v>
      </c>
    </row>
    <row r="1056" spans="1:6" ht="12.75">
      <c r="A1056" s="60" t="s">
        <v>204</v>
      </c>
      <c r="B1056" s="32" t="s">
        <v>567</v>
      </c>
      <c r="C1056" s="6" t="s">
        <v>190</v>
      </c>
      <c r="D1056" s="1" t="s">
        <v>162</v>
      </c>
      <c r="E1056" s="101"/>
      <c r="F1056" s="59">
        <f>F1057</f>
        <v>858</v>
      </c>
    </row>
    <row r="1057" spans="1:6" ht="39.75" customHeight="1">
      <c r="A1057" s="56" t="str">
        <f ca="1">IF(ISERROR(MATCH(E1057,Код_КВР,0)),"",INDIRECT(ADDRESS(MATCH(E1057,Код_КВР,0)+1,2,,,"КВР")))</f>
        <v>Предоставление субсидий бюджетным, автономным учреждениям и иным некоммерческим организациям</v>
      </c>
      <c r="B1057" s="32" t="s">
        <v>567</v>
      </c>
      <c r="C1057" s="6" t="s">
        <v>190</v>
      </c>
      <c r="D1057" s="1" t="s">
        <v>162</v>
      </c>
      <c r="E1057" s="101">
        <v>600</v>
      </c>
      <c r="F1057" s="59">
        <f>F1058</f>
        <v>858</v>
      </c>
    </row>
    <row r="1058" spans="1:6" ht="28.5" customHeight="1">
      <c r="A1058" s="56" t="str">
        <f ca="1">IF(ISERROR(MATCH(E1058,Код_КВР,0)),"",INDIRECT(ADDRESS(MATCH(E1058,Код_КВР,0)+1,2,,,"КВР")))</f>
        <v>Субсидии бюджетным учреждениям</v>
      </c>
      <c r="B1058" s="32" t="s">
        <v>567</v>
      </c>
      <c r="C1058" s="6" t="s">
        <v>190</v>
      </c>
      <c r="D1058" s="1" t="s">
        <v>162</v>
      </c>
      <c r="E1058" s="101">
        <v>610</v>
      </c>
      <c r="F1058" s="59">
        <f>'прил.15'!G231</f>
        <v>858</v>
      </c>
    </row>
    <row r="1059" spans="1:6" ht="98.25" customHeight="1">
      <c r="A1059" s="56" t="str">
        <f ca="1">IF(ISERROR(MATCH(B1059,Код_КЦСР,0)),"",INDIRECT(ADDRESS(MATCH(B1059,Код_КЦСР,0)+1,2,,,"КЦСР")))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059" s="32" t="s">
        <v>592</v>
      </c>
      <c r="C1059" s="6"/>
      <c r="D1059" s="1"/>
      <c r="E1059" s="109"/>
      <c r="F1059" s="59">
        <f>F1060</f>
        <v>28508.2</v>
      </c>
    </row>
    <row r="1060" spans="1:6" ht="12.75">
      <c r="A1060" s="56" t="str">
        <f ca="1">IF(ISERROR(MATCH(C1060,Код_Раздел,0)),"",INDIRECT(ADDRESS(MATCH(C1060,Код_Раздел,0)+1,2,,,"Раздел")))</f>
        <v>Общегосударственные  вопросы</v>
      </c>
      <c r="B1060" s="32" t="s">
        <v>592</v>
      </c>
      <c r="C1060" s="6" t="s">
        <v>187</v>
      </c>
      <c r="D1060" s="1"/>
      <c r="E1060" s="109"/>
      <c r="F1060" s="59">
        <f>F1061</f>
        <v>28508.2</v>
      </c>
    </row>
    <row r="1061" spans="1:6" ht="12.75">
      <c r="A1061" s="60" t="s">
        <v>209</v>
      </c>
      <c r="B1061" s="32" t="s">
        <v>592</v>
      </c>
      <c r="C1061" s="6" t="s">
        <v>187</v>
      </c>
      <c r="D1061" s="1" t="s">
        <v>164</v>
      </c>
      <c r="E1061" s="109"/>
      <c r="F1061" s="59">
        <f>F1062</f>
        <v>28508.2</v>
      </c>
    </row>
    <row r="1062" spans="1:6" ht="37.5" customHeight="1">
      <c r="A1062" s="56" t="str">
        <f ca="1">IF(ISERROR(MATCH(E1062,Код_КВР,0)),"",INDIRECT(ADDRESS(MATCH(E1062,Код_КВР,0)+1,2,,,"КВР")))</f>
        <v>Предоставление субсидий бюджетным, автономным учреждениям и иным некоммерческим организациям</v>
      </c>
      <c r="B1062" s="32" t="s">
        <v>592</v>
      </c>
      <c r="C1062" s="6" t="s">
        <v>187</v>
      </c>
      <c r="D1062" s="1" t="s">
        <v>164</v>
      </c>
      <c r="E1062" s="109">
        <v>600</v>
      </c>
      <c r="F1062" s="59">
        <f>F1063</f>
        <v>28508.2</v>
      </c>
    </row>
    <row r="1063" spans="1:6" ht="12.75">
      <c r="A1063" s="56" t="str">
        <f ca="1">IF(ISERROR(MATCH(E1063,Код_КВР,0)),"",INDIRECT(ADDRESS(MATCH(E1063,Код_КВР,0)+1,2,,,"КВР")))</f>
        <v>Субсидии бюджетным учреждениям</v>
      </c>
      <c r="B1063" s="32" t="s">
        <v>592</v>
      </c>
      <c r="C1063" s="6" t="s">
        <v>187</v>
      </c>
      <c r="D1063" s="1" t="s">
        <v>164</v>
      </c>
      <c r="E1063" s="109">
        <v>610</v>
      </c>
      <c r="F1063" s="59">
        <f>'прил.15'!G122</f>
        <v>28508.2</v>
      </c>
    </row>
    <row r="1064" spans="1:6" ht="60.75" customHeight="1">
      <c r="A1064" s="56" t="str">
        <f ca="1">IF(ISERROR(MATCH(B1064,Код_КЦСР,0)),"",INDIRECT(ADDRESS(MATCH(B1064,Код_КЦСР,0)+1,2,,,"КЦСР")))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064" s="32" t="s">
        <v>121</v>
      </c>
      <c r="C1064" s="6"/>
      <c r="D1064" s="1"/>
      <c r="E1064" s="73"/>
      <c r="F1064" s="59">
        <f>F1065+F1070+F1079+F1084+F1089+F1098</f>
        <v>49198.1</v>
      </c>
    </row>
    <row r="1065" spans="1:6" ht="57.75" customHeight="1">
      <c r="A1065" s="56" t="str">
        <f ca="1">IF(ISERROR(MATCH(B1065,Код_КЦСР,0)),"",INDIRECT(ADDRESS(MATCH(B1065,Код_КЦСР,0)+1,2,,,"КЦСР")))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065" s="32" t="s">
        <v>122</v>
      </c>
      <c r="C1065" s="6"/>
      <c r="D1065" s="1"/>
      <c r="E1065" s="73"/>
      <c r="F1065" s="59">
        <f aca="true" t="shared" si="154" ref="F1065:F1068">F1066</f>
        <v>1000</v>
      </c>
    </row>
    <row r="1066" spans="1:6" ht="12.75">
      <c r="A1066" s="56" t="str">
        <f ca="1">IF(ISERROR(MATCH(C1066,Код_Раздел,0)),"",INDIRECT(ADDRESS(MATCH(C1066,Код_Раздел,0)+1,2,,,"Раздел")))</f>
        <v>Общегосударственные  вопросы</v>
      </c>
      <c r="B1066" s="32" t="s">
        <v>122</v>
      </c>
      <c r="C1066" s="6" t="s">
        <v>187</v>
      </c>
      <c r="D1066" s="1"/>
      <c r="E1066" s="73"/>
      <c r="F1066" s="59">
        <f t="shared" si="154"/>
        <v>1000</v>
      </c>
    </row>
    <row r="1067" spans="1:6" ht="12.75">
      <c r="A1067" s="60" t="s">
        <v>209</v>
      </c>
      <c r="B1067" s="32" t="s">
        <v>122</v>
      </c>
      <c r="C1067" s="6" t="s">
        <v>187</v>
      </c>
      <c r="D1067" s="1" t="s">
        <v>164</v>
      </c>
      <c r="E1067" s="73"/>
      <c r="F1067" s="59">
        <f t="shared" si="154"/>
        <v>1000</v>
      </c>
    </row>
    <row r="1068" spans="1:6" ht="12.75">
      <c r="A1068" s="56" t="str">
        <f ca="1">IF(ISERROR(MATCH(E1068,Код_КВР,0)),"",INDIRECT(ADDRESS(MATCH(E1068,Код_КВР,0)+1,2,,,"КВР")))</f>
        <v>Закупка товаров, работ и услуг для муниципальных нужд</v>
      </c>
      <c r="B1068" s="32" t="s">
        <v>122</v>
      </c>
      <c r="C1068" s="6" t="s">
        <v>187</v>
      </c>
      <c r="D1068" s="1" t="s">
        <v>164</v>
      </c>
      <c r="E1068" s="73">
        <v>200</v>
      </c>
      <c r="F1068" s="59">
        <f t="shared" si="154"/>
        <v>1000</v>
      </c>
    </row>
    <row r="1069" spans="1:6" ht="39" customHeight="1">
      <c r="A1069" s="56" t="str">
        <f ca="1">IF(ISERROR(MATCH(E1069,Код_КВР,0)),"",INDIRECT(ADDRESS(MATCH(E1069,Код_КВР,0)+1,2,,,"КВР")))</f>
        <v>Иные закупки товаров, работ и услуг для обеспечения муниципальных нужд</v>
      </c>
      <c r="B1069" s="32" t="s">
        <v>122</v>
      </c>
      <c r="C1069" s="6" t="s">
        <v>187</v>
      </c>
      <c r="D1069" s="1" t="s">
        <v>164</v>
      </c>
      <c r="E1069" s="73">
        <v>240</v>
      </c>
      <c r="F1069" s="59">
        <f>'прил.15'!G126</f>
        <v>1000</v>
      </c>
    </row>
    <row r="1070" spans="1:6" ht="72" customHeight="1">
      <c r="A1070" s="56" t="str">
        <f ca="1">IF(ISERROR(MATCH(B1070,Код_КЦСР,0)),"",INDIRECT(ADDRESS(MATCH(B1070,Код_КЦСР,0)+1,2,,,"КЦСР")))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070" s="32" t="s">
        <v>123</v>
      </c>
      <c r="C1070" s="6"/>
      <c r="D1070" s="1"/>
      <c r="E1070" s="73"/>
      <c r="F1070" s="59">
        <f>F1071+F1075</f>
        <v>1221.8</v>
      </c>
    </row>
    <row r="1071" spans="1:6" ht="12.75">
      <c r="A1071" s="56" t="str">
        <f ca="1">IF(ISERROR(MATCH(C1071,Код_Раздел,0)),"",INDIRECT(ADDRESS(MATCH(C1071,Код_Раздел,0)+1,2,,,"Раздел")))</f>
        <v>Общегосударственные  вопросы</v>
      </c>
      <c r="B1071" s="32" t="s">
        <v>123</v>
      </c>
      <c r="C1071" s="6" t="s">
        <v>187</v>
      </c>
      <c r="D1071" s="1"/>
      <c r="E1071" s="73"/>
      <c r="F1071" s="59">
        <f aca="true" t="shared" si="155" ref="F1071:F1073">F1072</f>
        <v>1137.6</v>
      </c>
    </row>
    <row r="1072" spans="1:6" ht="12.75">
      <c r="A1072" s="60" t="s">
        <v>209</v>
      </c>
      <c r="B1072" s="32" t="s">
        <v>123</v>
      </c>
      <c r="C1072" s="6" t="s">
        <v>187</v>
      </c>
      <c r="D1072" s="1" t="s">
        <v>164</v>
      </c>
      <c r="E1072" s="73"/>
      <c r="F1072" s="59">
        <f t="shared" si="155"/>
        <v>1137.6</v>
      </c>
    </row>
    <row r="1073" spans="1:6" ht="12.75">
      <c r="A1073" s="56" t="str">
        <f ca="1">IF(ISERROR(MATCH(E1073,Код_КВР,0)),"",INDIRECT(ADDRESS(MATCH(E1073,Код_КВР,0)+1,2,,,"КВР")))</f>
        <v>Закупка товаров, работ и услуг для муниципальных нужд</v>
      </c>
      <c r="B1073" s="32" t="s">
        <v>123</v>
      </c>
      <c r="C1073" s="6" t="s">
        <v>187</v>
      </c>
      <c r="D1073" s="1" t="s">
        <v>164</v>
      </c>
      <c r="E1073" s="73">
        <v>200</v>
      </c>
      <c r="F1073" s="59">
        <f t="shared" si="155"/>
        <v>1137.6</v>
      </c>
    </row>
    <row r="1074" spans="1:6" ht="39" customHeight="1">
      <c r="A1074" s="56" t="str">
        <f ca="1">IF(ISERROR(MATCH(E1074,Код_КВР,0)),"",INDIRECT(ADDRESS(MATCH(E1074,Код_КВР,0)+1,2,,,"КВР")))</f>
        <v>Иные закупки товаров, работ и услуг для обеспечения муниципальных нужд</v>
      </c>
      <c r="B1074" s="32" t="s">
        <v>123</v>
      </c>
      <c r="C1074" s="6" t="s">
        <v>187</v>
      </c>
      <c r="D1074" s="1" t="s">
        <v>164</v>
      </c>
      <c r="E1074" s="73">
        <v>240</v>
      </c>
      <c r="F1074" s="59">
        <f>'прил.15'!G129</f>
        <v>1137.6</v>
      </c>
    </row>
    <row r="1075" spans="1:6" ht="12.75">
      <c r="A1075" s="56" t="str">
        <f ca="1">IF(ISERROR(MATCH(C1075,Код_Раздел,0)),"",INDIRECT(ADDRESS(MATCH(C1075,Код_Раздел,0)+1,2,,,"Раздел")))</f>
        <v>Жилищно-коммунальное хозяйство</v>
      </c>
      <c r="B1075" s="32" t="s">
        <v>123</v>
      </c>
      <c r="C1075" s="6" t="s">
        <v>195</v>
      </c>
      <c r="D1075" s="1"/>
      <c r="E1075" s="73"/>
      <c r="F1075" s="59">
        <f>F1076</f>
        <v>84.2</v>
      </c>
    </row>
    <row r="1076" spans="1:6" ht="12.75">
      <c r="A1076" s="56" t="s">
        <v>224</v>
      </c>
      <c r="B1076" s="32" t="s">
        <v>123</v>
      </c>
      <c r="C1076" s="6" t="s">
        <v>195</v>
      </c>
      <c r="D1076" s="6" t="s">
        <v>189</v>
      </c>
      <c r="E1076" s="73"/>
      <c r="F1076" s="59">
        <f aca="true" t="shared" si="156" ref="F1076:F1077">F1077</f>
        <v>84.2</v>
      </c>
    </row>
    <row r="1077" spans="1:6" ht="24.75" customHeight="1">
      <c r="A1077" s="56" t="str">
        <f ca="1">IF(ISERROR(MATCH(E1077,Код_КВР,0)),"",INDIRECT(ADDRESS(MATCH(E1077,Код_КВР,0)+1,2,,,"КВР")))</f>
        <v>Закупка товаров, работ и услуг для муниципальных нужд</v>
      </c>
      <c r="B1077" s="32" t="s">
        <v>123</v>
      </c>
      <c r="C1077" s="6" t="s">
        <v>195</v>
      </c>
      <c r="D1077" s="6" t="s">
        <v>189</v>
      </c>
      <c r="E1077" s="73">
        <v>200</v>
      </c>
      <c r="F1077" s="59">
        <f t="shared" si="156"/>
        <v>84.2</v>
      </c>
    </row>
    <row r="1078" spans="1:6" ht="44.25" customHeight="1">
      <c r="A1078" s="56" t="str">
        <f ca="1">IF(ISERROR(MATCH(E1078,Код_КВР,0)),"",INDIRECT(ADDRESS(MATCH(E1078,Код_КВР,0)+1,2,,,"КВР")))</f>
        <v>Иные закупки товаров, работ и услуг для обеспечения муниципальных нужд</v>
      </c>
      <c r="B1078" s="32" t="s">
        <v>123</v>
      </c>
      <c r="C1078" s="6" t="s">
        <v>195</v>
      </c>
      <c r="D1078" s="6" t="s">
        <v>189</v>
      </c>
      <c r="E1078" s="73">
        <v>240</v>
      </c>
      <c r="F1078" s="59">
        <f>'прил.15'!G421</f>
        <v>84.2</v>
      </c>
    </row>
    <row r="1079" spans="1:6" ht="72.75" customHeight="1">
      <c r="A1079" s="56" t="str">
        <f ca="1">IF(ISERROR(MATCH(B1079,Код_КЦСР,0)),"",INDIRECT(ADDRESS(MATCH(B1079,Код_КЦСР,0)+1,2,,,"КЦСР")))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079" s="32" t="s">
        <v>124</v>
      </c>
      <c r="C1079" s="6"/>
      <c r="D1079" s="1"/>
      <c r="E1079" s="73"/>
      <c r="F1079" s="59">
        <f>F1080</f>
        <v>535</v>
      </c>
    </row>
    <row r="1080" spans="1:6" ht="12.75">
      <c r="A1080" s="56" t="str">
        <f ca="1">IF(ISERROR(MATCH(C1080,Код_Раздел,0)),"",INDIRECT(ADDRESS(MATCH(C1080,Код_Раздел,0)+1,2,,,"Раздел")))</f>
        <v>Общегосударственные  вопросы</v>
      </c>
      <c r="B1080" s="32" t="s">
        <v>124</v>
      </c>
      <c r="C1080" s="6" t="s">
        <v>187</v>
      </c>
      <c r="D1080" s="1"/>
      <c r="E1080" s="73"/>
      <c r="F1080" s="59">
        <f aca="true" t="shared" si="157" ref="F1080:F1082">F1081</f>
        <v>535</v>
      </c>
    </row>
    <row r="1081" spans="1:6" ht="12.75">
      <c r="A1081" s="60" t="s">
        <v>209</v>
      </c>
      <c r="B1081" s="32" t="s">
        <v>124</v>
      </c>
      <c r="C1081" s="6" t="s">
        <v>187</v>
      </c>
      <c r="D1081" s="1" t="s">
        <v>164</v>
      </c>
      <c r="E1081" s="73"/>
      <c r="F1081" s="59">
        <f t="shared" si="157"/>
        <v>535</v>
      </c>
    </row>
    <row r="1082" spans="1:6" ht="12.75">
      <c r="A1082" s="56" t="str">
        <f ca="1">IF(ISERROR(MATCH(E1082,Код_КВР,0)),"",INDIRECT(ADDRESS(MATCH(E1082,Код_КВР,0)+1,2,,,"КВР")))</f>
        <v>Закупка товаров, работ и услуг для муниципальных нужд</v>
      </c>
      <c r="B1082" s="32" t="s">
        <v>124</v>
      </c>
      <c r="C1082" s="6" t="s">
        <v>187</v>
      </c>
      <c r="D1082" s="1" t="s">
        <v>164</v>
      </c>
      <c r="E1082" s="73">
        <v>200</v>
      </c>
      <c r="F1082" s="59">
        <f t="shared" si="157"/>
        <v>535</v>
      </c>
    </row>
    <row r="1083" spans="1:6" ht="36.75" customHeight="1">
      <c r="A1083" s="56" t="str">
        <f ca="1">IF(ISERROR(MATCH(E1083,Код_КВР,0)),"",INDIRECT(ADDRESS(MATCH(E1083,Код_КВР,0)+1,2,,,"КВР")))</f>
        <v>Иные закупки товаров, работ и услуг для обеспечения муниципальных нужд</v>
      </c>
      <c r="B1083" s="32" t="s">
        <v>124</v>
      </c>
      <c r="C1083" s="6" t="s">
        <v>187</v>
      </c>
      <c r="D1083" s="1" t="s">
        <v>164</v>
      </c>
      <c r="E1083" s="73">
        <v>240</v>
      </c>
      <c r="F1083" s="59">
        <f>'прил.15'!G132</f>
        <v>535</v>
      </c>
    </row>
    <row r="1084" spans="1:6" ht="53.25" customHeight="1">
      <c r="A1084" s="56" t="str">
        <f ca="1">IF(ISERROR(MATCH(B1084,Код_КЦСР,0)),"",INDIRECT(ADDRESS(MATCH(B1084,Код_КЦСР,0)+1,2,,,"КЦСР")))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084" s="32" t="s">
        <v>125</v>
      </c>
      <c r="C1084" s="6"/>
      <c r="D1084" s="1"/>
      <c r="E1084" s="73"/>
      <c r="F1084" s="59">
        <f>F1085</f>
        <v>493.9</v>
      </c>
    </row>
    <row r="1085" spans="1:6" ht="12.75">
      <c r="A1085" s="56" t="str">
        <f ca="1">IF(ISERROR(MATCH(C1085,Код_Раздел,0)),"",INDIRECT(ADDRESS(MATCH(C1085,Код_Раздел,0)+1,2,,,"Раздел")))</f>
        <v>Общегосударственные  вопросы</v>
      </c>
      <c r="B1085" s="32" t="s">
        <v>125</v>
      </c>
      <c r="C1085" s="6" t="s">
        <v>187</v>
      </c>
      <c r="D1085" s="1"/>
      <c r="E1085" s="73"/>
      <c r="F1085" s="59">
        <f aca="true" t="shared" si="158" ref="F1085:F1087">F1086</f>
        <v>493.9</v>
      </c>
    </row>
    <row r="1086" spans="1:6" ht="12.75">
      <c r="A1086" s="60" t="s">
        <v>209</v>
      </c>
      <c r="B1086" s="32" t="s">
        <v>125</v>
      </c>
      <c r="C1086" s="6" t="s">
        <v>187</v>
      </c>
      <c r="D1086" s="1" t="s">
        <v>164</v>
      </c>
      <c r="E1086" s="73"/>
      <c r="F1086" s="59">
        <f t="shared" si="158"/>
        <v>493.9</v>
      </c>
    </row>
    <row r="1087" spans="1:6" ht="12.75">
      <c r="A1087" s="56" t="str">
        <f ca="1">IF(ISERROR(MATCH(E1087,Код_КВР,0)),"",INDIRECT(ADDRESS(MATCH(E1087,Код_КВР,0)+1,2,,,"КВР")))</f>
        <v>Иные бюджетные ассигнования</v>
      </c>
      <c r="B1087" s="32" t="s">
        <v>125</v>
      </c>
      <c r="C1087" s="6" t="s">
        <v>187</v>
      </c>
      <c r="D1087" s="1" t="s">
        <v>164</v>
      </c>
      <c r="E1087" s="73">
        <v>800</v>
      </c>
      <c r="F1087" s="59">
        <f t="shared" si="158"/>
        <v>493.9</v>
      </c>
    </row>
    <row r="1088" spans="1:6" ht="12.75">
      <c r="A1088" s="56" t="str">
        <f ca="1">IF(ISERROR(MATCH(E1088,Код_КВР,0)),"",INDIRECT(ADDRESS(MATCH(E1088,Код_КВР,0)+1,2,,,"КВР")))</f>
        <v>Уплата налогов, сборов и иных платежей</v>
      </c>
      <c r="B1088" s="32" t="s">
        <v>125</v>
      </c>
      <c r="C1088" s="6" t="s">
        <v>187</v>
      </c>
      <c r="D1088" s="1" t="s">
        <v>164</v>
      </c>
      <c r="E1088" s="73">
        <v>850</v>
      </c>
      <c r="F1088" s="59">
        <f>'прил.15'!G135</f>
        <v>493.9</v>
      </c>
    </row>
    <row r="1089" spans="1:6" ht="70.5" customHeight="1">
      <c r="A1089" s="56" t="str">
        <f ca="1">IF(ISERROR(MATCH(B1089,Код_КЦСР,0)),"",INDIRECT(ADDRESS(MATCH(B1089,Код_КЦСР,0)+1,2,,,"КЦСР")))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1089" s="32" t="s">
        <v>126</v>
      </c>
      <c r="C1089" s="6"/>
      <c r="D1089" s="1"/>
      <c r="E1089" s="73"/>
      <c r="F1089" s="59">
        <f aca="true" t="shared" si="159" ref="F1089">F1090</f>
        <v>24944.499999999996</v>
      </c>
    </row>
    <row r="1090" spans="1:6" ht="12.75">
      <c r="A1090" s="56" t="str">
        <f ca="1">IF(ISERROR(MATCH(C1090,Код_Раздел,0)),"",INDIRECT(ADDRESS(MATCH(C1090,Код_Раздел,0)+1,2,,,"Раздел")))</f>
        <v>Средства массовой информации</v>
      </c>
      <c r="B1090" s="32" t="s">
        <v>126</v>
      </c>
      <c r="C1090" s="6" t="s">
        <v>170</v>
      </c>
      <c r="D1090" s="1"/>
      <c r="E1090" s="73"/>
      <c r="F1090" s="59">
        <f>F1091</f>
        <v>24944.499999999996</v>
      </c>
    </row>
    <row r="1091" spans="1:6" ht="23.25" customHeight="1">
      <c r="A1091" s="60" t="s">
        <v>172</v>
      </c>
      <c r="B1091" s="32" t="s">
        <v>126</v>
      </c>
      <c r="C1091" s="6" t="s">
        <v>170</v>
      </c>
      <c r="D1091" s="1" t="s">
        <v>188</v>
      </c>
      <c r="E1091" s="73"/>
      <c r="F1091" s="59">
        <f>F1092+F1094+F1096</f>
        <v>24944.499999999996</v>
      </c>
    </row>
    <row r="1092" spans="1:6" ht="37.5" customHeight="1">
      <c r="A1092" s="56" t="str">
        <f aca="true" t="shared" si="160" ref="A1092:A1097">IF(ISERROR(MATCH(E1092,Код_КВР,0)),"",INDIRECT(ADDRESS(MATCH(E1092,Код_КВР,0)+1,2,,,"КВР")))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92" s="32" t="s">
        <v>126</v>
      </c>
      <c r="C1092" s="6" t="s">
        <v>170</v>
      </c>
      <c r="D1092" s="1" t="s">
        <v>188</v>
      </c>
      <c r="E1092" s="73">
        <v>100</v>
      </c>
      <c r="F1092" s="59">
        <f>F1093</f>
        <v>19153.1</v>
      </c>
    </row>
    <row r="1093" spans="1:6" ht="12.75">
      <c r="A1093" s="56" t="str">
        <f ca="1" t="shared" si="160"/>
        <v>Расходы на выплаты персоналу казенных учреждений</v>
      </c>
      <c r="B1093" s="32" t="s">
        <v>126</v>
      </c>
      <c r="C1093" s="6" t="s">
        <v>170</v>
      </c>
      <c r="D1093" s="1" t="s">
        <v>188</v>
      </c>
      <c r="E1093" s="73">
        <v>110</v>
      </c>
      <c r="F1093" s="59">
        <f>'прил.15'!G313</f>
        <v>19153.1</v>
      </c>
    </row>
    <row r="1094" spans="1:6" ht="12.75">
      <c r="A1094" s="56" t="str">
        <f ca="1" t="shared" si="160"/>
        <v>Закупка товаров, работ и услуг для муниципальных нужд</v>
      </c>
      <c r="B1094" s="32" t="s">
        <v>126</v>
      </c>
      <c r="C1094" s="6" t="s">
        <v>170</v>
      </c>
      <c r="D1094" s="1" t="s">
        <v>188</v>
      </c>
      <c r="E1094" s="73">
        <v>200</v>
      </c>
      <c r="F1094" s="59">
        <f>F1095</f>
        <v>5228.1</v>
      </c>
    </row>
    <row r="1095" spans="1:6" ht="36" customHeight="1">
      <c r="A1095" s="56" t="str">
        <f ca="1" t="shared" si="160"/>
        <v>Иные закупки товаров, работ и услуг для обеспечения муниципальных нужд</v>
      </c>
      <c r="B1095" s="32" t="s">
        <v>126</v>
      </c>
      <c r="C1095" s="6" t="s">
        <v>170</v>
      </c>
      <c r="D1095" s="1" t="s">
        <v>188</v>
      </c>
      <c r="E1095" s="73">
        <v>240</v>
      </c>
      <c r="F1095" s="59">
        <f>'прил.15'!G315</f>
        <v>5228.1</v>
      </c>
    </row>
    <row r="1096" spans="1:6" ht="12.75">
      <c r="A1096" s="56" t="str">
        <f ca="1" t="shared" si="160"/>
        <v>Иные бюджетные ассигнования</v>
      </c>
      <c r="B1096" s="32" t="s">
        <v>126</v>
      </c>
      <c r="C1096" s="6" t="s">
        <v>170</v>
      </c>
      <c r="D1096" s="1" t="s">
        <v>188</v>
      </c>
      <c r="E1096" s="73">
        <v>800</v>
      </c>
      <c r="F1096" s="59">
        <f>F1097</f>
        <v>563.3</v>
      </c>
    </row>
    <row r="1097" spans="1:6" ht="12.75">
      <c r="A1097" s="56" t="str">
        <f ca="1" t="shared" si="160"/>
        <v>Уплата налогов, сборов и иных платежей</v>
      </c>
      <c r="B1097" s="32" t="s">
        <v>126</v>
      </c>
      <c r="C1097" s="6" t="s">
        <v>170</v>
      </c>
      <c r="D1097" s="1" t="s">
        <v>188</v>
      </c>
      <c r="E1097" s="73">
        <v>850</v>
      </c>
      <c r="F1097" s="59">
        <f>'прил.15'!G317</f>
        <v>563.3</v>
      </c>
    </row>
    <row r="1098" spans="1:6" ht="68.25" customHeight="1">
      <c r="A1098" s="56" t="str">
        <f ca="1">IF(ISERROR(MATCH(B1098,Код_КЦСР,0)),"",INDIRECT(ADDRESS(MATCH(B1098,Код_КЦСР,0)+1,2,,,"КЦСР")))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098" s="32" t="s">
        <v>127</v>
      </c>
      <c r="C1098" s="6"/>
      <c r="D1098" s="1"/>
      <c r="E1098" s="73"/>
      <c r="F1098" s="59">
        <f>F1099</f>
        <v>21002.9</v>
      </c>
    </row>
    <row r="1099" spans="1:6" ht="12.75">
      <c r="A1099" s="56" t="str">
        <f ca="1">IF(ISERROR(MATCH(C1099,Код_Раздел,0)),"",INDIRECT(ADDRESS(MATCH(C1099,Код_Раздел,0)+1,2,,,"Раздел")))</f>
        <v>Средства массовой информации</v>
      </c>
      <c r="B1099" s="32" t="s">
        <v>127</v>
      </c>
      <c r="C1099" s="6" t="s">
        <v>170</v>
      </c>
      <c r="D1099" s="1"/>
      <c r="E1099" s="73"/>
      <c r="F1099" s="59">
        <f aca="true" t="shared" si="161" ref="F1099:F1101">F1100</f>
        <v>21002.9</v>
      </c>
    </row>
    <row r="1100" spans="1:6" ht="12.75">
      <c r="A1100" s="60" t="s">
        <v>172</v>
      </c>
      <c r="B1100" s="32" t="s">
        <v>127</v>
      </c>
      <c r="C1100" s="6" t="s">
        <v>170</v>
      </c>
      <c r="D1100" s="1" t="s">
        <v>188</v>
      </c>
      <c r="E1100" s="73"/>
      <c r="F1100" s="59">
        <f t="shared" si="161"/>
        <v>21002.9</v>
      </c>
    </row>
    <row r="1101" spans="1:6" ht="23.25" customHeight="1">
      <c r="A1101" s="56" t="str">
        <f ca="1">IF(ISERROR(MATCH(E1101,Код_КВР,0)),"",INDIRECT(ADDRESS(MATCH(E1101,Код_КВР,0)+1,2,,,"КВР")))</f>
        <v>Закупка товаров, работ и услуг для муниципальных нужд</v>
      </c>
      <c r="B1101" s="32" t="s">
        <v>127</v>
      </c>
      <c r="C1101" s="6" t="s">
        <v>170</v>
      </c>
      <c r="D1101" s="1" t="s">
        <v>188</v>
      </c>
      <c r="E1101" s="73">
        <v>200</v>
      </c>
      <c r="F1101" s="59">
        <f t="shared" si="161"/>
        <v>21002.9</v>
      </c>
    </row>
    <row r="1102" spans="1:6" ht="33">
      <c r="A1102" s="56" t="str">
        <f ca="1">IF(ISERROR(MATCH(E1102,Код_КВР,0)),"",INDIRECT(ADDRESS(MATCH(E1102,Код_КВР,0)+1,2,,,"КВР")))</f>
        <v>Иные закупки товаров, работ и услуг для обеспечения муниципальных нужд</v>
      </c>
      <c r="B1102" s="32" t="s">
        <v>127</v>
      </c>
      <c r="C1102" s="6" t="s">
        <v>170</v>
      </c>
      <c r="D1102" s="1" t="s">
        <v>188</v>
      </c>
      <c r="E1102" s="73">
        <v>240</v>
      </c>
      <c r="F1102" s="59">
        <f>'прил.15'!G320</f>
        <v>21002.9</v>
      </c>
    </row>
    <row r="1103" spans="1:6" ht="53.25" customHeight="1">
      <c r="A1103" s="56" t="str">
        <f ca="1">IF(ISERROR(MATCH(B1103,Код_КЦСР,0)),"",INDIRECT(ADDRESS(MATCH(B1103,Код_КЦСР,0)+1,2,,,"КЦСР")))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03" s="32" t="s">
        <v>129</v>
      </c>
      <c r="C1103" s="6"/>
      <c r="D1103" s="1"/>
      <c r="E1103" s="73"/>
      <c r="F1103" s="59">
        <f>F1104</f>
        <v>12121.1</v>
      </c>
    </row>
    <row r="1104" spans="1:6" ht="33.75" customHeight="1">
      <c r="A1104" s="56" t="str">
        <f ca="1">IF(ISERROR(MATCH(B1104,Код_КЦСР,0)),"",INDIRECT(ADDRESS(MATCH(B1104,Код_КЦСР,0)+1,2,,,"КЦСР")))</f>
        <v>Профилактика преступлений и иных правонарушений в городе Череповце</v>
      </c>
      <c r="B1104" s="32" t="s">
        <v>131</v>
      </c>
      <c r="C1104" s="6"/>
      <c r="D1104" s="1"/>
      <c r="E1104" s="73"/>
      <c r="F1104" s="59">
        <f>F1105+F1122</f>
        <v>12121.1</v>
      </c>
    </row>
    <row r="1105" spans="1:6" ht="24.75" customHeight="1">
      <c r="A1105" s="56" t="str">
        <f ca="1">IF(ISERROR(MATCH(B1105,Код_КЦСР,0)),"",INDIRECT(ADDRESS(MATCH(B1105,Код_КЦСР,0)+1,2,,,"КЦСР")))</f>
        <v>Привлечение общественности к охране общественного порядка</v>
      </c>
      <c r="B1105" s="32" t="s">
        <v>133</v>
      </c>
      <c r="C1105" s="6"/>
      <c r="D1105" s="1"/>
      <c r="E1105" s="73"/>
      <c r="F1105" s="59">
        <f>F1106+F1110+F1118</f>
        <v>9768.6</v>
      </c>
    </row>
    <row r="1106" spans="1:6" ht="12.75">
      <c r="A1106" s="56" t="str">
        <f ca="1">IF(ISERROR(MATCH(C1106,Код_Раздел,0)),"",INDIRECT(ADDRESS(MATCH(C1106,Код_Раздел,0)+1,2,,,"Раздел")))</f>
        <v>Общегосударственные  вопросы</v>
      </c>
      <c r="B1106" s="32" t="s">
        <v>133</v>
      </c>
      <c r="C1106" s="6" t="s">
        <v>187</v>
      </c>
      <c r="D1106" s="1"/>
      <c r="E1106" s="73"/>
      <c r="F1106" s="59">
        <f aca="true" t="shared" si="162" ref="F1106:F1108">F1107</f>
        <v>36.5</v>
      </c>
    </row>
    <row r="1107" spans="1:6" ht="12.75">
      <c r="A1107" s="60" t="s">
        <v>209</v>
      </c>
      <c r="B1107" s="32" t="s">
        <v>133</v>
      </c>
      <c r="C1107" s="6" t="s">
        <v>187</v>
      </c>
      <c r="D1107" s="1" t="s">
        <v>164</v>
      </c>
      <c r="E1107" s="73"/>
      <c r="F1107" s="59">
        <f t="shared" si="162"/>
        <v>36.5</v>
      </c>
    </row>
    <row r="1108" spans="1:6" ht="21" customHeight="1">
      <c r="A1108" s="56" t="str">
        <f ca="1">IF(ISERROR(MATCH(E1108,Код_КВР,0)),"",INDIRECT(ADDRESS(MATCH(E1108,Код_КВР,0)+1,2,,,"КВР")))</f>
        <v>Закупка товаров, работ и услуг для муниципальных нужд</v>
      </c>
      <c r="B1108" s="32" t="s">
        <v>133</v>
      </c>
      <c r="C1108" s="6" t="s">
        <v>187</v>
      </c>
      <c r="D1108" s="1" t="s">
        <v>164</v>
      </c>
      <c r="E1108" s="73">
        <v>200</v>
      </c>
      <c r="F1108" s="59">
        <f t="shared" si="162"/>
        <v>36.5</v>
      </c>
    </row>
    <row r="1109" spans="1:6" ht="33">
      <c r="A1109" s="56" t="str">
        <f ca="1">IF(ISERROR(MATCH(E1109,Код_КВР,0)),"",INDIRECT(ADDRESS(MATCH(E1109,Код_КВР,0)+1,2,,,"КВР")))</f>
        <v>Иные закупки товаров, работ и услуг для обеспечения муниципальных нужд</v>
      </c>
      <c r="B1109" s="32" t="s">
        <v>133</v>
      </c>
      <c r="C1109" s="6" t="s">
        <v>187</v>
      </c>
      <c r="D1109" s="1" t="s">
        <v>164</v>
      </c>
      <c r="E1109" s="73">
        <v>240</v>
      </c>
      <c r="F1109" s="59">
        <f>'прил.15'!G140</f>
        <v>36.5</v>
      </c>
    </row>
    <row r="1110" spans="1:6" ht="27.75" customHeight="1">
      <c r="A1110" s="56" t="str">
        <f ca="1">IF(ISERROR(MATCH(C1110,Код_Раздел,0)),"",INDIRECT(ADDRESS(MATCH(C1110,Код_Раздел,0)+1,2,,,"Раздел")))</f>
        <v>Национальная безопасность и правоохранительная  деятельность</v>
      </c>
      <c r="B1110" s="32" t="s">
        <v>133</v>
      </c>
      <c r="C1110" s="6" t="s">
        <v>189</v>
      </c>
      <c r="D1110" s="1"/>
      <c r="E1110" s="73"/>
      <c r="F1110" s="59">
        <f>F1111</f>
        <v>9632.1</v>
      </c>
    </row>
    <row r="1111" spans="1:6" ht="44.25" customHeight="1">
      <c r="A1111" s="60" t="s">
        <v>233</v>
      </c>
      <c r="B1111" s="32" t="s">
        <v>133</v>
      </c>
      <c r="C1111" s="6" t="s">
        <v>189</v>
      </c>
      <c r="D1111" s="1" t="s">
        <v>193</v>
      </c>
      <c r="E1111" s="73"/>
      <c r="F1111" s="59">
        <f>F1112+F1114+F1116</f>
        <v>9632.1</v>
      </c>
    </row>
    <row r="1112" spans="1:6" ht="39" customHeight="1">
      <c r="A1112" s="56" t="str">
        <f aca="true" t="shared" si="163" ref="A1112:A1117">IF(ISERROR(MATCH(E1112,Код_КВР,0)),"",INDIRECT(ADDRESS(MATCH(E1112,Код_КВР,0)+1,2,,,"КВР")))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12" s="32" t="s">
        <v>133</v>
      </c>
      <c r="C1112" s="6" t="s">
        <v>189</v>
      </c>
      <c r="D1112" s="1" t="s">
        <v>193</v>
      </c>
      <c r="E1112" s="73">
        <v>100</v>
      </c>
      <c r="F1112" s="59">
        <f>F1113</f>
        <v>7353.7</v>
      </c>
    </row>
    <row r="1113" spans="1:6" ht="21.75" customHeight="1">
      <c r="A1113" s="56" t="str">
        <f ca="1" t="shared" si="163"/>
        <v>Расходы на выплаты персоналу казенных учреждений</v>
      </c>
      <c r="B1113" s="32" t="s">
        <v>133</v>
      </c>
      <c r="C1113" s="6" t="s">
        <v>189</v>
      </c>
      <c r="D1113" s="1" t="s">
        <v>193</v>
      </c>
      <c r="E1113" s="73">
        <v>110</v>
      </c>
      <c r="F1113" s="59">
        <f>'прил.15'!G193</f>
        <v>7353.7</v>
      </c>
    </row>
    <row r="1114" spans="1:6" ht="24" customHeight="1">
      <c r="A1114" s="56" t="str">
        <f ca="1" t="shared" si="163"/>
        <v>Закупка товаров, работ и услуг для муниципальных нужд</v>
      </c>
      <c r="B1114" s="32" t="s">
        <v>133</v>
      </c>
      <c r="C1114" s="6" t="s">
        <v>189</v>
      </c>
      <c r="D1114" s="1" t="s">
        <v>193</v>
      </c>
      <c r="E1114" s="73">
        <v>200</v>
      </c>
      <c r="F1114" s="59">
        <f>F1115</f>
        <v>2020.8</v>
      </c>
    </row>
    <row r="1115" spans="1:6" ht="36" customHeight="1">
      <c r="A1115" s="56" t="str">
        <f ca="1" t="shared" si="163"/>
        <v>Иные закупки товаров, работ и услуг для обеспечения муниципальных нужд</v>
      </c>
      <c r="B1115" s="32" t="s">
        <v>133</v>
      </c>
      <c r="C1115" s="6" t="s">
        <v>189</v>
      </c>
      <c r="D1115" s="1" t="s">
        <v>193</v>
      </c>
      <c r="E1115" s="73">
        <v>240</v>
      </c>
      <c r="F1115" s="59">
        <f>'прил.15'!G195</f>
        <v>2020.8</v>
      </c>
    </row>
    <row r="1116" spans="1:6" ht="12.75">
      <c r="A1116" s="56" t="str">
        <f ca="1" t="shared" si="163"/>
        <v>Иные бюджетные ассигнования</v>
      </c>
      <c r="B1116" s="32" t="s">
        <v>133</v>
      </c>
      <c r="C1116" s="6" t="s">
        <v>189</v>
      </c>
      <c r="D1116" s="1" t="s">
        <v>193</v>
      </c>
      <c r="E1116" s="73">
        <v>800</v>
      </c>
      <c r="F1116" s="59">
        <f>F1117</f>
        <v>257.6</v>
      </c>
    </row>
    <row r="1117" spans="1:6" ht="12.75">
      <c r="A1117" s="56" t="str">
        <f ca="1" t="shared" si="163"/>
        <v>Уплата налогов, сборов и иных платежей</v>
      </c>
      <c r="B1117" s="32" t="s">
        <v>133</v>
      </c>
      <c r="C1117" s="6" t="s">
        <v>189</v>
      </c>
      <c r="D1117" s="1" t="s">
        <v>193</v>
      </c>
      <c r="E1117" s="73">
        <v>850</v>
      </c>
      <c r="F1117" s="59">
        <f>'прил.15'!G197</f>
        <v>257.6</v>
      </c>
    </row>
    <row r="1118" spans="1:6" ht="12.75">
      <c r="A1118" s="56" t="str">
        <f ca="1">IF(ISERROR(MATCH(C1118,Код_Раздел,0)),"",INDIRECT(ADDRESS(MATCH(C1118,Код_Раздел,0)+1,2,,,"Раздел")))</f>
        <v>Социальная политика</v>
      </c>
      <c r="B1118" s="32" t="s">
        <v>133</v>
      </c>
      <c r="C1118" s="6" t="s">
        <v>162</v>
      </c>
      <c r="D1118" s="1"/>
      <c r="E1118" s="73"/>
      <c r="F1118" s="59">
        <f>F1119</f>
        <v>100</v>
      </c>
    </row>
    <row r="1119" spans="1:6" ht="12.75">
      <c r="A1119" s="60" t="s">
        <v>153</v>
      </c>
      <c r="B1119" s="32" t="s">
        <v>133</v>
      </c>
      <c r="C1119" s="6" t="s">
        <v>162</v>
      </c>
      <c r="D1119" s="1" t="s">
        <v>189</v>
      </c>
      <c r="E1119" s="73"/>
      <c r="F1119" s="59">
        <f aca="true" t="shared" si="164" ref="F1119:F1120">F1120</f>
        <v>100</v>
      </c>
    </row>
    <row r="1120" spans="1:6" ht="12.75">
      <c r="A1120" s="56" t="str">
        <f ca="1">IF(ISERROR(MATCH(E1120,Код_КВР,0)),"",INDIRECT(ADDRESS(MATCH(E1120,Код_КВР,0)+1,2,,,"КВР")))</f>
        <v>Социальное обеспечение и иные выплаты населению</v>
      </c>
      <c r="B1120" s="32" t="s">
        <v>133</v>
      </c>
      <c r="C1120" s="6" t="s">
        <v>162</v>
      </c>
      <c r="D1120" s="1" t="s">
        <v>189</v>
      </c>
      <c r="E1120" s="73">
        <v>300</v>
      </c>
      <c r="F1120" s="59">
        <f t="shared" si="164"/>
        <v>100</v>
      </c>
    </row>
    <row r="1121" spans="1:6" ht="12.75">
      <c r="A1121" s="56" t="str">
        <f ca="1">IF(ISERROR(MATCH(E1121,Код_КВР,0)),"",INDIRECT(ADDRESS(MATCH(E1121,Код_КВР,0)+1,2,,,"КВР")))</f>
        <v>Иные выплаты населению</v>
      </c>
      <c r="B1121" s="32" t="s">
        <v>133</v>
      </c>
      <c r="C1121" s="6" t="s">
        <v>162</v>
      </c>
      <c r="D1121" s="1" t="s">
        <v>189</v>
      </c>
      <c r="E1121" s="73">
        <v>360</v>
      </c>
      <c r="F1121" s="59">
        <f>'прил.15'!G302</f>
        <v>100</v>
      </c>
    </row>
    <row r="1122" spans="1:6" ht="53.25" customHeight="1">
      <c r="A1122" s="56" t="str">
        <f ca="1">IF(ISERROR(MATCH(B1122,Код_КЦСР,0)),"",INDIRECT(ADDRESS(MATCH(B1122,Код_КЦСР,0)+1,2,,,"КЦСР")))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22" s="145" t="s">
        <v>333</v>
      </c>
      <c r="C1122" s="6"/>
      <c r="D1122" s="1"/>
      <c r="E1122" s="142"/>
      <c r="F1122" s="59">
        <f>F1123</f>
        <v>2352.5</v>
      </c>
    </row>
    <row r="1123" spans="1:6" ht="12.75">
      <c r="A1123" s="56" t="str">
        <f ca="1">IF(ISERROR(MATCH(C1123,Код_Раздел,0)),"",INDIRECT(ADDRESS(MATCH(C1123,Код_Раздел,0)+1,2,,,"Раздел")))</f>
        <v>Национальная экономика</v>
      </c>
      <c r="B1123" s="109" t="s">
        <v>333</v>
      </c>
      <c r="C1123" s="6" t="s">
        <v>190</v>
      </c>
      <c r="D1123" s="1"/>
      <c r="E1123" s="109"/>
      <c r="F1123" s="59">
        <f>F1124</f>
        <v>2352.5</v>
      </c>
    </row>
    <row r="1124" spans="1:6" ht="12.75">
      <c r="A1124" s="60" t="s">
        <v>204</v>
      </c>
      <c r="B1124" s="141" t="s">
        <v>333</v>
      </c>
      <c r="C1124" s="6" t="s">
        <v>190</v>
      </c>
      <c r="D1124" s="1" t="s">
        <v>162</v>
      </c>
      <c r="E1124" s="109"/>
      <c r="F1124" s="59">
        <f>F1125</f>
        <v>2352.5</v>
      </c>
    </row>
    <row r="1125" spans="1:6" ht="37.5" customHeight="1">
      <c r="A1125" s="56" t="str">
        <f ca="1">IF(ISERROR(MATCH(E1125,Код_КВР,0)),"",INDIRECT(ADDRESS(MATCH(E1125,Код_КВР,0)+1,2,,,"КВР")))</f>
        <v>Предоставление субсидий бюджетным, автономным учреждениям и иным некоммерческим организациям</v>
      </c>
      <c r="B1125" s="141" t="s">
        <v>333</v>
      </c>
      <c r="C1125" s="6" t="s">
        <v>190</v>
      </c>
      <c r="D1125" s="1" t="s">
        <v>162</v>
      </c>
      <c r="E1125" s="109">
        <v>600</v>
      </c>
      <c r="F1125" s="59">
        <f>F1126</f>
        <v>2352.5</v>
      </c>
    </row>
    <row r="1126" spans="1:6" ht="12.75">
      <c r="A1126" s="56" t="str">
        <f ca="1">IF(ISERROR(MATCH(E1126,Код_КВР,0)),"",INDIRECT(ADDRESS(MATCH(E1126,Код_КВР,0)+1,2,,,"КВР")))</f>
        <v>Субсидии бюджетным учреждениям</v>
      </c>
      <c r="B1126" s="141" t="s">
        <v>333</v>
      </c>
      <c r="C1126" s="6" t="s">
        <v>190</v>
      </c>
      <c r="D1126" s="1" t="s">
        <v>162</v>
      </c>
      <c r="E1126" s="109">
        <v>610</v>
      </c>
      <c r="F1126" s="59">
        <f>'прил.15'!G236</f>
        <v>2352.5</v>
      </c>
    </row>
    <row r="1127" spans="1:6" ht="33">
      <c r="A1127" s="56" t="str">
        <f aca="true" t="shared" si="165" ref="A1127:A1130">IF(ISERROR(MATCH(B1127,Код_КЦСР,0)),"",INDIRECT(ADDRESS(MATCH(B1127,Код_КЦСР,0)+1,2,,,"КЦСР")))</f>
        <v>Непрограммные направления деятельности органов местного самоуправления</v>
      </c>
      <c r="B1127" s="30" t="s">
        <v>268</v>
      </c>
      <c r="C1127" s="6"/>
      <c r="D1127" s="1"/>
      <c r="E1127" s="73"/>
      <c r="F1127" s="59">
        <f>F1128</f>
        <v>386881.80000000005</v>
      </c>
    </row>
    <row r="1128" spans="1:6" ht="33">
      <c r="A1128" s="56" t="str">
        <f ca="1" t="shared" si="165"/>
        <v>Расходы, не включенные в муниципальные программы города Череповца</v>
      </c>
      <c r="B1128" s="30" t="s">
        <v>270</v>
      </c>
      <c r="C1128" s="6"/>
      <c r="D1128" s="1"/>
      <c r="E1128" s="73"/>
      <c r="F1128" s="59">
        <f>F1129+F1168+F1179+F1185+F1190+F1195+F1202+F1209+F1219+F1214</f>
        <v>386881.80000000005</v>
      </c>
    </row>
    <row r="1129" spans="1:6" ht="33">
      <c r="A1129" s="56" t="str">
        <f ca="1" t="shared" si="165"/>
        <v>Руководство и управление в сфере установленных функций органов местного самоуправления</v>
      </c>
      <c r="B1129" s="30" t="s">
        <v>272</v>
      </c>
      <c r="C1129" s="6"/>
      <c r="D1129" s="1"/>
      <c r="E1129" s="73"/>
      <c r="F1129" s="59">
        <f>F1130++F1135+F1158+F1163</f>
        <v>196720.4</v>
      </c>
    </row>
    <row r="1130" spans="1:6" ht="12.75">
      <c r="A1130" s="56" t="str">
        <f ca="1" t="shared" si="165"/>
        <v>Глава муниципального образования</v>
      </c>
      <c r="B1130" s="30" t="s">
        <v>274</v>
      </c>
      <c r="C1130" s="6"/>
      <c r="D1130" s="1"/>
      <c r="E1130" s="73"/>
      <c r="F1130" s="59">
        <f aca="true" t="shared" si="166" ref="F1130:F1133">F1131</f>
        <v>3042.9</v>
      </c>
    </row>
    <row r="1131" spans="1:6" ht="12.75">
      <c r="A1131" s="56" t="str">
        <f ca="1">IF(ISERROR(MATCH(C1131,Код_Раздел,0)),"",INDIRECT(ADDRESS(MATCH(C1131,Код_Раздел,0)+1,2,,,"Раздел")))</f>
        <v>Общегосударственные  вопросы</v>
      </c>
      <c r="B1131" s="30" t="s">
        <v>274</v>
      </c>
      <c r="C1131" s="6" t="s">
        <v>187</v>
      </c>
      <c r="D1131" s="1"/>
      <c r="E1131" s="73"/>
      <c r="F1131" s="59">
        <f t="shared" si="166"/>
        <v>3042.9</v>
      </c>
    </row>
    <row r="1132" spans="1:6" ht="42.75" customHeight="1">
      <c r="A1132" s="93" t="s">
        <v>205</v>
      </c>
      <c r="B1132" s="30" t="s">
        <v>274</v>
      </c>
      <c r="C1132" s="6" t="s">
        <v>187</v>
      </c>
      <c r="D1132" s="1" t="s">
        <v>188</v>
      </c>
      <c r="E1132" s="73"/>
      <c r="F1132" s="59">
        <f t="shared" si="166"/>
        <v>3042.9</v>
      </c>
    </row>
    <row r="1133" spans="1:6" ht="45.75" customHeight="1">
      <c r="A1133" s="56" t="str">
        <f ca="1">IF(ISERROR(MATCH(E1133,Код_КВР,0)),"",INDIRECT(ADDRESS(MATCH(E1133,Код_КВР,0)+1,2,,,"КВР")))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3" s="30" t="s">
        <v>274</v>
      </c>
      <c r="C1133" s="6" t="s">
        <v>187</v>
      </c>
      <c r="D1133" s="6" t="s">
        <v>188</v>
      </c>
      <c r="E1133" s="73">
        <v>100</v>
      </c>
      <c r="F1133" s="59">
        <f t="shared" si="166"/>
        <v>3042.9</v>
      </c>
    </row>
    <row r="1134" spans="1:6" ht="12.75">
      <c r="A1134" s="56" t="str">
        <f ca="1">IF(ISERROR(MATCH(E1134,Код_КВР,0)),"",INDIRECT(ADDRESS(MATCH(E1134,Код_КВР,0)+1,2,,,"КВР")))</f>
        <v>Расходы на выплаты персоналу муниципальных органов</v>
      </c>
      <c r="B1134" s="30" t="s">
        <v>274</v>
      </c>
      <c r="C1134" s="6" t="s">
        <v>187</v>
      </c>
      <c r="D1134" s="6" t="s">
        <v>188</v>
      </c>
      <c r="E1134" s="73">
        <v>120</v>
      </c>
      <c r="F1134" s="59">
        <f>'прил.15'!G21</f>
        <v>3042.9</v>
      </c>
    </row>
    <row r="1135" spans="1:6" ht="12.75">
      <c r="A1135" s="56" t="str">
        <f ca="1">IF(ISERROR(MATCH(B1135,Код_КЦСР,0)),"",INDIRECT(ADDRESS(MATCH(B1135,Код_КЦСР,0)+1,2,,,"КЦСР")))</f>
        <v>Центральный аппарат</v>
      </c>
      <c r="B1135" s="30" t="s">
        <v>275</v>
      </c>
      <c r="C1135" s="6"/>
      <c r="D1135" s="1"/>
      <c r="E1135" s="73"/>
      <c r="F1135" s="59">
        <f>F1136</f>
        <v>187701.2</v>
      </c>
    </row>
    <row r="1136" spans="1:6" ht="12.75">
      <c r="A1136" s="56" t="str">
        <f ca="1">IF(ISERROR(MATCH(C1136,Код_Раздел,0)),"",INDIRECT(ADDRESS(MATCH(C1136,Код_Раздел,0)+1,2,,,"Раздел")))</f>
        <v>Общегосударственные  вопросы</v>
      </c>
      <c r="B1136" s="30" t="s">
        <v>275</v>
      </c>
      <c r="C1136" s="6" t="s">
        <v>187</v>
      </c>
      <c r="D1136" s="1"/>
      <c r="E1136" s="73"/>
      <c r="F1136" s="59">
        <f>F1137+F1144+F1151</f>
        <v>187701.2</v>
      </c>
    </row>
    <row r="1137" spans="1:6" ht="49.5">
      <c r="A1137" s="60" t="s">
        <v>143</v>
      </c>
      <c r="B1137" s="30" t="s">
        <v>275</v>
      </c>
      <c r="C1137" s="6" t="s">
        <v>187</v>
      </c>
      <c r="D1137" s="6" t="s">
        <v>189</v>
      </c>
      <c r="E1137" s="73"/>
      <c r="F1137" s="59">
        <f>F1138+F1140+F1142</f>
        <v>11878.199999999999</v>
      </c>
    </row>
    <row r="1138" spans="1:6" ht="48.75" customHeight="1">
      <c r="A1138" s="56" t="str">
        <f aca="true" t="shared" si="167" ref="A1138:A1143">IF(ISERROR(MATCH(E1138,Код_КВР,0)),"",INDIRECT(ADDRESS(MATCH(E1138,Код_КВР,0)+1,2,,,"КВР")))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8" s="30" t="s">
        <v>275</v>
      </c>
      <c r="C1138" s="6" t="s">
        <v>187</v>
      </c>
      <c r="D1138" s="6" t="s">
        <v>189</v>
      </c>
      <c r="E1138" s="73">
        <v>100</v>
      </c>
      <c r="F1138" s="59">
        <f>F1139</f>
        <v>10877.8</v>
      </c>
    </row>
    <row r="1139" spans="1:6" ht="12.75">
      <c r="A1139" s="56" t="str">
        <f ca="1" t="shared" si="167"/>
        <v>Расходы на выплаты персоналу муниципальных органов</v>
      </c>
      <c r="B1139" s="30" t="s">
        <v>275</v>
      </c>
      <c r="C1139" s="6" t="s">
        <v>187</v>
      </c>
      <c r="D1139" s="6" t="s">
        <v>189</v>
      </c>
      <c r="E1139" s="73">
        <v>120</v>
      </c>
      <c r="F1139" s="59">
        <f>'прил.15'!G329</f>
        <v>10877.8</v>
      </c>
    </row>
    <row r="1140" spans="1:6" ht="12.75">
      <c r="A1140" s="56" t="str">
        <f ca="1" t="shared" si="167"/>
        <v>Закупка товаров, работ и услуг для муниципальных нужд</v>
      </c>
      <c r="B1140" s="30" t="s">
        <v>275</v>
      </c>
      <c r="C1140" s="6" t="s">
        <v>187</v>
      </c>
      <c r="D1140" s="6" t="s">
        <v>189</v>
      </c>
      <c r="E1140" s="73">
        <v>200</v>
      </c>
      <c r="F1140" s="59">
        <f>F1141</f>
        <v>998</v>
      </c>
    </row>
    <row r="1141" spans="1:6" ht="33">
      <c r="A1141" s="56" t="str">
        <f ca="1" t="shared" si="167"/>
        <v>Иные закупки товаров, работ и услуг для обеспечения муниципальных нужд</v>
      </c>
      <c r="B1141" s="30" t="s">
        <v>275</v>
      </c>
      <c r="C1141" s="6" t="s">
        <v>187</v>
      </c>
      <c r="D1141" s="6" t="s">
        <v>189</v>
      </c>
      <c r="E1141" s="73">
        <v>240</v>
      </c>
      <c r="F1141" s="59">
        <f>'прил.15'!G331</f>
        <v>998</v>
      </c>
    </row>
    <row r="1142" spans="1:6" ht="12.75">
      <c r="A1142" s="56" t="str">
        <f ca="1" t="shared" si="167"/>
        <v>Иные бюджетные ассигнования</v>
      </c>
      <c r="B1142" s="30" t="s">
        <v>275</v>
      </c>
      <c r="C1142" s="6" t="s">
        <v>187</v>
      </c>
      <c r="D1142" s="6" t="s">
        <v>189</v>
      </c>
      <c r="E1142" s="73">
        <v>800</v>
      </c>
      <c r="F1142" s="59">
        <f>F1143</f>
        <v>2.4</v>
      </c>
    </row>
    <row r="1143" spans="1:6" ht="12.75">
      <c r="A1143" s="56" t="str">
        <f ca="1" t="shared" si="167"/>
        <v>Уплата налогов, сборов и иных платежей</v>
      </c>
      <c r="B1143" s="30" t="s">
        <v>275</v>
      </c>
      <c r="C1143" s="6" t="s">
        <v>187</v>
      </c>
      <c r="D1143" s="6" t="s">
        <v>189</v>
      </c>
      <c r="E1143" s="73">
        <v>850</v>
      </c>
      <c r="F1143" s="59">
        <f>'прил.15'!G333</f>
        <v>2.4</v>
      </c>
    </row>
    <row r="1144" spans="1:6" ht="56.25" customHeight="1">
      <c r="A1144" s="61" t="s">
        <v>207</v>
      </c>
      <c r="B1144" s="57" t="s">
        <v>275</v>
      </c>
      <c r="C1144" s="58" t="s">
        <v>187</v>
      </c>
      <c r="D1144" s="58" t="s">
        <v>190</v>
      </c>
      <c r="E1144" s="55"/>
      <c r="F1144" s="59">
        <f>F1145+F1147+F1149</f>
        <v>129338.8</v>
      </c>
    </row>
    <row r="1145" spans="1:6" ht="43.5" customHeight="1">
      <c r="A1145" s="56" t="str">
        <f aca="true" t="shared" si="168" ref="A1145:A1150">IF(ISERROR(MATCH(E1145,Код_КВР,0)),"",INDIRECT(ADDRESS(MATCH(E1145,Код_КВР,0)+1,2,,,"КВР")))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5" s="57" t="s">
        <v>275</v>
      </c>
      <c r="C1145" s="58" t="s">
        <v>187</v>
      </c>
      <c r="D1145" s="58" t="s">
        <v>190</v>
      </c>
      <c r="E1145" s="55">
        <v>100</v>
      </c>
      <c r="F1145" s="59">
        <f>F1146</f>
        <v>125109.5</v>
      </c>
    </row>
    <row r="1146" spans="1:6" ht="12.75">
      <c r="A1146" s="56" t="str">
        <f ca="1" t="shared" si="168"/>
        <v>Расходы на выплаты персоналу муниципальных органов</v>
      </c>
      <c r="B1146" s="57" t="s">
        <v>275</v>
      </c>
      <c r="C1146" s="58" t="s">
        <v>187</v>
      </c>
      <c r="D1146" s="58" t="s">
        <v>190</v>
      </c>
      <c r="E1146" s="55">
        <v>120</v>
      </c>
      <c r="F1146" s="59">
        <f>'прил.15'!G28</f>
        <v>125109.5</v>
      </c>
    </row>
    <row r="1147" spans="1:6" ht="24" customHeight="1">
      <c r="A1147" s="56" t="str">
        <f ca="1" t="shared" si="168"/>
        <v>Закупка товаров, работ и услуг для муниципальных нужд</v>
      </c>
      <c r="B1147" s="30" t="s">
        <v>275</v>
      </c>
      <c r="C1147" s="6" t="s">
        <v>187</v>
      </c>
      <c r="D1147" s="6" t="s">
        <v>190</v>
      </c>
      <c r="E1147" s="73">
        <v>200</v>
      </c>
      <c r="F1147" s="59">
        <f>F1148</f>
        <v>4227.3</v>
      </c>
    </row>
    <row r="1148" spans="1:6" ht="33">
      <c r="A1148" s="56" t="str">
        <f ca="1" t="shared" si="168"/>
        <v>Иные закупки товаров, работ и услуг для обеспечения муниципальных нужд</v>
      </c>
      <c r="B1148" s="30" t="s">
        <v>275</v>
      </c>
      <c r="C1148" s="6" t="s">
        <v>187</v>
      </c>
      <c r="D1148" s="6" t="s">
        <v>190</v>
      </c>
      <c r="E1148" s="73">
        <v>240</v>
      </c>
      <c r="F1148" s="59">
        <f>'прил.15'!G30</f>
        <v>4227.3</v>
      </c>
    </row>
    <row r="1149" spans="1:6" ht="12.75">
      <c r="A1149" s="56" t="str">
        <f ca="1" t="shared" si="168"/>
        <v>Иные бюджетные ассигнования</v>
      </c>
      <c r="B1149" s="57" t="s">
        <v>275</v>
      </c>
      <c r="C1149" s="58" t="s">
        <v>187</v>
      </c>
      <c r="D1149" s="58" t="s">
        <v>190</v>
      </c>
      <c r="E1149" s="55">
        <v>800</v>
      </c>
      <c r="F1149" s="59">
        <f>F1150</f>
        <v>2</v>
      </c>
    </row>
    <row r="1150" spans="1:6" ht="12.75">
      <c r="A1150" s="56" t="str">
        <f ca="1" t="shared" si="168"/>
        <v>Уплата налогов, сборов и иных платежей</v>
      </c>
      <c r="B1150" s="57" t="s">
        <v>275</v>
      </c>
      <c r="C1150" s="58" t="s">
        <v>187</v>
      </c>
      <c r="D1150" s="58" t="s">
        <v>190</v>
      </c>
      <c r="E1150" s="55">
        <v>850</v>
      </c>
      <c r="F1150" s="59">
        <f>'прил.15'!G32</f>
        <v>2</v>
      </c>
    </row>
    <row r="1151" spans="1:6" ht="43.5" customHeight="1">
      <c r="A1151" s="60" t="s">
        <v>140</v>
      </c>
      <c r="B1151" s="30" t="s">
        <v>275</v>
      </c>
      <c r="C1151" s="6" t="s">
        <v>187</v>
      </c>
      <c r="D1151" s="6" t="s">
        <v>191</v>
      </c>
      <c r="E1151" s="73"/>
      <c r="F1151" s="59">
        <f>F1152+F1154+F1156</f>
        <v>46484.2</v>
      </c>
    </row>
    <row r="1152" spans="1:6" ht="41.25" customHeight="1">
      <c r="A1152" s="56" t="str">
        <f aca="true" t="shared" si="169" ref="A1152:A1157">IF(ISERROR(MATCH(E1152,Код_КВР,0)),"",INDIRECT(ADDRESS(MATCH(E1152,Код_КВР,0)+1,2,,,"КВР")))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2" s="30" t="s">
        <v>275</v>
      </c>
      <c r="C1152" s="6" t="s">
        <v>187</v>
      </c>
      <c r="D1152" s="6" t="s">
        <v>191</v>
      </c>
      <c r="E1152" s="73">
        <v>100</v>
      </c>
      <c r="F1152" s="59">
        <f>F1153</f>
        <v>46343.5</v>
      </c>
    </row>
    <row r="1153" spans="1:6" ht="12.75">
      <c r="A1153" s="56" t="str">
        <f ca="1" t="shared" si="169"/>
        <v>Расходы на выплаты персоналу муниципальных органов</v>
      </c>
      <c r="B1153" s="30" t="s">
        <v>275</v>
      </c>
      <c r="C1153" s="6" t="s">
        <v>187</v>
      </c>
      <c r="D1153" s="6" t="s">
        <v>191</v>
      </c>
      <c r="E1153" s="73">
        <v>120</v>
      </c>
      <c r="F1153" s="59">
        <f>'прил.15'!G646+'прил.15'!G1141</f>
        <v>46343.5</v>
      </c>
    </row>
    <row r="1154" spans="1:6" ht="12.75">
      <c r="A1154" s="56" t="str">
        <f ca="1" t="shared" si="169"/>
        <v>Закупка товаров, работ и услуг для муниципальных нужд</v>
      </c>
      <c r="B1154" s="30" t="s">
        <v>275</v>
      </c>
      <c r="C1154" s="6" t="s">
        <v>187</v>
      </c>
      <c r="D1154" s="6" t="s">
        <v>191</v>
      </c>
      <c r="E1154" s="73">
        <v>200</v>
      </c>
      <c r="F1154" s="59">
        <f>F1155</f>
        <v>139.2</v>
      </c>
    </row>
    <row r="1155" spans="1:6" ht="33">
      <c r="A1155" s="56" t="str">
        <f ca="1" t="shared" si="169"/>
        <v>Иные закупки товаров, работ и услуг для обеспечения муниципальных нужд</v>
      </c>
      <c r="B1155" s="30" t="s">
        <v>275</v>
      </c>
      <c r="C1155" s="6" t="s">
        <v>187</v>
      </c>
      <c r="D1155" s="6" t="s">
        <v>191</v>
      </c>
      <c r="E1155" s="73">
        <v>240</v>
      </c>
      <c r="F1155" s="59">
        <f>'прил.15'!G648+'прил.15'!G1143</f>
        <v>139.2</v>
      </c>
    </row>
    <row r="1156" spans="1:6" ht="12.75">
      <c r="A1156" s="56" t="str">
        <f ca="1" t="shared" si="169"/>
        <v>Иные бюджетные ассигнования</v>
      </c>
      <c r="B1156" s="30" t="s">
        <v>275</v>
      </c>
      <c r="C1156" s="6" t="s">
        <v>187</v>
      </c>
      <c r="D1156" s="6" t="s">
        <v>191</v>
      </c>
      <c r="E1156" s="73">
        <v>800</v>
      </c>
      <c r="F1156" s="59">
        <f>F1157</f>
        <v>1.5</v>
      </c>
    </row>
    <row r="1157" spans="1:6" ht="12.75">
      <c r="A1157" s="56" t="str">
        <f ca="1" t="shared" si="169"/>
        <v>Уплата налогов, сборов и иных платежей</v>
      </c>
      <c r="B1157" s="30" t="s">
        <v>275</v>
      </c>
      <c r="C1157" s="6" t="s">
        <v>187</v>
      </c>
      <c r="D1157" s="6" t="s">
        <v>191</v>
      </c>
      <c r="E1157" s="73">
        <v>850</v>
      </c>
      <c r="F1157" s="59">
        <f>'прил.15'!G650+'прил.15'!G1145</f>
        <v>1.5</v>
      </c>
    </row>
    <row r="1158" spans="1:6" ht="33">
      <c r="A1158" s="56" t="str">
        <f ca="1">IF(ISERROR(MATCH(B1158,Код_КЦСР,0)),"",INDIRECT(ADDRESS(MATCH(B1158,Код_КЦСР,0)+1,2,,,"КЦСР")))</f>
        <v>Председатель представительного органа муниципального образования</v>
      </c>
      <c r="B1158" s="30" t="s">
        <v>276</v>
      </c>
      <c r="C1158" s="6"/>
      <c r="D1158" s="1"/>
      <c r="E1158" s="73"/>
      <c r="F1158" s="59">
        <f aca="true" t="shared" si="170" ref="F1158:F1161">F1159</f>
        <v>2239.4</v>
      </c>
    </row>
    <row r="1159" spans="1:6" ht="12.75">
      <c r="A1159" s="56" t="str">
        <f ca="1">IF(ISERROR(MATCH(C1159,Код_Раздел,0)),"",INDIRECT(ADDRESS(MATCH(C1159,Код_Раздел,0)+1,2,,,"Раздел")))</f>
        <v>Общегосударственные  вопросы</v>
      </c>
      <c r="B1159" s="30" t="s">
        <v>276</v>
      </c>
      <c r="C1159" s="6" t="s">
        <v>187</v>
      </c>
      <c r="D1159" s="1"/>
      <c r="E1159" s="73"/>
      <c r="F1159" s="59">
        <f t="shared" si="170"/>
        <v>2239.4</v>
      </c>
    </row>
    <row r="1160" spans="1:6" ht="49.5">
      <c r="A1160" s="60" t="s">
        <v>143</v>
      </c>
      <c r="B1160" s="30" t="s">
        <v>276</v>
      </c>
      <c r="C1160" s="6" t="s">
        <v>187</v>
      </c>
      <c r="D1160" s="6" t="s">
        <v>189</v>
      </c>
      <c r="E1160" s="73"/>
      <c r="F1160" s="59">
        <f t="shared" si="170"/>
        <v>2239.4</v>
      </c>
    </row>
    <row r="1161" spans="1:6" ht="33">
      <c r="A1161" s="56" t="str">
        <f ca="1">IF(ISERROR(MATCH(E1161,Код_КВР,0)),"",INDIRECT(ADDRESS(MATCH(E1161,Код_КВР,0)+1,2,,,"КВР")))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1" s="30" t="s">
        <v>276</v>
      </c>
      <c r="C1161" s="6" t="s">
        <v>187</v>
      </c>
      <c r="D1161" s="6" t="s">
        <v>189</v>
      </c>
      <c r="E1161" s="73">
        <v>100</v>
      </c>
      <c r="F1161" s="59">
        <f t="shared" si="170"/>
        <v>2239.4</v>
      </c>
    </row>
    <row r="1162" spans="1:6" ht="27" customHeight="1">
      <c r="A1162" s="56" t="str">
        <f ca="1">IF(ISERROR(MATCH(E1162,Код_КВР,0)),"",INDIRECT(ADDRESS(MATCH(E1162,Код_КВР,0)+1,2,,,"КВР")))</f>
        <v>Расходы на выплаты персоналу муниципальных органов</v>
      </c>
      <c r="B1162" s="30" t="s">
        <v>276</v>
      </c>
      <c r="C1162" s="6" t="s">
        <v>187</v>
      </c>
      <c r="D1162" s="6" t="s">
        <v>189</v>
      </c>
      <c r="E1162" s="73">
        <v>120</v>
      </c>
      <c r="F1162" s="59">
        <f>'прил.15'!G336</f>
        <v>2239.4</v>
      </c>
    </row>
    <row r="1163" spans="1:6" ht="27.75" customHeight="1">
      <c r="A1163" s="56" t="str">
        <f ca="1">IF(ISERROR(MATCH(B1163,Код_КЦСР,0)),"",INDIRECT(ADDRESS(MATCH(B1163,Код_КЦСР,0)+1,2,,,"КЦСР")))</f>
        <v>Депутаты представительного органа муниципального образования</v>
      </c>
      <c r="B1163" s="30" t="s">
        <v>277</v>
      </c>
      <c r="C1163" s="6"/>
      <c r="D1163" s="1"/>
      <c r="E1163" s="73"/>
      <c r="F1163" s="59">
        <f aca="true" t="shared" si="171" ref="F1163:F1166">F1164</f>
        <v>3736.9</v>
      </c>
    </row>
    <row r="1164" spans="1:6" ht="12.75">
      <c r="A1164" s="56" t="str">
        <f ca="1">IF(ISERROR(MATCH(C1164,Код_Раздел,0)),"",INDIRECT(ADDRESS(MATCH(C1164,Код_Раздел,0)+1,2,,,"Раздел")))</f>
        <v>Общегосударственные  вопросы</v>
      </c>
      <c r="B1164" s="30" t="s">
        <v>277</v>
      </c>
      <c r="C1164" s="6" t="s">
        <v>187</v>
      </c>
      <c r="D1164" s="1"/>
      <c r="E1164" s="73"/>
      <c r="F1164" s="59">
        <f t="shared" si="171"/>
        <v>3736.9</v>
      </c>
    </row>
    <row r="1165" spans="1:6" ht="49.5">
      <c r="A1165" s="60" t="s">
        <v>143</v>
      </c>
      <c r="B1165" s="30" t="s">
        <v>277</v>
      </c>
      <c r="C1165" s="6" t="s">
        <v>187</v>
      </c>
      <c r="D1165" s="6" t="s">
        <v>189</v>
      </c>
      <c r="E1165" s="73"/>
      <c r="F1165" s="59">
        <f t="shared" si="171"/>
        <v>3736.9</v>
      </c>
    </row>
    <row r="1166" spans="1:6" ht="40.5" customHeight="1">
      <c r="A1166" s="56" t="str">
        <f ca="1">IF(ISERROR(MATCH(E1166,Код_КВР,0)),"",INDIRECT(ADDRESS(MATCH(E1166,Код_КВР,0)+1,2,,,"КВР")))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6" s="30" t="s">
        <v>277</v>
      </c>
      <c r="C1166" s="6" t="s">
        <v>187</v>
      </c>
      <c r="D1166" s="6" t="s">
        <v>189</v>
      </c>
      <c r="E1166" s="73">
        <v>100</v>
      </c>
      <c r="F1166" s="59">
        <f t="shared" si="171"/>
        <v>3736.9</v>
      </c>
    </row>
    <row r="1167" spans="1:6" ht="12.75">
      <c r="A1167" s="56" t="str">
        <f ca="1">IF(ISERROR(MATCH(E1167,Код_КВР,0)),"",INDIRECT(ADDRESS(MATCH(E1167,Код_КВР,0)+1,2,,,"КВР")))</f>
        <v>Расходы на выплаты персоналу муниципальных органов</v>
      </c>
      <c r="B1167" s="30" t="s">
        <v>277</v>
      </c>
      <c r="C1167" s="6" t="s">
        <v>187</v>
      </c>
      <c r="D1167" s="6" t="s">
        <v>189</v>
      </c>
      <c r="E1167" s="73">
        <v>120</v>
      </c>
      <c r="F1167" s="59">
        <f>'прил.15'!G339</f>
        <v>3736.9</v>
      </c>
    </row>
    <row r="1168" spans="1:6" ht="33">
      <c r="A1168" s="56" t="str">
        <f ca="1">IF(ISERROR(MATCH(B1168,Код_КЦСР,0)),"",INDIRECT(ADDRESS(MATCH(B1168,Код_КЦСР,0)+1,2,,,"КЦСР")))</f>
        <v>Реализация функций органов местного самоуправления города, связанных с общегородским управлением</v>
      </c>
      <c r="B1168" s="30" t="s">
        <v>278</v>
      </c>
      <c r="C1168" s="6"/>
      <c r="D1168" s="1"/>
      <c r="E1168" s="73"/>
      <c r="F1168" s="59">
        <f>F1169+F1174</f>
        <v>350.7</v>
      </c>
    </row>
    <row r="1169" spans="1:6" ht="29.25" customHeight="1">
      <c r="A1169" s="56" t="str">
        <f ca="1">IF(ISERROR(MATCH(B1169,Код_КЦСР,0)),"",INDIRECT(ADDRESS(MATCH(B1169,Код_КЦСР,0)+1,2,,,"КЦСР")))</f>
        <v>Расходы на судебные издержки и исполнение судебных решений</v>
      </c>
      <c r="B1169" s="30" t="s">
        <v>280</v>
      </c>
      <c r="C1169" s="6"/>
      <c r="D1169" s="1"/>
      <c r="E1169" s="73"/>
      <c r="F1169" s="59">
        <f aca="true" t="shared" si="172" ref="F1169:F1172">F1170</f>
        <v>350</v>
      </c>
    </row>
    <row r="1170" spans="1:6" ht="22.5" customHeight="1">
      <c r="A1170" s="56" t="str">
        <f ca="1">IF(ISERROR(MATCH(C1170,Код_Раздел,0)),"",INDIRECT(ADDRESS(MATCH(C1170,Код_Раздел,0)+1,2,,,"Раздел")))</f>
        <v>Общегосударственные  вопросы</v>
      </c>
      <c r="B1170" s="30" t="s">
        <v>280</v>
      </c>
      <c r="C1170" s="6" t="s">
        <v>187</v>
      </c>
      <c r="D1170" s="1"/>
      <c r="E1170" s="73"/>
      <c r="F1170" s="59">
        <f t="shared" si="172"/>
        <v>350</v>
      </c>
    </row>
    <row r="1171" spans="1:6" ht="22.5" customHeight="1">
      <c r="A1171" s="60" t="s">
        <v>209</v>
      </c>
      <c r="B1171" s="30" t="s">
        <v>280</v>
      </c>
      <c r="C1171" s="6" t="s">
        <v>187</v>
      </c>
      <c r="D1171" s="1" t="s">
        <v>164</v>
      </c>
      <c r="E1171" s="73"/>
      <c r="F1171" s="59">
        <f t="shared" si="172"/>
        <v>350</v>
      </c>
    </row>
    <row r="1172" spans="1:6" ht="22.5" customHeight="1">
      <c r="A1172" s="56" t="str">
        <f ca="1">IF(ISERROR(MATCH(E1172,Код_КВР,0)),"",INDIRECT(ADDRESS(MATCH(E1172,Код_КВР,0)+1,2,,,"КВР")))</f>
        <v>Иные бюджетные ассигнования</v>
      </c>
      <c r="B1172" s="30" t="s">
        <v>280</v>
      </c>
      <c r="C1172" s="6" t="s">
        <v>187</v>
      </c>
      <c r="D1172" s="1" t="s">
        <v>164</v>
      </c>
      <c r="E1172" s="73">
        <v>800</v>
      </c>
      <c r="F1172" s="59">
        <f t="shared" si="172"/>
        <v>350</v>
      </c>
    </row>
    <row r="1173" spans="1:6" ht="22.5" customHeight="1">
      <c r="A1173" s="56" t="str">
        <f ca="1">IF(ISERROR(MATCH(E1173,Код_КВР,0)),"",INDIRECT(ADDRESS(MATCH(E1173,Код_КВР,0)+1,2,,,"КВР")))</f>
        <v>Исполнение судебных актов</v>
      </c>
      <c r="B1173" s="30" t="s">
        <v>280</v>
      </c>
      <c r="C1173" s="6" t="s">
        <v>187</v>
      </c>
      <c r="D1173" s="1" t="s">
        <v>164</v>
      </c>
      <c r="E1173" s="73">
        <v>830</v>
      </c>
      <c r="F1173" s="59">
        <f>'прил.15'!G667+'прил.15'!G146</f>
        <v>350</v>
      </c>
    </row>
    <row r="1174" spans="1:6" ht="36.75" customHeight="1">
      <c r="A1174" s="56" t="str">
        <f ca="1">IF(ISERROR(MATCH(B1174,Код_КЦСР,0)),"",INDIRECT(ADDRESS(MATCH(B1174,Код_КЦСР,0)+1,2,,,"КЦСР")))</f>
        <v>Выполнение других обязательств органов местного самоуправления</v>
      </c>
      <c r="B1174" s="30" t="s">
        <v>282</v>
      </c>
      <c r="C1174" s="6"/>
      <c r="D1174" s="1"/>
      <c r="E1174" s="73"/>
      <c r="F1174" s="59">
        <f aca="true" t="shared" si="173" ref="F1174:F1177">F1175</f>
        <v>0.7</v>
      </c>
    </row>
    <row r="1175" spans="1:6" ht="22.5" customHeight="1">
      <c r="A1175" s="56" t="str">
        <f ca="1">IF(ISERROR(MATCH(C1175,Код_Раздел,0)),"",INDIRECT(ADDRESS(MATCH(C1175,Код_Раздел,0)+1,2,,,"Раздел")))</f>
        <v>Общегосударственные  вопросы</v>
      </c>
      <c r="B1175" s="30" t="s">
        <v>282</v>
      </c>
      <c r="C1175" s="6" t="s">
        <v>187</v>
      </c>
      <c r="D1175" s="1"/>
      <c r="E1175" s="73"/>
      <c r="F1175" s="59">
        <f t="shared" si="173"/>
        <v>0.7</v>
      </c>
    </row>
    <row r="1176" spans="1:6" ht="22.5" customHeight="1">
      <c r="A1176" s="60" t="s">
        <v>209</v>
      </c>
      <c r="B1176" s="30" t="s">
        <v>282</v>
      </c>
      <c r="C1176" s="6" t="s">
        <v>187</v>
      </c>
      <c r="D1176" s="1" t="s">
        <v>164</v>
      </c>
      <c r="E1176" s="73"/>
      <c r="F1176" s="59">
        <f t="shared" si="173"/>
        <v>0.7</v>
      </c>
    </row>
    <row r="1177" spans="1:6" ht="22.5" customHeight="1">
      <c r="A1177" s="56" t="str">
        <f ca="1">IF(ISERROR(MATCH(E1177,Код_КВР,0)),"",INDIRECT(ADDRESS(MATCH(E1177,Код_КВР,0)+1,2,,,"КВР")))</f>
        <v>Иные бюджетные ассигнования</v>
      </c>
      <c r="B1177" s="30" t="s">
        <v>282</v>
      </c>
      <c r="C1177" s="6" t="s">
        <v>187</v>
      </c>
      <c r="D1177" s="1" t="s">
        <v>164</v>
      </c>
      <c r="E1177" s="73">
        <v>800</v>
      </c>
      <c r="F1177" s="59">
        <f t="shared" si="173"/>
        <v>0.7</v>
      </c>
    </row>
    <row r="1178" spans="1:6" ht="22.5" customHeight="1">
      <c r="A1178" s="56" t="str">
        <f ca="1">IF(ISERROR(MATCH(E1178,Код_КВР,0)),"",INDIRECT(ADDRESS(MATCH(E1178,Код_КВР,0)+1,2,,,"КВР")))</f>
        <v>Уплата налогов, сборов и иных платежей</v>
      </c>
      <c r="B1178" s="30" t="s">
        <v>282</v>
      </c>
      <c r="C1178" s="6" t="s">
        <v>187</v>
      </c>
      <c r="D1178" s="1" t="s">
        <v>164</v>
      </c>
      <c r="E1178" s="73">
        <v>850</v>
      </c>
      <c r="F1178" s="59">
        <f>'прил.15'!G149</f>
        <v>0.7</v>
      </c>
    </row>
    <row r="1179" spans="1:6" ht="22.5" customHeight="1">
      <c r="A1179" s="56" t="str">
        <f ca="1">IF(ISERROR(MATCH(B1179,Код_КЦСР,0)),"",INDIRECT(ADDRESS(MATCH(B1179,Код_КЦСР,0)+1,2,,,"КЦСР")))</f>
        <v>Процентные платежи по долговым обязательствам</v>
      </c>
      <c r="B1179" s="30" t="s">
        <v>283</v>
      </c>
      <c r="C1179" s="6"/>
      <c r="D1179" s="1"/>
      <c r="E1179" s="73"/>
      <c r="F1179" s="59">
        <f aca="true" t="shared" si="174" ref="F1179:F1183">F1180</f>
        <v>91839.9</v>
      </c>
    </row>
    <row r="1180" spans="1:6" ht="22.5" customHeight="1">
      <c r="A1180" s="56" t="str">
        <f ca="1">IF(ISERROR(MATCH(B1180,Код_КЦСР,0)),"",INDIRECT(ADDRESS(MATCH(B1180,Код_КЦСР,0)+1,2,,,"КЦСР")))</f>
        <v>Процентные платежи по муниципальному долгу</v>
      </c>
      <c r="B1180" s="30" t="s">
        <v>284</v>
      </c>
      <c r="C1180" s="6"/>
      <c r="D1180" s="1"/>
      <c r="E1180" s="73"/>
      <c r="F1180" s="59">
        <f t="shared" si="174"/>
        <v>91839.9</v>
      </c>
    </row>
    <row r="1181" spans="1:6" ht="22.5" customHeight="1">
      <c r="A1181" s="56" t="str">
        <f ca="1">IF(ISERROR(MATCH(C1181,Код_Раздел,0)),"",INDIRECT(ADDRESS(MATCH(C1181,Код_Раздел,0)+1,2,,,"Раздел")))</f>
        <v>Обслуживание государственного и муниципального долга</v>
      </c>
      <c r="B1181" s="30" t="s">
        <v>284</v>
      </c>
      <c r="C1181" s="6" t="s">
        <v>164</v>
      </c>
      <c r="D1181" s="1"/>
      <c r="E1181" s="73"/>
      <c r="F1181" s="59">
        <f t="shared" si="174"/>
        <v>91839.9</v>
      </c>
    </row>
    <row r="1182" spans="1:6" ht="38.25" customHeight="1">
      <c r="A1182" s="60" t="s">
        <v>232</v>
      </c>
      <c r="B1182" s="30" t="s">
        <v>284</v>
      </c>
      <c r="C1182" s="6" t="s">
        <v>164</v>
      </c>
      <c r="D1182" s="1" t="s">
        <v>187</v>
      </c>
      <c r="E1182" s="73"/>
      <c r="F1182" s="59">
        <f t="shared" si="174"/>
        <v>91839.9</v>
      </c>
    </row>
    <row r="1183" spans="1:6" ht="20.25" customHeight="1">
      <c r="A1183" s="56" t="str">
        <f ca="1">IF(ISERROR(MATCH(E1183,Код_КВР,0)),"",INDIRECT(ADDRESS(MATCH(E1183,Код_КВР,0)+1,2,,,"КВР")))</f>
        <v>Обслуживание государственного (муниципального) долга</v>
      </c>
      <c r="B1183" s="30" t="s">
        <v>284</v>
      </c>
      <c r="C1183" s="6" t="s">
        <v>164</v>
      </c>
      <c r="D1183" s="1" t="s">
        <v>187</v>
      </c>
      <c r="E1183" s="73">
        <v>700</v>
      </c>
      <c r="F1183" s="59">
        <f t="shared" si="174"/>
        <v>91839.9</v>
      </c>
    </row>
    <row r="1184" spans="1:6" ht="12.75">
      <c r="A1184" s="56" t="str">
        <f ca="1">IF(ISERROR(MATCH(E1184,Код_КВР,0)),"",INDIRECT(ADDRESS(MATCH(E1184,Код_КВР,0)+1,2,,,"КВР")))</f>
        <v>Обслуживание муниципального долга</v>
      </c>
      <c r="B1184" s="30" t="s">
        <v>284</v>
      </c>
      <c r="C1184" s="6" t="s">
        <v>164</v>
      </c>
      <c r="D1184" s="1" t="s">
        <v>187</v>
      </c>
      <c r="E1184" s="73">
        <v>730</v>
      </c>
      <c r="F1184" s="59">
        <f>'прил.15'!G675</f>
        <v>91839.9</v>
      </c>
    </row>
    <row r="1185" spans="1:6" ht="66" hidden="1">
      <c r="A1185" s="56" t="str">
        <f ca="1">IF(ISERROR(MATCH(B1185,Код_КЦСР,0)),"",INDIRECT(ADDRESS(MATCH(B1185,Код_КЦСР,0)+1,2,,,"КЦСР")))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185" s="73" t="s">
        <v>330</v>
      </c>
      <c r="C1185" s="6"/>
      <c r="D1185" s="1"/>
      <c r="E1185" s="73"/>
      <c r="F1185" s="59">
        <f aca="true" t="shared" si="175" ref="F1185:F1188">F1186</f>
        <v>0</v>
      </c>
    </row>
    <row r="1186" spans="1:6" ht="12.75" hidden="1">
      <c r="A1186" s="56" t="str">
        <f ca="1">IF(ISERROR(MATCH(C1186,Код_Раздел,0)),"",INDIRECT(ADDRESS(MATCH(C1186,Код_Раздел,0)+1,2,,,"Раздел")))</f>
        <v>Общегосударственные  вопросы</v>
      </c>
      <c r="B1186" s="73" t="s">
        <v>330</v>
      </c>
      <c r="C1186" s="6" t="s">
        <v>187</v>
      </c>
      <c r="D1186" s="1"/>
      <c r="E1186" s="73"/>
      <c r="F1186" s="59">
        <f t="shared" si="175"/>
        <v>0</v>
      </c>
    </row>
    <row r="1187" spans="1:6" ht="12.75" hidden="1">
      <c r="A1187" s="61" t="s">
        <v>326</v>
      </c>
      <c r="B1187" s="73" t="s">
        <v>330</v>
      </c>
      <c r="C1187" s="6" t="s">
        <v>187</v>
      </c>
      <c r="D1187" s="1" t="s">
        <v>195</v>
      </c>
      <c r="E1187" s="73"/>
      <c r="F1187" s="59">
        <f t="shared" si="175"/>
        <v>0</v>
      </c>
    </row>
    <row r="1188" spans="1:6" ht="12.75" hidden="1">
      <c r="A1188" s="56" t="str">
        <f ca="1">IF(ISERROR(MATCH(E1188,Код_КВР,0)),"",INDIRECT(ADDRESS(MATCH(E1188,Код_КВР,0)+1,2,,,"КВР")))</f>
        <v>Закупка товаров, работ и услуг для муниципальных нужд</v>
      </c>
      <c r="B1188" s="73" t="s">
        <v>330</v>
      </c>
      <c r="C1188" s="6" t="s">
        <v>187</v>
      </c>
      <c r="D1188" s="1" t="s">
        <v>195</v>
      </c>
      <c r="E1188" s="73">
        <v>200</v>
      </c>
      <c r="F1188" s="59">
        <f t="shared" si="175"/>
        <v>0</v>
      </c>
    </row>
    <row r="1189" spans="1:6" ht="33" hidden="1">
      <c r="A1189" s="56" t="str">
        <f ca="1">IF(ISERROR(MATCH(E1189,Код_КВР,0)),"",INDIRECT(ADDRESS(MATCH(E1189,Код_КВР,0)+1,2,,,"КВР")))</f>
        <v>Иные закупки товаров, работ и услуг для обеспечения муниципальных нужд</v>
      </c>
      <c r="B1189" s="73" t="s">
        <v>330</v>
      </c>
      <c r="C1189" s="6" t="s">
        <v>187</v>
      </c>
      <c r="D1189" s="1" t="s">
        <v>195</v>
      </c>
      <c r="E1189" s="73">
        <v>240</v>
      </c>
      <c r="F1189" s="59">
        <f>'прил.15'!G51</f>
        <v>0</v>
      </c>
    </row>
    <row r="1190" spans="1:6" ht="60.75" customHeight="1">
      <c r="A1190" s="56" t="str">
        <f ca="1">IF(ISERROR(MATCH(B1190,Код_КЦСР,0)),"",INDIRECT(ADDRESS(MATCH(B1190,Код_КЦСР,0)+1,2,,,"КЦСР")))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1190" s="74" t="s">
        <v>324</v>
      </c>
      <c r="C1190" s="6"/>
      <c r="D1190" s="1"/>
      <c r="E1190" s="73"/>
      <c r="F1190" s="59">
        <f>F1191</f>
        <v>35000</v>
      </c>
    </row>
    <row r="1191" spans="1:6" ht="12.75">
      <c r="A1191" s="56" t="str">
        <f ca="1">IF(ISERROR(MATCH(C1191,Код_Раздел,0)),"",INDIRECT(ADDRESS(MATCH(C1191,Код_Раздел,0)+1,2,,,"Раздел")))</f>
        <v>Национальная экономика</v>
      </c>
      <c r="B1191" s="74" t="s">
        <v>324</v>
      </c>
      <c r="C1191" s="6" t="s">
        <v>190</v>
      </c>
      <c r="D1191" s="1"/>
      <c r="E1191" s="73"/>
      <c r="F1191" s="59">
        <f aca="true" t="shared" si="176" ref="F1191:F1193">F1192</f>
        <v>35000</v>
      </c>
    </row>
    <row r="1192" spans="1:6" ht="12.75">
      <c r="A1192" s="94" t="s">
        <v>154</v>
      </c>
      <c r="B1192" s="74" t="s">
        <v>324</v>
      </c>
      <c r="C1192" s="6" t="s">
        <v>190</v>
      </c>
      <c r="D1192" s="1" t="s">
        <v>193</v>
      </c>
      <c r="E1192" s="73"/>
      <c r="F1192" s="59">
        <f t="shared" si="176"/>
        <v>35000</v>
      </c>
    </row>
    <row r="1193" spans="1:6" ht="12.75">
      <c r="A1193" s="56" t="str">
        <f ca="1">IF(ISERROR(MATCH(E1193,Код_КВР,0)),"",INDIRECT(ADDRESS(MATCH(E1193,Код_КВР,0)+1,2,,,"КВР")))</f>
        <v>Иные бюджетные ассигнования</v>
      </c>
      <c r="B1193" s="74" t="s">
        <v>324</v>
      </c>
      <c r="C1193" s="6" t="s">
        <v>190</v>
      </c>
      <c r="D1193" s="1" t="s">
        <v>193</v>
      </c>
      <c r="E1193" s="73">
        <v>800</v>
      </c>
      <c r="F1193" s="59">
        <f t="shared" si="176"/>
        <v>35000</v>
      </c>
    </row>
    <row r="1194" spans="1:6" ht="59.25" customHeight="1">
      <c r="A1194" s="56" t="str">
        <f ca="1">IF(ISERROR(MATCH(E1194,Код_КВР,0)),"",INDIRECT(ADDRESS(MATCH(E1194,Код_КВР,0)+1,2,,,"КВР")))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1194" s="74" t="s">
        <v>324</v>
      </c>
      <c r="C1194" s="6" t="s">
        <v>190</v>
      </c>
      <c r="D1194" s="1" t="s">
        <v>193</v>
      </c>
      <c r="E1194" s="73">
        <v>840</v>
      </c>
      <c r="F1194" s="59">
        <f>'прил.15'!G375</f>
        <v>35000</v>
      </c>
    </row>
    <row r="1195" spans="1:6" ht="114" customHeight="1">
      <c r="A1195" s="56" t="str">
        <f ca="1">IF(ISERROR(MATCH(B1195,Код_КЦСР,0)),"",INDIRECT(ADDRESS(MATCH(B1195,Код_КЦСР,0)+1,2,,,"КЦСР")))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195" s="74" t="s">
        <v>327</v>
      </c>
      <c r="C1195" s="6"/>
      <c r="D1195" s="1"/>
      <c r="E1195" s="73"/>
      <c r="F1195" s="59">
        <f aca="true" t="shared" si="177" ref="F1195:F1196">F1196</f>
        <v>1371.9</v>
      </c>
    </row>
    <row r="1196" spans="1:6" ht="19.5" customHeight="1">
      <c r="A1196" s="56" t="str">
        <f ca="1">IF(ISERROR(MATCH(C1196,Код_Раздел,0)),"",INDIRECT(ADDRESS(MATCH(C1196,Код_Раздел,0)+1,2,,,"Раздел")))</f>
        <v>Общегосударственные  вопросы</v>
      </c>
      <c r="B1196" s="74" t="s">
        <v>327</v>
      </c>
      <c r="C1196" s="6" t="s">
        <v>187</v>
      </c>
      <c r="D1196" s="1"/>
      <c r="E1196" s="73"/>
      <c r="F1196" s="59">
        <f t="shared" si="177"/>
        <v>1371.9</v>
      </c>
    </row>
    <row r="1197" spans="1:6" ht="55.5" customHeight="1">
      <c r="A1197" s="61" t="s">
        <v>207</v>
      </c>
      <c r="B1197" s="74" t="s">
        <v>327</v>
      </c>
      <c r="C1197" s="6" t="s">
        <v>187</v>
      </c>
      <c r="D1197" s="1" t="s">
        <v>190</v>
      </c>
      <c r="E1197" s="73"/>
      <c r="F1197" s="59">
        <f>F1198+F1200</f>
        <v>1371.9</v>
      </c>
    </row>
    <row r="1198" spans="1:6" ht="51.75" customHeight="1">
      <c r="A1198" s="56" t="str">
        <f ca="1">IF(ISERROR(MATCH(E1198,Код_КВР,0)),"",INDIRECT(ADDRESS(MATCH(E1198,Код_КВР,0)+1,2,,,"КВР")))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8" s="74" t="s">
        <v>327</v>
      </c>
      <c r="C1198" s="6" t="s">
        <v>187</v>
      </c>
      <c r="D1198" s="1" t="s">
        <v>190</v>
      </c>
      <c r="E1198" s="73">
        <v>100</v>
      </c>
      <c r="F1198" s="59">
        <f>F1199</f>
        <v>1361.2</v>
      </c>
    </row>
    <row r="1199" spans="1:6" ht="12.75">
      <c r="A1199" s="56" t="str">
        <f ca="1">IF(ISERROR(MATCH(E1199,Код_КВР,0)),"",INDIRECT(ADDRESS(MATCH(E1199,Код_КВР,0)+1,2,,,"КВР")))</f>
        <v>Расходы на выплаты персоналу муниципальных органов</v>
      </c>
      <c r="B1199" s="74" t="s">
        <v>327</v>
      </c>
      <c r="C1199" s="6" t="s">
        <v>187</v>
      </c>
      <c r="D1199" s="1" t="s">
        <v>190</v>
      </c>
      <c r="E1199" s="73">
        <v>120</v>
      </c>
      <c r="F1199" s="59">
        <f>'прил.15'!G35</f>
        <v>1361.2</v>
      </c>
    </row>
    <row r="1200" spans="1:6" ht="12.75">
      <c r="A1200" s="56" t="str">
        <f ca="1">IF(ISERROR(MATCH(E1200,Код_КВР,0)),"",INDIRECT(ADDRESS(MATCH(E1200,Код_КВР,0)+1,2,,,"КВР")))</f>
        <v>Закупка товаров, работ и услуг для муниципальных нужд</v>
      </c>
      <c r="B1200" s="74" t="s">
        <v>327</v>
      </c>
      <c r="C1200" s="6" t="s">
        <v>187</v>
      </c>
      <c r="D1200" s="1" t="s">
        <v>190</v>
      </c>
      <c r="E1200" s="73">
        <v>200</v>
      </c>
      <c r="F1200" s="59">
        <f>F1201</f>
        <v>10.7</v>
      </c>
    </row>
    <row r="1201" spans="1:6" ht="33">
      <c r="A1201" s="56" t="str">
        <f ca="1">IF(ISERROR(MATCH(E1201,Код_КВР,0)),"",INDIRECT(ADDRESS(MATCH(E1201,Код_КВР,0)+1,2,,,"КВР")))</f>
        <v>Иные закупки товаров, работ и услуг для обеспечения муниципальных нужд</v>
      </c>
      <c r="B1201" s="74" t="s">
        <v>327</v>
      </c>
      <c r="C1201" s="6" t="s">
        <v>187</v>
      </c>
      <c r="D1201" s="1" t="s">
        <v>190</v>
      </c>
      <c r="E1201" s="73">
        <v>240</v>
      </c>
      <c r="F1201" s="59">
        <f>'прил.15'!G37</f>
        <v>10.7</v>
      </c>
    </row>
    <row r="1202" spans="1:6" ht="99">
      <c r="A1202" s="56" t="str">
        <f ca="1">IF(ISERROR(MATCH(B1202,Код_КЦСР,0)),"",INDIRECT(ADDRESS(MATCH(B1202,Код_КЦСР,0)+1,2,,,"КЦСР")))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1202" s="74" t="s">
        <v>339</v>
      </c>
      <c r="C1202" s="6"/>
      <c r="D1202" s="1"/>
      <c r="E1202" s="73"/>
      <c r="F1202" s="59">
        <f>F1203</f>
        <v>902.7</v>
      </c>
    </row>
    <row r="1203" spans="1:6" ht="21.75" customHeight="1">
      <c r="A1203" s="56" t="str">
        <f ca="1">IF(ISERROR(MATCH(C1203,Код_Раздел,0)),"",INDIRECT(ADDRESS(MATCH(C1203,Код_Раздел,0)+1,2,,,"Раздел")))</f>
        <v>Общегосударственные  вопросы</v>
      </c>
      <c r="B1203" s="74" t="s">
        <v>339</v>
      </c>
      <c r="C1203" s="6" t="s">
        <v>187</v>
      </c>
      <c r="D1203" s="1"/>
      <c r="E1203" s="73"/>
      <c r="F1203" s="59">
        <f>F1204</f>
        <v>902.7</v>
      </c>
    </row>
    <row r="1204" spans="1:6" ht="54.75" customHeight="1">
      <c r="A1204" s="61" t="s">
        <v>207</v>
      </c>
      <c r="B1204" s="74" t="s">
        <v>339</v>
      </c>
      <c r="C1204" s="6" t="s">
        <v>187</v>
      </c>
      <c r="D1204" s="1" t="s">
        <v>190</v>
      </c>
      <c r="E1204" s="73"/>
      <c r="F1204" s="59">
        <f>F1205+F1207</f>
        <v>902.7</v>
      </c>
    </row>
    <row r="1205" spans="1:6" ht="33">
      <c r="A1205" s="56" t="str">
        <f ca="1">IF(ISERROR(MATCH(E1205,Код_КВР,0)),"",INDIRECT(ADDRESS(MATCH(E1205,Код_КВР,0)+1,2,,,"КВР")))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5" s="74" t="s">
        <v>339</v>
      </c>
      <c r="C1205" s="6" t="s">
        <v>187</v>
      </c>
      <c r="D1205" s="1" t="s">
        <v>190</v>
      </c>
      <c r="E1205" s="73">
        <v>100</v>
      </c>
      <c r="F1205" s="59">
        <f>F1206</f>
        <v>902.7</v>
      </c>
    </row>
    <row r="1206" spans="1:6" ht="12.75">
      <c r="A1206" s="56" t="str">
        <f ca="1">IF(ISERROR(MATCH(E1206,Код_КВР,0)),"",INDIRECT(ADDRESS(MATCH(E1206,Код_КВР,0)+1,2,,,"КВР")))</f>
        <v>Расходы на выплаты персоналу муниципальных органов</v>
      </c>
      <c r="B1206" s="74" t="s">
        <v>339</v>
      </c>
      <c r="C1206" s="6" t="s">
        <v>187</v>
      </c>
      <c r="D1206" s="1" t="s">
        <v>190</v>
      </c>
      <c r="E1206" s="73">
        <v>120</v>
      </c>
      <c r="F1206" s="59">
        <f>'прил.15'!G40</f>
        <v>902.7</v>
      </c>
    </row>
    <row r="1207" spans="1:6" ht="23.25" customHeight="1" hidden="1">
      <c r="A1207" s="56" t="str">
        <f ca="1">IF(ISERROR(MATCH(E1207,Код_КВР,0)),"",INDIRECT(ADDRESS(MATCH(E1207,Код_КВР,0)+1,2,,,"КВР")))</f>
        <v>Закупка товаров, работ и услуг для муниципальных нужд</v>
      </c>
      <c r="B1207" s="74" t="s">
        <v>339</v>
      </c>
      <c r="C1207" s="6" t="s">
        <v>187</v>
      </c>
      <c r="D1207" s="1" t="s">
        <v>190</v>
      </c>
      <c r="E1207" s="73">
        <v>200</v>
      </c>
      <c r="F1207" s="59">
        <f>F1208</f>
        <v>0</v>
      </c>
    </row>
    <row r="1208" spans="1:6" ht="33" hidden="1">
      <c r="A1208" s="56" t="str">
        <f ca="1">IF(ISERROR(MATCH(E1208,Код_КВР,0)),"",INDIRECT(ADDRESS(MATCH(E1208,Код_КВР,0)+1,2,,,"КВР")))</f>
        <v>Иные закупки товаров, работ и услуг для обеспечения муниципальных нужд</v>
      </c>
      <c r="B1208" s="74" t="s">
        <v>339</v>
      </c>
      <c r="C1208" s="6" t="s">
        <v>187</v>
      </c>
      <c r="D1208" s="1" t="s">
        <v>190</v>
      </c>
      <c r="E1208" s="73">
        <v>240</v>
      </c>
      <c r="F1208" s="59"/>
    </row>
    <row r="1209" spans="1:6" ht="109.5" customHeight="1">
      <c r="A1209" s="56" t="str">
        <f ca="1">IF(ISERROR(MATCH(B1209,Код_КЦСР,0)),"",INDIRECT(ADDRESS(MATCH(B1209,Код_КЦСР,0)+1,2,,,"КЦСР")))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209" s="74" t="s">
        <v>328</v>
      </c>
      <c r="C1209" s="6"/>
      <c r="D1209" s="1"/>
      <c r="E1209" s="73"/>
      <c r="F1209" s="59">
        <f>F1210</f>
        <v>339.6</v>
      </c>
    </row>
    <row r="1210" spans="1:6" ht="12.75">
      <c r="A1210" s="56" t="str">
        <f ca="1">IF(ISERROR(MATCH(C1210,Код_Раздел,0)),"",INDIRECT(ADDRESS(MATCH(C1210,Код_Раздел,0)+1,2,,,"Раздел")))</f>
        <v>Общегосударственные  вопросы</v>
      </c>
      <c r="B1210" s="74" t="s">
        <v>328</v>
      </c>
      <c r="C1210" s="6" t="s">
        <v>187</v>
      </c>
      <c r="D1210" s="1"/>
      <c r="E1210" s="73"/>
      <c r="F1210" s="59">
        <f aca="true" t="shared" si="178" ref="F1210:F1212">F1211</f>
        <v>339.6</v>
      </c>
    </row>
    <row r="1211" spans="1:6" ht="57" customHeight="1">
      <c r="A1211" s="61" t="s">
        <v>207</v>
      </c>
      <c r="B1211" s="74" t="s">
        <v>328</v>
      </c>
      <c r="C1211" s="6" t="s">
        <v>187</v>
      </c>
      <c r="D1211" s="1" t="s">
        <v>190</v>
      </c>
      <c r="E1211" s="73"/>
      <c r="F1211" s="59">
        <f t="shared" si="178"/>
        <v>339.6</v>
      </c>
    </row>
    <row r="1212" spans="1:6" ht="52.5" customHeight="1">
      <c r="A1212" s="56" t="str">
        <f ca="1">IF(ISERROR(MATCH(E1212,Код_КВР,0)),"",INDIRECT(ADDRESS(MATCH(E1212,Код_КВР,0)+1,2,,,"КВР")))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2" s="74" t="s">
        <v>328</v>
      </c>
      <c r="C1212" s="6" t="s">
        <v>187</v>
      </c>
      <c r="D1212" s="1" t="s">
        <v>190</v>
      </c>
      <c r="E1212" s="73">
        <v>100</v>
      </c>
      <c r="F1212" s="59">
        <f t="shared" si="178"/>
        <v>339.6</v>
      </c>
    </row>
    <row r="1213" spans="1:6" ht="23.25" customHeight="1">
      <c r="A1213" s="56" t="str">
        <f ca="1">IF(ISERROR(MATCH(E1213,Код_КВР,0)),"",INDIRECT(ADDRESS(MATCH(E1213,Код_КВР,0)+1,2,,,"КВР")))</f>
        <v>Расходы на выплаты персоналу муниципальных органов</v>
      </c>
      <c r="B1213" s="74" t="s">
        <v>328</v>
      </c>
      <c r="C1213" s="6" t="s">
        <v>187</v>
      </c>
      <c r="D1213" s="1" t="s">
        <v>190</v>
      </c>
      <c r="E1213" s="73">
        <v>120</v>
      </c>
      <c r="F1213" s="59">
        <f>'прил.15'!G45</f>
        <v>339.6</v>
      </c>
    </row>
    <row r="1214" spans="1:6" ht="107.25" customHeight="1">
      <c r="A1214" s="56" t="str">
        <f ca="1">IF(ISERROR(MATCH(B1214,Код_КЦСР,0)),"",INDIRECT(ADDRESS(MATCH(B1214,Код_КЦСР,0)+1,2,,,"КЦСР")))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214" s="74" t="s">
        <v>334</v>
      </c>
      <c r="C1214" s="6"/>
      <c r="D1214" s="1"/>
      <c r="E1214" s="73"/>
      <c r="F1214" s="59">
        <f aca="true" t="shared" si="179" ref="F1214:F1217">F1215</f>
        <v>231.9</v>
      </c>
    </row>
    <row r="1215" spans="1:6" ht="12.75">
      <c r="A1215" s="56" t="str">
        <f ca="1">IF(ISERROR(MATCH(C1215,Код_Раздел,0)),"",INDIRECT(ADDRESS(MATCH(C1215,Код_Раздел,0)+1,2,,,"Раздел")))</f>
        <v>Общегосударственные  вопросы</v>
      </c>
      <c r="B1215" s="74" t="s">
        <v>334</v>
      </c>
      <c r="C1215" s="6" t="s">
        <v>187</v>
      </c>
      <c r="D1215" s="1"/>
      <c r="E1215" s="73"/>
      <c r="F1215" s="59">
        <f t="shared" si="179"/>
        <v>231.9</v>
      </c>
    </row>
    <row r="1216" spans="1:6" ht="40.5" customHeight="1">
      <c r="A1216" s="60" t="s">
        <v>140</v>
      </c>
      <c r="B1216" s="74" t="s">
        <v>334</v>
      </c>
      <c r="C1216" s="6" t="s">
        <v>187</v>
      </c>
      <c r="D1216" s="1" t="s">
        <v>191</v>
      </c>
      <c r="E1216" s="73"/>
      <c r="F1216" s="59">
        <f t="shared" si="179"/>
        <v>231.9</v>
      </c>
    </row>
    <row r="1217" spans="1:6" ht="39" customHeight="1">
      <c r="A1217" s="56" t="str">
        <f ca="1">IF(ISERROR(MATCH(E1217,Код_КВР,0)),"",INDIRECT(ADDRESS(MATCH(E1217,Код_КВР,0)+1,2,,,"КВР")))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7" s="74" t="s">
        <v>334</v>
      </c>
      <c r="C1217" s="6" t="s">
        <v>187</v>
      </c>
      <c r="D1217" s="1" t="s">
        <v>191</v>
      </c>
      <c r="E1217" s="73">
        <v>100</v>
      </c>
      <c r="F1217" s="59">
        <f t="shared" si="179"/>
        <v>231.9</v>
      </c>
    </row>
    <row r="1218" spans="1:6" ht="22.5" customHeight="1">
      <c r="A1218" s="56" t="str">
        <f ca="1">IF(ISERROR(MATCH(E1218,Код_КВР,0)),"",INDIRECT(ADDRESS(MATCH(E1218,Код_КВР,0)+1,2,,,"КВР")))</f>
        <v>Расходы на выплаты персоналу муниципальных органов</v>
      </c>
      <c r="B1218" s="74" t="s">
        <v>334</v>
      </c>
      <c r="C1218" s="6" t="s">
        <v>187</v>
      </c>
      <c r="D1218" s="1" t="s">
        <v>191</v>
      </c>
      <c r="E1218" s="73">
        <v>120</v>
      </c>
      <c r="F1218" s="59">
        <f>'прил.15'!G653</f>
        <v>231.9</v>
      </c>
    </row>
    <row r="1219" spans="1:6" ht="21.75" customHeight="1">
      <c r="A1219" s="56" t="str">
        <f ca="1">IF(ISERROR(MATCH(B1219,Код_КЦСР,0)),"",INDIRECT(ADDRESS(MATCH(B1219,Код_КЦСР,0)+1,2,,,"КЦСР")))</f>
        <v>Резервные фонды</v>
      </c>
      <c r="B1219" s="74" t="s">
        <v>357</v>
      </c>
      <c r="C1219" s="6"/>
      <c r="D1219" s="1"/>
      <c r="E1219" s="73"/>
      <c r="F1219" s="59">
        <f>F1220</f>
        <v>60124.7</v>
      </c>
    </row>
    <row r="1220" spans="1:6" ht="21.75" customHeight="1">
      <c r="A1220" s="56" t="str">
        <f ca="1">IF(ISERROR(MATCH(B1220,Код_КЦСР,0)),"",INDIRECT(ADDRESS(MATCH(B1220,Код_КЦСР,0)+1,2,,,"КЦСР")))</f>
        <v>Резервные фонды мэрии города</v>
      </c>
      <c r="B1220" s="132" t="s">
        <v>358</v>
      </c>
      <c r="C1220" s="6"/>
      <c r="D1220" s="1"/>
      <c r="E1220" s="131"/>
      <c r="F1220" s="59">
        <f>F1221</f>
        <v>60124.7</v>
      </c>
    </row>
    <row r="1221" spans="1:6" ht="21.75" customHeight="1">
      <c r="A1221" s="56" t="str">
        <f ca="1">IF(ISERROR(MATCH(C1221,Код_Раздел,0)),"",INDIRECT(ADDRESS(MATCH(C1221,Код_Раздел,0)+1,2,,,"Раздел")))</f>
        <v>Общегосударственные  вопросы</v>
      </c>
      <c r="B1221" s="132" t="s">
        <v>358</v>
      </c>
      <c r="C1221" s="6" t="s">
        <v>187</v>
      </c>
      <c r="D1221" s="1"/>
      <c r="E1221" s="73"/>
      <c r="F1221" s="59">
        <f>F1222</f>
        <v>60124.7</v>
      </c>
    </row>
    <row r="1222" spans="1:6" ht="21.75" customHeight="1">
      <c r="A1222" s="60" t="s">
        <v>174</v>
      </c>
      <c r="B1222" s="132" t="s">
        <v>358</v>
      </c>
      <c r="C1222" s="6" t="s">
        <v>187</v>
      </c>
      <c r="D1222" s="1" t="s">
        <v>198</v>
      </c>
      <c r="E1222" s="73"/>
      <c r="F1222" s="59">
        <f>F1223</f>
        <v>60124.7</v>
      </c>
    </row>
    <row r="1223" spans="1:6" ht="21.75" customHeight="1">
      <c r="A1223" s="56" t="str">
        <f ca="1">IF(ISERROR(MATCH(E1223,Код_КВР,0)),"",INDIRECT(ADDRESS(MATCH(E1223,Код_КВР,0)+1,2,,,"КВР")))</f>
        <v>Иные бюджетные ассигнования</v>
      </c>
      <c r="B1223" s="132" t="s">
        <v>358</v>
      </c>
      <c r="C1223" s="6" t="s">
        <v>187</v>
      </c>
      <c r="D1223" s="1" t="s">
        <v>198</v>
      </c>
      <c r="E1223" s="73">
        <v>800</v>
      </c>
      <c r="F1223" s="59">
        <f>F1224</f>
        <v>60124.7</v>
      </c>
    </row>
    <row r="1224" spans="1:6" ht="21.75" customHeight="1">
      <c r="A1224" s="56" t="str">
        <f ca="1">IF(ISERROR(MATCH(E1224,Код_КВР,0)),"",INDIRECT(ADDRESS(MATCH(E1224,Код_КВР,0)+1,2,,,"КВР")))</f>
        <v>Резервные средства</v>
      </c>
      <c r="B1224" s="132" t="s">
        <v>358</v>
      </c>
      <c r="C1224" s="6" t="s">
        <v>187</v>
      </c>
      <c r="D1224" s="1" t="s">
        <v>198</v>
      </c>
      <c r="E1224" s="73">
        <v>870</v>
      </c>
      <c r="F1224" s="59">
        <f>'прил.15'!G660</f>
        <v>60124.7</v>
      </c>
    </row>
    <row r="1225" spans="1:6" ht="12.75">
      <c r="A1225" s="56" t="s">
        <v>141</v>
      </c>
      <c r="B1225" s="1"/>
      <c r="C1225" s="1"/>
      <c r="D1225" s="2"/>
      <c r="E1225" s="2"/>
      <c r="F1225" s="80">
        <f>F13+F179+F315+F367+F384+F425+F431+F437+F453+F474+F513+F524+F540+F667+F690+F697+F708+F728+F795+F824+F901+F1010+F1064+F1103+F1127</f>
        <v>6477153.3999999985</v>
      </c>
    </row>
    <row r="1226" spans="1:5" ht="12.75">
      <c r="A1226" s="87"/>
      <c r="B1226" s="20"/>
      <c r="C1226" s="20"/>
      <c r="D1226" s="20"/>
      <c r="E1226" s="20"/>
    </row>
    <row r="1227" spans="1:6" ht="12.75">
      <c r="A1227" s="87"/>
      <c r="B1227" s="20"/>
      <c r="C1227" s="20"/>
      <c r="D1227" s="20"/>
      <c r="E1227" s="20"/>
      <c r="F1227" s="84">
        <f>'прил.15'!G1169-F1225</f>
        <v>0</v>
      </c>
    </row>
    <row r="1228" spans="1:6" ht="12.75">
      <c r="A1228" s="87"/>
      <c r="B1228" s="20"/>
      <c r="C1228" s="20"/>
      <c r="D1228" s="20"/>
      <c r="E1228" s="20"/>
      <c r="F1228" s="84"/>
    </row>
    <row r="1229" spans="1:5" ht="12.75">
      <c r="A1229" s="87"/>
      <c r="B1229" s="20"/>
      <c r="C1229" s="20"/>
      <c r="D1229" s="20"/>
      <c r="E1229" s="20"/>
    </row>
    <row r="1230" spans="1:5" ht="12.75">
      <c r="A1230" s="91"/>
      <c r="B1230" s="20"/>
      <c r="C1230" s="20"/>
      <c r="D1230" s="20"/>
      <c r="E1230" s="20"/>
    </row>
    <row r="1231" spans="1:5" ht="12.75">
      <c r="A1231" s="118"/>
      <c r="B1231" s="20"/>
      <c r="C1231" s="20"/>
      <c r="D1231" s="20"/>
      <c r="E1231" s="20"/>
    </row>
    <row r="1232" spans="1:6" ht="12.75">
      <c r="A1232" s="91"/>
      <c r="B1232" s="20"/>
      <c r="C1232" s="20"/>
      <c r="D1232" s="20"/>
      <c r="E1232" s="20"/>
      <c r="F1232" s="113"/>
    </row>
    <row r="1233" spans="1:5" ht="12.75">
      <c r="A1233" s="91"/>
      <c r="B1233" s="20"/>
      <c r="C1233" s="20"/>
      <c r="D1233" s="20"/>
      <c r="E1233" s="20"/>
    </row>
    <row r="1234" spans="1:5" ht="12.75">
      <c r="A1234" s="119"/>
      <c r="B1234" s="20"/>
      <c r="C1234" s="20"/>
      <c r="D1234" s="20"/>
      <c r="E1234" s="20"/>
    </row>
    <row r="1235" spans="1:5" ht="12.75">
      <c r="A1235" s="91"/>
      <c r="B1235" s="20"/>
      <c r="C1235" s="20"/>
      <c r="D1235" s="20"/>
      <c r="E1235" s="20"/>
    </row>
    <row r="1236" spans="1:5" ht="12.75">
      <c r="A1236" s="91"/>
      <c r="B1236" s="20"/>
      <c r="C1236" s="20"/>
      <c r="D1236" s="20"/>
      <c r="E1236" s="20"/>
    </row>
    <row r="1237" spans="1:5" ht="12.75">
      <c r="A1237" s="87"/>
      <c r="B1237" s="20"/>
      <c r="C1237" s="20"/>
      <c r="D1237" s="20"/>
      <c r="E1237" s="20"/>
    </row>
    <row r="1238" spans="1:5" ht="12.75">
      <c r="A1238" s="87"/>
      <c r="B1238" s="20"/>
      <c r="C1238" s="20"/>
      <c r="D1238" s="20"/>
      <c r="E1238" s="20"/>
    </row>
    <row r="1239" spans="1:5" ht="12.75">
      <c r="A1239" s="91"/>
      <c r="B1239" s="20"/>
      <c r="C1239" s="20"/>
      <c r="D1239" s="20"/>
      <c r="E1239" s="20"/>
    </row>
    <row r="1240" spans="1:5" ht="12.75">
      <c r="A1240" s="119"/>
      <c r="B1240" s="20"/>
      <c r="C1240" s="20"/>
      <c r="D1240" s="20"/>
      <c r="E1240" s="20"/>
    </row>
    <row r="1241" spans="1:5" ht="12.75">
      <c r="A1241" s="87"/>
      <c r="B1241" s="20"/>
      <c r="C1241" s="20"/>
      <c r="D1241" s="20"/>
      <c r="E1241" s="20"/>
    </row>
    <row r="1242" spans="1:5" ht="12.75">
      <c r="A1242" s="87"/>
      <c r="B1242" s="20"/>
      <c r="C1242" s="20"/>
      <c r="D1242" s="20"/>
      <c r="E1242" s="20"/>
    </row>
    <row r="1243" spans="1:5" ht="12.75">
      <c r="A1243" s="91"/>
      <c r="B1243" s="20"/>
      <c r="C1243" s="20"/>
      <c r="D1243" s="20"/>
      <c r="E1243" s="20"/>
    </row>
    <row r="1244" spans="1:5" ht="12.75">
      <c r="A1244" s="91"/>
      <c r="B1244" s="20"/>
      <c r="C1244" s="20"/>
      <c r="D1244" s="20"/>
      <c r="E1244" s="20"/>
    </row>
    <row r="1245" spans="1:5" ht="12.75">
      <c r="A1245" s="91"/>
      <c r="B1245" s="20"/>
      <c r="C1245" s="20"/>
      <c r="D1245" s="20"/>
      <c r="E1245" s="20"/>
    </row>
    <row r="1246" spans="1:5" ht="12.75">
      <c r="A1246" s="119"/>
      <c r="B1246" s="21"/>
      <c r="C1246" s="21"/>
      <c r="D1246" s="21"/>
      <c r="E1246" s="21"/>
    </row>
    <row r="1247" spans="1:5" ht="12.75">
      <c r="A1247" s="120"/>
      <c r="B1247" s="21"/>
      <c r="C1247" s="21"/>
      <c r="D1247" s="21"/>
      <c r="E1247" s="21"/>
    </row>
    <row r="1248" spans="1:5" ht="12.75">
      <c r="A1248" s="121"/>
      <c r="B1248" s="21"/>
      <c r="C1248" s="21"/>
      <c r="D1248" s="21"/>
      <c r="E1248" s="21"/>
    </row>
    <row r="1249" spans="1:5" ht="12.75">
      <c r="A1249" s="119"/>
      <c r="B1249" s="21"/>
      <c r="C1249" s="21"/>
      <c r="D1249" s="21"/>
      <c r="E1249" s="21"/>
    </row>
    <row r="1250" spans="1:5" ht="12.75">
      <c r="A1250" s="91"/>
      <c r="B1250" s="20"/>
      <c r="C1250" s="20"/>
      <c r="D1250" s="20"/>
      <c r="E1250" s="20"/>
    </row>
    <row r="1251" spans="1:5" ht="12.75">
      <c r="A1251" s="119"/>
      <c r="B1251" s="20"/>
      <c r="C1251" s="20"/>
      <c r="D1251" s="20"/>
      <c r="E1251" s="20"/>
    </row>
    <row r="1252" spans="1:5" ht="12.75">
      <c r="A1252" s="119"/>
      <c r="B1252" s="20"/>
      <c r="C1252" s="20"/>
      <c r="D1252" s="20"/>
      <c r="E1252" s="20"/>
    </row>
    <row r="1253" spans="1:5" ht="12.75">
      <c r="A1253" s="119"/>
      <c r="B1253" s="20"/>
      <c r="C1253" s="20"/>
      <c r="D1253" s="20"/>
      <c r="E1253" s="20"/>
    </row>
    <row r="1254" spans="1:5" ht="12.75">
      <c r="A1254" s="91"/>
      <c r="B1254" s="20"/>
      <c r="C1254" s="20"/>
      <c r="D1254" s="20"/>
      <c r="E1254" s="20"/>
    </row>
    <row r="1255" spans="1:5" ht="12.75">
      <c r="A1255" s="87"/>
      <c r="B1255" s="20"/>
      <c r="C1255" s="20"/>
      <c r="D1255" s="20"/>
      <c r="E1255" s="20"/>
    </row>
    <row r="1256" spans="1:5" ht="12.75">
      <c r="A1256" s="119"/>
      <c r="B1256" s="20"/>
      <c r="C1256" s="20"/>
      <c r="D1256" s="20"/>
      <c r="E1256" s="20"/>
    </row>
    <row r="1257" spans="1:5" ht="12.75">
      <c r="A1257" s="87"/>
      <c r="B1257" s="20"/>
      <c r="C1257" s="20"/>
      <c r="D1257" s="20"/>
      <c r="E1257" s="20"/>
    </row>
    <row r="1258" spans="1:5" ht="12.75">
      <c r="A1258" s="119"/>
      <c r="B1258" s="20"/>
      <c r="C1258" s="20"/>
      <c r="D1258" s="20"/>
      <c r="E1258" s="20"/>
    </row>
    <row r="1259" spans="1:5" ht="12.75">
      <c r="A1259" s="119"/>
      <c r="B1259" s="20"/>
      <c r="C1259" s="20"/>
      <c r="D1259" s="20"/>
      <c r="E1259" s="20"/>
    </row>
    <row r="1260" spans="1:5" ht="12.75">
      <c r="A1260" s="119"/>
      <c r="B1260" s="20"/>
      <c r="C1260" s="20"/>
      <c r="D1260" s="20"/>
      <c r="E1260" s="20"/>
    </row>
    <row r="1261" spans="1:5" ht="12.75">
      <c r="A1261" s="87"/>
      <c r="B1261" s="21"/>
      <c r="C1261" s="21"/>
      <c r="D1261" s="21"/>
      <c r="E1261" s="21"/>
    </row>
    <row r="1262" spans="1:5" ht="12.75">
      <c r="A1262" s="119"/>
      <c r="B1262" s="20"/>
      <c r="C1262" s="20"/>
      <c r="D1262" s="20"/>
      <c r="E1262" s="20"/>
    </row>
    <row r="1263" spans="1:5" ht="12.75">
      <c r="A1263" s="91"/>
      <c r="B1263" s="20"/>
      <c r="C1263" s="20"/>
      <c r="D1263" s="20"/>
      <c r="E1263" s="20"/>
    </row>
    <row r="1264" spans="1:5" ht="12.75">
      <c r="A1264" s="87"/>
      <c r="B1264" s="20"/>
      <c r="C1264" s="20"/>
      <c r="D1264" s="20"/>
      <c r="E1264" s="20"/>
    </row>
    <row r="1265" spans="1:5" ht="12.75">
      <c r="A1265" s="91"/>
      <c r="B1265" s="20"/>
      <c r="C1265" s="20"/>
      <c r="D1265" s="20"/>
      <c r="E1265" s="20"/>
    </row>
    <row r="1266" spans="1:5" ht="12.75">
      <c r="A1266" s="91"/>
      <c r="B1266" s="20"/>
      <c r="C1266" s="20"/>
      <c r="D1266" s="20"/>
      <c r="E1266" s="20"/>
    </row>
    <row r="1267" spans="1:5" ht="12.75">
      <c r="A1267" s="87"/>
      <c r="B1267" s="21"/>
      <c r="C1267" s="21"/>
      <c r="D1267" s="21"/>
      <c r="E1267" s="21"/>
    </row>
    <row r="1268" spans="1:5" ht="12.75">
      <c r="A1268" s="119"/>
      <c r="B1268" s="20"/>
      <c r="C1268" s="20"/>
      <c r="D1268" s="20"/>
      <c r="E1268" s="20"/>
    </row>
    <row r="1269" spans="1:5" ht="12.75">
      <c r="A1269" s="91"/>
      <c r="B1269" s="20"/>
      <c r="C1269" s="20"/>
      <c r="D1269" s="20"/>
      <c r="E1269" s="20"/>
    </row>
    <row r="1270" spans="1:5" ht="12.75">
      <c r="A1270" s="119"/>
      <c r="B1270" s="20"/>
      <c r="C1270" s="20"/>
      <c r="D1270" s="20"/>
      <c r="E1270" s="20"/>
    </row>
    <row r="1271" spans="1:5" ht="12.75">
      <c r="A1271" s="119"/>
      <c r="B1271" s="21"/>
      <c r="C1271" s="21"/>
      <c r="D1271" s="21"/>
      <c r="E1271" s="21"/>
    </row>
    <row r="1272" spans="1:5" ht="12.75">
      <c r="A1272" s="119"/>
      <c r="B1272" s="20"/>
      <c r="C1272" s="20"/>
      <c r="D1272" s="20"/>
      <c r="E1272" s="20"/>
    </row>
    <row r="1273" spans="1:5" ht="12.75">
      <c r="A1273" s="120"/>
      <c r="B1273" s="20"/>
      <c r="C1273" s="20"/>
      <c r="D1273" s="20"/>
      <c r="E1273" s="20"/>
    </row>
    <row r="1274" spans="1:5" ht="12.75">
      <c r="A1274" s="119"/>
      <c r="B1274" s="20"/>
      <c r="C1274" s="20"/>
      <c r="D1274" s="20"/>
      <c r="E1274" s="20"/>
    </row>
    <row r="1275" spans="1:5" ht="12.75">
      <c r="A1275" s="91"/>
      <c r="B1275" s="21"/>
      <c r="C1275" s="20"/>
      <c r="D1275" s="20"/>
      <c r="E1275" s="21"/>
    </row>
    <row r="1276" spans="1:5" ht="12.75">
      <c r="A1276" s="91"/>
      <c r="B1276" s="20"/>
      <c r="C1276" s="20"/>
      <c r="D1276" s="20"/>
      <c r="E1276" s="21"/>
    </row>
    <row r="1277" spans="1:5" ht="12.75">
      <c r="A1277" s="91"/>
      <c r="B1277" s="21"/>
      <c r="C1277" s="20"/>
      <c r="D1277" s="20"/>
      <c r="E1277" s="21"/>
    </row>
    <row r="1278" spans="1:5" ht="12.75">
      <c r="A1278" s="87"/>
      <c r="B1278" s="21"/>
      <c r="C1278" s="20"/>
      <c r="D1278" s="20"/>
      <c r="E1278" s="21"/>
    </row>
    <row r="1279" spans="1:5" ht="12.75">
      <c r="A1279" s="119"/>
      <c r="B1279" s="21"/>
      <c r="C1279" s="20"/>
      <c r="D1279" s="20"/>
      <c r="E1279" s="21"/>
    </row>
    <row r="1280" spans="1:5" ht="12.75">
      <c r="A1280" s="87"/>
      <c r="B1280" s="21"/>
      <c r="C1280" s="20"/>
      <c r="D1280" s="20"/>
      <c r="E1280" s="21"/>
    </row>
    <row r="1281" spans="1:5" ht="12.75">
      <c r="A1281" s="87"/>
      <c r="B1281" s="21"/>
      <c r="C1281" s="21"/>
      <c r="D1281" s="21"/>
      <c r="E1281" s="21"/>
    </row>
    <row r="1282" spans="1:5" ht="12.75">
      <c r="A1282" s="91"/>
      <c r="B1282" s="21"/>
      <c r="C1282" s="21"/>
      <c r="D1282" s="21"/>
      <c r="E1282" s="21"/>
    </row>
    <row r="1283" spans="1:5" ht="12.75">
      <c r="A1283" s="91"/>
      <c r="B1283" s="21"/>
      <c r="C1283" s="21"/>
      <c r="D1283" s="21"/>
      <c r="E1283" s="21"/>
    </row>
    <row r="1284" spans="1:5" ht="12.75">
      <c r="A1284" s="119"/>
      <c r="B1284" s="21"/>
      <c r="C1284" s="21"/>
      <c r="D1284" s="21"/>
      <c r="E1284" s="21"/>
    </row>
    <row r="1285" spans="1:5" ht="12.75">
      <c r="A1285" s="121"/>
      <c r="B1285" s="21"/>
      <c r="C1285" s="21"/>
      <c r="D1285" s="21"/>
      <c r="E1285" s="21"/>
    </row>
    <row r="1286" spans="1:5" ht="12.75">
      <c r="A1286" s="91"/>
      <c r="B1286" s="21"/>
      <c r="C1286" s="21"/>
      <c r="D1286" s="21"/>
      <c r="E1286" s="21"/>
    </row>
    <row r="1287" spans="1:5" ht="12.75">
      <c r="A1287" s="119"/>
      <c r="B1287" s="21"/>
      <c r="C1287" s="21"/>
      <c r="D1287" s="21"/>
      <c r="E1287" s="21"/>
    </row>
    <row r="1288" spans="1:5" ht="12.75">
      <c r="A1288" s="91"/>
      <c r="B1288" s="21"/>
      <c r="C1288" s="21"/>
      <c r="D1288" s="21"/>
      <c r="E1288" s="21"/>
    </row>
    <row r="1289" spans="1:5" ht="12.75">
      <c r="A1289" s="91"/>
      <c r="B1289" s="20"/>
      <c r="C1289" s="20"/>
      <c r="D1289" s="20"/>
      <c r="E1289" s="20"/>
    </row>
    <row r="1290" spans="1:5" ht="12.75">
      <c r="A1290" s="91"/>
      <c r="B1290" s="20"/>
      <c r="C1290" s="20"/>
      <c r="D1290" s="20"/>
      <c r="E1290" s="20"/>
    </row>
    <row r="1291" spans="1:5" ht="12.75">
      <c r="A1291" s="91"/>
      <c r="B1291" s="20"/>
      <c r="C1291" s="20"/>
      <c r="D1291" s="20"/>
      <c r="E1291" s="20"/>
    </row>
    <row r="1292" spans="1:5" ht="12.75">
      <c r="A1292" s="119"/>
      <c r="B1292" s="20"/>
      <c r="C1292" s="20"/>
      <c r="D1292" s="20"/>
      <c r="E1292" s="20"/>
    </row>
    <row r="1293" spans="1:5" ht="12.75">
      <c r="A1293" s="87"/>
      <c r="B1293" s="20"/>
      <c r="C1293" s="20"/>
      <c r="D1293" s="20"/>
      <c r="E1293" s="20"/>
    </row>
    <row r="1294" spans="1:5" ht="12.75">
      <c r="A1294" s="119"/>
      <c r="B1294" s="20"/>
      <c r="C1294" s="20"/>
      <c r="D1294" s="20"/>
      <c r="E1294" s="20"/>
    </row>
    <row r="1295" spans="1:5" ht="12.75">
      <c r="A1295" s="91"/>
      <c r="B1295" s="20"/>
      <c r="C1295" s="20"/>
      <c r="D1295" s="20"/>
      <c r="E1295" s="20"/>
    </row>
    <row r="1296" spans="1:5" ht="12.75">
      <c r="A1296" s="91"/>
      <c r="B1296" s="20"/>
      <c r="C1296" s="20"/>
      <c r="D1296" s="20"/>
      <c r="E1296" s="20"/>
    </row>
    <row r="1297" spans="1:5" ht="12.75">
      <c r="A1297" s="91"/>
      <c r="B1297" s="20"/>
      <c r="C1297" s="20"/>
      <c r="D1297" s="20"/>
      <c r="E1297" s="20"/>
    </row>
    <row r="1298" spans="1:5" ht="12.75">
      <c r="A1298" s="87"/>
      <c r="B1298" s="20"/>
      <c r="C1298" s="20"/>
      <c r="D1298" s="20"/>
      <c r="E1298" s="20"/>
    </row>
    <row r="1299" spans="1:5" ht="12.75">
      <c r="A1299" s="91"/>
      <c r="B1299" s="20"/>
      <c r="C1299" s="20"/>
      <c r="D1299" s="20"/>
      <c r="E1299" s="20"/>
    </row>
    <row r="1300" spans="1:5" ht="12.75">
      <c r="A1300" s="91"/>
      <c r="B1300" s="20"/>
      <c r="C1300" s="20"/>
      <c r="D1300" s="20"/>
      <c r="E1300" s="20"/>
    </row>
    <row r="1301" spans="1:5" ht="12.75">
      <c r="A1301" s="91"/>
      <c r="B1301" s="20"/>
      <c r="C1301" s="20"/>
      <c r="D1301" s="20"/>
      <c r="E1301" s="20"/>
    </row>
    <row r="1302" spans="1:5" ht="12.75">
      <c r="A1302" s="91"/>
      <c r="B1302" s="20"/>
      <c r="C1302" s="20"/>
      <c r="D1302" s="20"/>
      <c r="E1302" s="20"/>
    </row>
    <row r="1303" spans="1:5" ht="12.75">
      <c r="A1303" s="91"/>
      <c r="B1303" s="20"/>
      <c r="C1303" s="20"/>
      <c r="D1303" s="20"/>
      <c r="E1303" s="20"/>
    </row>
    <row r="1304" spans="1:5" ht="12.75">
      <c r="A1304" s="119"/>
      <c r="B1304" s="20"/>
      <c r="C1304" s="20"/>
      <c r="D1304" s="20"/>
      <c r="E1304" s="20"/>
    </row>
    <row r="1305" spans="1:5" ht="12.75">
      <c r="A1305" s="119"/>
      <c r="B1305" s="20"/>
      <c r="C1305" s="20"/>
      <c r="D1305" s="20"/>
      <c r="E1305" s="20"/>
    </row>
    <row r="1306" spans="1:5" ht="12.75">
      <c r="A1306" s="119"/>
      <c r="B1306" s="20"/>
      <c r="C1306" s="20"/>
      <c r="D1306" s="20"/>
      <c r="E1306" s="20"/>
    </row>
    <row r="1307" spans="1:5" ht="12.75">
      <c r="A1307" s="119"/>
      <c r="B1307" s="20"/>
      <c r="C1307" s="20"/>
      <c r="D1307" s="20"/>
      <c r="E1307" s="20"/>
    </row>
    <row r="1308" spans="1:5" ht="12.75">
      <c r="A1308" s="119"/>
      <c r="B1308" s="20"/>
      <c r="C1308" s="20"/>
      <c r="D1308" s="20"/>
      <c r="E1308" s="20"/>
    </row>
    <row r="1309" spans="1:5" ht="12.75">
      <c r="A1309" s="119"/>
      <c r="B1309" s="20"/>
      <c r="C1309" s="20"/>
      <c r="D1309" s="20"/>
      <c r="E1309" s="20"/>
    </row>
    <row r="1310" spans="1:5" ht="12.75">
      <c r="A1310" s="87"/>
      <c r="B1310" s="20"/>
      <c r="C1310" s="20"/>
      <c r="D1310" s="20"/>
      <c r="E1310" s="20"/>
    </row>
    <row r="1311" spans="1:5" ht="12.75">
      <c r="A1311" s="119"/>
      <c r="B1311" s="20"/>
      <c r="C1311" s="20"/>
      <c r="D1311" s="20"/>
      <c r="E1311" s="20"/>
    </row>
    <row r="1312" spans="1:5" ht="12.75">
      <c r="A1312" s="91"/>
      <c r="B1312" s="20"/>
      <c r="C1312" s="20"/>
      <c r="D1312" s="20"/>
      <c r="E1312" s="20"/>
    </row>
    <row r="1313" spans="1:5" ht="12.75">
      <c r="A1313" s="119"/>
      <c r="B1313" s="20"/>
      <c r="C1313" s="20"/>
      <c r="D1313" s="20"/>
      <c r="E1313" s="20"/>
    </row>
    <row r="1314" spans="1:5" ht="12.75">
      <c r="A1314" s="91"/>
      <c r="B1314" s="20"/>
      <c r="C1314" s="20"/>
      <c r="D1314" s="20"/>
      <c r="E1314" s="20"/>
    </row>
    <row r="1315" spans="1:5" ht="12.75">
      <c r="A1315" s="91"/>
      <c r="B1315" s="20"/>
      <c r="C1315" s="20"/>
      <c r="D1315" s="20"/>
      <c r="E1315" s="20"/>
    </row>
    <row r="1316" spans="1:5" ht="12.75">
      <c r="A1316" s="87"/>
      <c r="B1316" s="20"/>
      <c r="C1316" s="20"/>
      <c r="D1316" s="20"/>
      <c r="E1316" s="20"/>
    </row>
    <row r="1317" spans="1:5" ht="12.75">
      <c r="A1317" s="91"/>
      <c r="B1317" s="20"/>
      <c r="C1317" s="20"/>
      <c r="D1317" s="20"/>
      <c r="E1317" s="20"/>
    </row>
    <row r="1318" spans="1:5" ht="12.75">
      <c r="A1318" s="91"/>
      <c r="B1318" s="20"/>
      <c r="C1318" s="20"/>
      <c r="D1318" s="20"/>
      <c r="E1318" s="20"/>
    </row>
    <row r="1319" spans="1:5" ht="12.75">
      <c r="A1319" s="119"/>
      <c r="B1319" s="20"/>
      <c r="C1319" s="20"/>
      <c r="D1319" s="20"/>
      <c r="E1319" s="20"/>
    </row>
    <row r="1320" spans="1:5" ht="12.75">
      <c r="A1320" s="91"/>
      <c r="B1320" s="20"/>
      <c r="C1320" s="20"/>
      <c r="D1320" s="20"/>
      <c r="E1320" s="20"/>
    </row>
    <row r="1321" spans="1:5" ht="12.75">
      <c r="A1321" s="91"/>
      <c r="B1321" s="20"/>
      <c r="C1321" s="20"/>
      <c r="D1321" s="20"/>
      <c r="E1321" s="20"/>
    </row>
    <row r="1322" spans="1:5" ht="12.75">
      <c r="A1322" s="91"/>
      <c r="B1322" s="20"/>
      <c r="C1322" s="20"/>
      <c r="D1322" s="20"/>
      <c r="E1322" s="20"/>
    </row>
    <row r="1323" spans="1:5" ht="12.75">
      <c r="A1323" s="119"/>
      <c r="B1323" s="20"/>
      <c r="C1323" s="20"/>
      <c r="D1323" s="20"/>
      <c r="E1323" s="20"/>
    </row>
    <row r="1324" spans="1:5" ht="12.75">
      <c r="A1324" s="91"/>
      <c r="B1324" s="20"/>
      <c r="C1324" s="20"/>
      <c r="D1324" s="20"/>
      <c r="E1324" s="20"/>
    </row>
    <row r="1325" spans="1:5" ht="12.75">
      <c r="A1325" s="119"/>
      <c r="B1325" s="20"/>
      <c r="C1325" s="20"/>
      <c r="D1325" s="20"/>
      <c r="E1325" s="20"/>
    </row>
    <row r="1326" spans="1:5" ht="12.75">
      <c r="A1326" s="91"/>
      <c r="B1326" s="20"/>
      <c r="C1326" s="20"/>
      <c r="D1326" s="20"/>
      <c r="E1326" s="20"/>
    </row>
    <row r="1327" spans="1:5" ht="12.75">
      <c r="A1327" s="91"/>
      <c r="B1327" s="20"/>
      <c r="C1327" s="20"/>
      <c r="D1327" s="20"/>
      <c r="E1327" s="20"/>
    </row>
    <row r="1328" spans="1:5" ht="12.75">
      <c r="A1328" s="91"/>
      <c r="B1328" s="20"/>
      <c r="C1328" s="20"/>
      <c r="D1328" s="20"/>
      <c r="E1328" s="20"/>
    </row>
    <row r="1329" spans="1:5" ht="12.75">
      <c r="A1329" s="91"/>
      <c r="B1329" s="20"/>
      <c r="C1329" s="20"/>
      <c r="D1329" s="20"/>
      <c r="E1329" s="20"/>
    </row>
    <row r="1330" spans="1:5" ht="12.75">
      <c r="A1330" s="119"/>
      <c r="B1330" s="20"/>
      <c r="C1330" s="20"/>
      <c r="D1330" s="20"/>
      <c r="E1330" s="20"/>
    </row>
    <row r="1331" spans="1:5" ht="12.75">
      <c r="A1331" s="91"/>
      <c r="B1331" s="20"/>
      <c r="C1331" s="20"/>
      <c r="D1331" s="20"/>
      <c r="E1331" s="20"/>
    </row>
    <row r="1332" spans="1:5" ht="12.75">
      <c r="A1332" s="87"/>
      <c r="B1332" s="20"/>
      <c r="C1332" s="20"/>
      <c r="D1332" s="20"/>
      <c r="E1332" s="20"/>
    </row>
    <row r="1345" ht="12.75">
      <c r="B1345" s="20"/>
    </row>
    <row r="1346" ht="12.75">
      <c r="B1346" s="20"/>
    </row>
    <row r="1347" ht="12.75">
      <c r="B1347" s="20"/>
    </row>
  </sheetData>
  <mergeCells count="2">
    <mergeCell ref="A10:E10"/>
    <mergeCell ref="A9:E9"/>
  </mergeCells>
  <dataValidations count="3">
    <dataValidation type="list" allowBlank="1" showInputMessage="1" showErrorMessage="1" sqref="B13:B1224">
      <formula1>Код_КЦСР</formula1>
    </dataValidation>
    <dataValidation type="list" allowBlank="1" showInputMessage="1" showErrorMessage="1" sqref="E13:E1224">
      <formula1>Код_КВР</formula1>
    </dataValidation>
    <dataValidation type="list" allowBlank="1" showInputMessage="1" showErrorMessage="1" sqref="C13:C1224">
      <formula1>Код_Раздел</formula1>
    </dataValidation>
  </dataValidation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7"/>
  <sheetViews>
    <sheetView showZeros="0" view="pageBreakPreview" zoomScale="79" zoomScaleSheetLayoutView="79" workbookViewId="0" topLeftCell="A62">
      <selection activeCell="G4" sqref="G4"/>
    </sheetView>
  </sheetViews>
  <sheetFormatPr defaultColWidth="9.125" defaultRowHeight="12.75"/>
  <cols>
    <col min="1" max="1" width="80.00390625" style="116" customWidth="1"/>
    <col min="2" max="2" width="10.25390625" style="88" customWidth="1"/>
    <col min="3" max="3" width="9.00390625" style="88" customWidth="1"/>
    <col min="4" max="4" width="9.625" style="88" customWidth="1"/>
    <col min="5" max="5" width="15.875" style="89" customWidth="1"/>
    <col min="6" max="6" width="10.375" style="88" customWidth="1"/>
    <col min="7" max="7" width="29.875" style="88" customWidth="1"/>
    <col min="8" max="8" width="17.625" style="88" customWidth="1"/>
    <col min="9" max="9" width="16.625" style="88" customWidth="1"/>
    <col min="10" max="10" width="13.375" style="88" customWidth="1"/>
    <col min="11" max="11" width="14.625" style="88" customWidth="1"/>
    <col min="12" max="12" width="20.75390625" style="88" customWidth="1"/>
    <col min="13" max="13" width="18.00390625" style="88" customWidth="1"/>
    <col min="14" max="16384" width="9.125" style="88" customWidth="1"/>
  </cols>
  <sheetData>
    <row r="1" spans="7:16" ht="16.5">
      <c r="G1" s="77" t="s">
        <v>221</v>
      </c>
      <c r="H1" s="76"/>
      <c r="I1" s="76"/>
      <c r="J1" s="76"/>
      <c r="K1" s="76"/>
      <c r="L1" s="76"/>
      <c r="M1" s="76"/>
      <c r="N1" s="76"/>
      <c r="O1" s="76"/>
      <c r="P1" s="76"/>
    </row>
    <row r="2" spans="7:16" ht="12.75">
      <c r="G2" s="76" t="s">
        <v>239</v>
      </c>
      <c r="H2" s="76"/>
      <c r="I2" s="76"/>
      <c r="J2" s="76"/>
      <c r="K2" s="76"/>
      <c r="L2" s="76"/>
      <c r="M2" s="76"/>
      <c r="N2" s="76"/>
      <c r="O2" s="76"/>
      <c r="P2" s="76"/>
    </row>
    <row r="3" spans="6:7" ht="12.75">
      <c r="F3" s="76"/>
      <c r="G3" s="76" t="s">
        <v>229</v>
      </c>
    </row>
    <row r="4" spans="6:7" ht="12.75">
      <c r="F4" s="76"/>
      <c r="G4" s="76" t="s">
        <v>613</v>
      </c>
    </row>
    <row r="5" ht="12.75">
      <c r="F5" s="76"/>
    </row>
    <row r="6" spans="5:6" ht="12.75">
      <c r="E6" s="90"/>
      <c r="F6" s="90"/>
    </row>
    <row r="7" ht="12.75">
      <c r="F7" s="90"/>
    </row>
    <row r="8" spans="1:6" ht="12.75">
      <c r="A8" s="157" t="s">
        <v>148</v>
      </c>
      <c r="B8" s="157"/>
      <c r="C8" s="157"/>
      <c r="D8" s="157"/>
      <c r="E8" s="157"/>
      <c r="F8" s="157"/>
    </row>
    <row r="9" spans="1:6" ht="38.25" customHeight="1">
      <c r="A9" s="156" t="s">
        <v>498</v>
      </c>
      <c r="B9" s="156"/>
      <c r="C9" s="156"/>
      <c r="D9" s="156"/>
      <c r="E9" s="156"/>
      <c r="F9" s="156"/>
    </row>
    <row r="10" spans="1:6" ht="12.75">
      <c r="A10" s="117"/>
      <c r="B10" s="122"/>
      <c r="C10" s="90"/>
      <c r="D10" s="90"/>
      <c r="E10" s="90"/>
      <c r="F10" s="90"/>
    </row>
    <row r="11" spans="2:12" ht="16.7" customHeight="1">
      <c r="B11" s="90"/>
      <c r="C11" s="90"/>
      <c r="D11" s="90"/>
      <c r="E11" s="90"/>
      <c r="F11" s="92"/>
      <c r="G11" s="78" t="s">
        <v>484</v>
      </c>
      <c r="H11" s="92"/>
      <c r="I11" s="92"/>
      <c r="J11" s="92"/>
      <c r="K11" s="92"/>
      <c r="L11" s="92"/>
    </row>
    <row r="12" spans="1:7" s="123" customFormat="1" ht="81.75" customHeight="1">
      <c r="A12" s="133" t="s">
        <v>183</v>
      </c>
      <c r="B12" s="55" t="s">
        <v>171</v>
      </c>
      <c r="C12" s="55" t="s">
        <v>184</v>
      </c>
      <c r="D12" s="55" t="s">
        <v>201</v>
      </c>
      <c r="E12" s="55" t="s">
        <v>202</v>
      </c>
      <c r="F12" s="55" t="s">
        <v>203</v>
      </c>
      <c r="G12" s="130" t="s">
        <v>602</v>
      </c>
    </row>
    <row r="13" spans="1:13" s="123" customFormat="1" ht="12.75">
      <c r="A13" s="134" t="str">
        <f ca="1">IF(ISERROR(MATCH(B13,Код_ППП,0)),"",INDIRECT(ADDRESS(MATCH(B13,Код_ППП,0)+1,2,,,"ППП")))</f>
        <v>МЭРИЯ ГОРОДА</v>
      </c>
      <c r="B13" s="55">
        <v>801</v>
      </c>
      <c r="C13" s="58"/>
      <c r="D13" s="58"/>
      <c r="E13" s="55"/>
      <c r="F13" s="55"/>
      <c r="G13" s="63">
        <f>G14+G150+G198+G256+G275+G303</f>
        <v>538785.4</v>
      </c>
      <c r="K13" s="104"/>
      <c r="L13" s="104"/>
      <c r="M13" s="104"/>
    </row>
    <row r="14" spans="1:13" s="123" customFormat="1" ht="12.75">
      <c r="A14" s="134" t="str">
        <f ca="1">IF(ISERROR(MATCH(C14,Код_Раздел,0)),"",INDIRECT(ADDRESS(MATCH(C14,Код_Раздел,0)+1,2,,,"Раздел")))</f>
        <v>Общегосударственные  вопросы</v>
      </c>
      <c r="B14" s="55">
        <v>801</v>
      </c>
      <c r="C14" s="58" t="s">
        <v>187</v>
      </c>
      <c r="D14" s="58"/>
      <c r="E14" s="55"/>
      <c r="F14" s="55"/>
      <c r="G14" s="63">
        <f>G15+G22+G46+G52</f>
        <v>303729.7</v>
      </c>
      <c r="K14" s="104"/>
      <c r="L14" s="104"/>
      <c r="M14" s="104"/>
    </row>
    <row r="15" spans="1:13" s="123" customFormat="1" ht="33">
      <c r="A15" s="135" t="s">
        <v>205</v>
      </c>
      <c r="B15" s="55">
        <v>801</v>
      </c>
      <c r="C15" s="58" t="s">
        <v>187</v>
      </c>
      <c r="D15" s="58" t="s">
        <v>188</v>
      </c>
      <c r="E15" s="55"/>
      <c r="F15" s="55"/>
      <c r="G15" s="63">
        <f aca="true" t="shared" si="0" ref="G15:G20">G16</f>
        <v>3042.9</v>
      </c>
      <c r="K15" s="104"/>
      <c r="L15" s="104"/>
      <c r="M15" s="104"/>
    </row>
    <row r="16" spans="1:13" s="123" customFormat="1" ht="33">
      <c r="A16" s="134" t="str">
        <f ca="1">IF(ISERROR(MATCH(E16,Код_КЦСР,0)),"",INDIRECT(ADDRESS(MATCH(E16,Код_КЦСР,0)+1,2,,,"КЦСР")))</f>
        <v>Непрограммные направления деятельности органов местного самоуправления</v>
      </c>
      <c r="B16" s="55">
        <v>801</v>
      </c>
      <c r="C16" s="58" t="s">
        <v>187</v>
      </c>
      <c r="D16" s="58" t="s">
        <v>188</v>
      </c>
      <c r="E16" s="55" t="s">
        <v>268</v>
      </c>
      <c r="F16" s="55"/>
      <c r="G16" s="63">
        <f t="shared" si="0"/>
        <v>3042.9</v>
      </c>
      <c r="K16" s="104"/>
      <c r="L16" s="104"/>
      <c r="M16" s="104"/>
    </row>
    <row r="17" spans="1:13" s="123" customFormat="1" ht="22.5" customHeight="1">
      <c r="A17" s="134" t="str">
        <f ca="1">IF(ISERROR(MATCH(E17,Код_КЦСР,0)),"",INDIRECT(ADDRESS(MATCH(E17,Код_КЦСР,0)+1,2,,,"КЦСР")))</f>
        <v>Расходы, не включенные в муниципальные программы города Череповца</v>
      </c>
      <c r="B17" s="55">
        <v>801</v>
      </c>
      <c r="C17" s="58" t="s">
        <v>187</v>
      </c>
      <c r="D17" s="58" t="s">
        <v>188</v>
      </c>
      <c r="E17" s="55" t="s">
        <v>270</v>
      </c>
      <c r="F17" s="55"/>
      <c r="G17" s="63">
        <f t="shared" si="0"/>
        <v>3042.9</v>
      </c>
      <c r="K17" s="104"/>
      <c r="L17" s="104"/>
      <c r="M17" s="104"/>
    </row>
    <row r="18" spans="1:13" s="123" customFormat="1" ht="33">
      <c r="A18" s="134" t="str">
        <f ca="1">IF(ISERROR(MATCH(E18,Код_КЦСР,0)),"",INDIRECT(ADDRESS(MATCH(E18,Код_КЦСР,0)+1,2,,,"КЦСР")))</f>
        <v>Руководство и управление в сфере установленных функций органов местного самоуправления</v>
      </c>
      <c r="B18" s="55">
        <v>801</v>
      </c>
      <c r="C18" s="58" t="s">
        <v>187</v>
      </c>
      <c r="D18" s="58" t="s">
        <v>188</v>
      </c>
      <c r="E18" s="55" t="s">
        <v>272</v>
      </c>
      <c r="F18" s="55"/>
      <c r="G18" s="63">
        <f t="shared" si="0"/>
        <v>3042.9</v>
      </c>
      <c r="K18" s="104"/>
      <c r="L18" s="104"/>
      <c r="M18" s="104"/>
    </row>
    <row r="19" spans="1:13" s="123" customFormat="1" ht="12.75">
      <c r="A19" s="134" t="str">
        <f ca="1">IF(ISERROR(MATCH(E19,Код_КЦСР,0)),"",INDIRECT(ADDRESS(MATCH(E19,Код_КЦСР,0)+1,2,,,"КЦСР")))</f>
        <v>Глава муниципального образования</v>
      </c>
      <c r="B19" s="55">
        <v>801</v>
      </c>
      <c r="C19" s="58" t="s">
        <v>187</v>
      </c>
      <c r="D19" s="58" t="s">
        <v>188</v>
      </c>
      <c r="E19" s="55" t="s">
        <v>274</v>
      </c>
      <c r="F19" s="55"/>
      <c r="G19" s="63">
        <f t="shared" si="0"/>
        <v>3042.9</v>
      </c>
      <c r="K19" s="104"/>
      <c r="L19" s="104"/>
      <c r="M19" s="104"/>
    </row>
    <row r="20" spans="1:13" s="123" customFormat="1" ht="33">
      <c r="A20" s="134" t="str">
        <f ca="1">IF(ISERROR(MATCH(F20,Код_КВР,0)),"",INDIRECT(ADDRESS(MATCH(F20,Код_КВР,0)+1,2,,,"КВР")))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" s="55">
        <v>801</v>
      </c>
      <c r="C20" s="58" t="s">
        <v>187</v>
      </c>
      <c r="D20" s="58" t="s">
        <v>188</v>
      </c>
      <c r="E20" s="55" t="s">
        <v>274</v>
      </c>
      <c r="F20" s="55">
        <v>100</v>
      </c>
      <c r="G20" s="63">
        <f t="shared" si="0"/>
        <v>3042.9</v>
      </c>
      <c r="K20" s="104"/>
      <c r="L20" s="104"/>
      <c r="M20" s="104"/>
    </row>
    <row r="21" spans="1:13" s="123" customFormat="1" ht="12.75">
      <c r="A21" s="134" t="str">
        <f ca="1">IF(ISERROR(MATCH(F21,Код_КВР,0)),"",INDIRECT(ADDRESS(MATCH(F21,Код_КВР,0)+1,2,,,"КВР")))</f>
        <v>Расходы на выплаты персоналу муниципальных органов</v>
      </c>
      <c r="B21" s="55">
        <v>801</v>
      </c>
      <c r="C21" s="58" t="s">
        <v>187</v>
      </c>
      <c r="D21" s="58" t="s">
        <v>188</v>
      </c>
      <c r="E21" s="55" t="s">
        <v>274</v>
      </c>
      <c r="F21" s="55">
        <v>120</v>
      </c>
      <c r="G21" s="62">
        <v>3042.9</v>
      </c>
      <c r="K21" s="104"/>
      <c r="L21" s="104"/>
      <c r="M21" s="104"/>
    </row>
    <row r="22" spans="1:13" s="123" customFormat="1" ht="49.5">
      <c r="A22" s="136" t="s">
        <v>207</v>
      </c>
      <c r="B22" s="55">
        <v>801</v>
      </c>
      <c r="C22" s="58" t="s">
        <v>187</v>
      </c>
      <c r="D22" s="58" t="s">
        <v>190</v>
      </c>
      <c r="E22" s="55"/>
      <c r="F22" s="55"/>
      <c r="G22" s="63">
        <f aca="true" t="shared" si="1" ref="G22:G23">G23</f>
        <v>131953</v>
      </c>
      <c r="K22" s="104"/>
      <c r="L22" s="104"/>
      <c r="M22" s="104"/>
    </row>
    <row r="23" spans="1:13" s="123" customFormat="1" ht="33">
      <c r="A23" s="134" t="str">
        <f ca="1">IF(ISERROR(MATCH(E23,Код_КЦСР,0)),"",INDIRECT(ADDRESS(MATCH(E23,Код_КЦСР,0)+1,2,,,"КЦСР")))</f>
        <v>Непрограммные направления деятельности органов местного самоуправления</v>
      </c>
      <c r="B23" s="55">
        <v>801</v>
      </c>
      <c r="C23" s="58" t="s">
        <v>187</v>
      </c>
      <c r="D23" s="58" t="s">
        <v>190</v>
      </c>
      <c r="E23" s="55" t="s">
        <v>268</v>
      </c>
      <c r="F23" s="55"/>
      <c r="G23" s="63">
        <f t="shared" si="1"/>
        <v>131953</v>
      </c>
      <c r="K23" s="104"/>
      <c r="L23" s="104"/>
      <c r="M23" s="104"/>
    </row>
    <row r="24" spans="1:13" s="123" customFormat="1" ht="12.75">
      <c r="A24" s="134" t="str">
        <f ca="1">IF(ISERROR(MATCH(E24,Код_КЦСР,0)),"",INDIRECT(ADDRESS(MATCH(E24,Код_КЦСР,0)+1,2,,,"КЦСР")))</f>
        <v>Расходы, не включенные в муниципальные программы города Череповца</v>
      </c>
      <c r="B24" s="55">
        <v>801</v>
      </c>
      <c r="C24" s="58" t="s">
        <v>187</v>
      </c>
      <c r="D24" s="58" t="s">
        <v>190</v>
      </c>
      <c r="E24" s="55" t="s">
        <v>270</v>
      </c>
      <c r="F24" s="55"/>
      <c r="G24" s="63">
        <f>G25+G33+G43+G38</f>
        <v>131953</v>
      </c>
      <c r="K24" s="104"/>
      <c r="L24" s="104"/>
      <c r="M24" s="104"/>
    </row>
    <row r="25" spans="1:13" s="123" customFormat="1" ht="33">
      <c r="A25" s="134" t="str">
        <f ca="1">IF(ISERROR(MATCH(E25,Код_КЦСР,0)),"",INDIRECT(ADDRESS(MATCH(E25,Код_КЦСР,0)+1,2,,,"КЦСР")))</f>
        <v>Руководство и управление в сфере установленных функций органов местного самоуправления</v>
      </c>
      <c r="B25" s="55">
        <v>801</v>
      </c>
      <c r="C25" s="58" t="s">
        <v>187</v>
      </c>
      <c r="D25" s="58" t="s">
        <v>190</v>
      </c>
      <c r="E25" s="55" t="s">
        <v>272</v>
      </c>
      <c r="F25" s="55"/>
      <c r="G25" s="63">
        <f aca="true" t="shared" si="2" ref="G25">G26</f>
        <v>129338.8</v>
      </c>
      <c r="K25" s="104"/>
      <c r="L25" s="104"/>
      <c r="M25" s="104"/>
    </row>
    <row r="26" spans="1:13" s="123" customFormat="1" ht="12.75">
      <c r="A26" s="134" t="str">
        <f ca="1">IF(ISERROR(MATCH(E26,Код_КЦСР,0)),"",INDIRECT(ADDRESS(MATCH(E26,Код_КЦСР,0)+1,2,,,"КЦСР")))</f>
        <v>Центральный аппарат</v>
      </c>
      <c r="B26" s="55">
        <v>801</v>
      </c>
      <c r="C26" s="58" t="s">
        <v>187</v>
      </c>
      <c r="D26" s="58" t="s">
        <v>190</v>
      </c>
      <c r="E26" s="55" t="s">
        <v>275</v>
      </c>
      <c r="F26" s="55"/>
      <c r="G26" s="63">
        <f>G27+G29+G31</f>
        <v>129338.8</v>
      </c>
      <c r="K26" s="104"/>
      <c r="L26" s="104"/>
      <c r="M26" s="104"/>
    </row>
    <row r="27" spans="1:13" s="123" customFormat="1" ht="33">
      <c r="A27" s="134" t="str">
        <f aca="true" t="shared" si="3" ref="A27:A32">IF(ISERROR(MATCH(F27,Код_КВР,0)),"",INDIRECT(ADDRESS(MATCH(F27,Код_КВР,0)+1,2,,,"КВР")))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7" s="55">
        <v>801</v>
      </c>
      <c r="C27" s="58" t="s">
        <v>187</v>
      </c>
      <c r="D27" s="58" t="s">
        <v>190</v>
      </c>
      <c r="E27" s="55" t="s">
        <v>275</v>
      </c>
      <c r="F27" s="55">
        <v>100</v>
      </c>
      <c r="G27" s="63">
        <f>G28</f>
        <v>125109.5</v>
      </c>
      <c r="K27" s="104"/>
      <c r="L27" s="104"/>
      <c r="M27" s="104"/>
    </row>
    <row r="28" spans="1:13" s="123" customFormat="1" ht="12.75">
      <c r="A28" s="134" t="str">
        <f ca="1" t="shared" si="3"/>
        <v>Расходы на выплаты персоналу муниципальных органов</v>
      </c>
      <c r="B28" s="55">
        <v>801</v>
      </c>
      <c r="C28" s="58" t="s">
        <v>187</v>
      </c>
      <c r="D28" s="58" t="s">
        <v>190</v>
      </c>
      <c r="E28" s="55" t="s">
        <v>275</v>
      </c>
      <c r="F28" s="55">
        <v>120</v>
      </c>
      <c r="G28" s="62">
        <f>123469.5+1640</f>
        <v>125109.5</v>
      </c>
      <c r="K28" s="104"/>
      <c r="L28" s="104"/>
      <c r="M28" s="104"/>
    </row>
    <row r="29" spans="1:13" s="123" customFormat="1" ht="12.75">
      <c r="A29" s="134" t="str">
        <f ca="1" t="shared" si="3"/>
        <v>Закупка товаров, работ и услуг для муниципальных нужд</v>
      </c>
      <c r="B29" s="55">
        <v>801</v>
      </c>
      <c r="C29" s="58" t="s">
        <v>187</v>
      </c>
      <c r="D29" s="58" t="s">
        <v>190</v>
      </c>
      <c r="E29" s="55" t="s">
        <v>275</v>
      </c>
      <c r="F29" s="55">
        <v>200</v>
      </c>
      <c r="G29" s="63">
        <f>G30</f>
        <v>4227.3</v>
      </c>
      <c r="K29" s="104"/>
      <c r="L29" s="104"/>
      <c r="M29" s="104"/>
    </row>
    <row r="30" spans="1:13" s="123" customFormat="1" ht="33">
      <c r="A30" s="134" t="str">
        <f ca="1" t="shared" si="3"/>
        <v>Иные закупки товаров, работ и услуг для обеспечения муниципальных нужд</v>
      </c>
      <c r="B30" s="55">
        <v>801</v>
      </c>
      <c r="C30" s="58" t="s">
        <v>187</v>
      </c>
      <c r="D30" s="58" t="s">
        <v>190</v>
      </c>
      <c r="E30" s="55" t="s">
        <v>275</v>
      </c>
      <c r="F30" s="55">
        <v>240</v>
      </c>
      <c r="G30" s="63">
        <v>4227.3</v>
      </c>
      <c r="K30" s="104"/>
      <c r="L30" s="104"/>
      <c r="M30" s="104"/>
    </row>
    <row r="31" spans="1:13" s="123" customFormat="1" ht="12.75">
      <c r="A31" s="134" t="str">
        <f ca="1" t="shared" si="3"/>
        <v>Иные бюджетные ассигнования</v>
      </c>
      <c r="B31" s="55">
        <v>801</v>
      </c>
      <c r="C31" s="58" t="s">
        <v>187</v>
      </c>
      <c r="D31" s="58" t="s">
        <v>190</v>
      </c>
      <c r="E31" s="55" t="s">
        <v>275</v>
      </c>
      <c r="F31" s="55">
        <v>800</v>
      </c>
      <c r="G31" s="63">
        <f>G32</f>
        <v>2</v>
      </c>
      <c r="K31" s="104"/>
      <c r="L31" s="104"/>
      <c r="M31" s="104"/>
    </row>
    <row r="32" spans="1:13" s="123" customFormat="1" ht="12.75">
      <c r="A32" s="134" t="str">
        <f ca="1" t="shared" si="3"/>
        <v>Уплата налогов, сборов и иных платежей</v>
      </c>
      <c r="B32" s="55">
        <v>801</v>
      </c>
      <c r="C32" s="58" t="s">
        <v>187</v>
      </c>
      <c r="D32" s="58" t="s">
        <v>190</v>
      </c>
      <c r="E32" s="55" t="s">
        <v>275</v>
      </c>
      <c r="F32" s="55">
        <v>850</v>
      </c>
      <c r="G32" s="63">
        <v>2</v>
      </c>
      <c r="K32" s="104"/>
      <c r="L32" s="104"/>
      <c r="M32" s="104"/>
    </row>
    <row r="33" spans="1:13" s="123" customFormat="1" ht="96.75" customHeight="1">
      <c r="A33" s="134" t="str">
        <f ca="1">IF(ISERROR(MATCH(E33,Код_КЦСР,0)),"",INDIRECT(ADDRESS(MATCH(E33,Код_КЦСР,0)+1,2,,,"КЦСР")))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3" s="55">
        <v>801</v>
      </c>
      <c r="C33" s="58" t="s">
        <v>187</v>
      </c>
      <c r="D33" s="58" t="s">
        <v>190</v>
      </c>
      <c r="E33" s="55" t="s">
        <v>327</v>
      </c>
      <c r="F33" s="55"/>
      <c r="G33" s="63">
        <f aca="true" t="shared" si="4" ref="G33">G34+G36</f>
        <v>1371.9</v>
      </c>
      <c r="K33" s="104"/>
      <c r="L33" s="104"/>
      <c r="M33" s="104"/>
    </row>
    <row r="34" spans="1:13" s="123" customFormat="1" ht="39" customHeight="1">
      <c r="A34" s="134" t="str">
        <f ca="1">IF(ISERROR(MATCH(F34,Код_КВР,0)),"",INDIRECT(ADDRESS(MATCH(F34,Код_КВР,0)+1,2,,,"КВР")))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" s="55">
        <v>801</v>
      </c>
      <c r="C34" s="58" t="s">
        <v>187</v>
      </c>
      <c r="D34" s="58" t="s">
        <v>190</v>
      </c>
      <c r="E34" s="55" t="s">
        <v>327</v>
      </c>
      <c r="F34" s="55">
        <v>100</v>
      </c>
      <c r="G34" s="63">
        <f>G35</f>
        <v>1361.2</v>
      </c>
      <c r="K34" s="104"/>
      <c r="L34" s="104"/>
      <c r="M34" s="104"/>
    </row>
    <row r="35" spans="1:13" s="123" customFormat="1" ht="24.75" customHeight="1">
      <c r="A35" s="134" t="str">
        <f ca="1">IF(ISERROR(MATCH(F35,Код_КВР,0)),"",INDIRECT(ADDRESS(MATCH(F35,Код_КВР,0)+1,2,,,"КВР")))</f>
        <v>Расходы на выплаты персоналу муниципальных органов</v>
      </c>
      <c r="B35" s="55">
        <v>801</v>
      </c>
      <c r="C35" s="58" t="s">
        <v>187</v>
      </c>
      <c r="D35" s="58" t="s">
        <v>190</v>
      </c>
      <c r="E35" s="55" t="s">
        <v>327</v>
      </c>
      <c r="F35" s="55">
        <v>120</v>
      </c>
      <c r="G35" s="63">
        <v>1361.2</v>
      </c>
      <c r="K35" s="104"/>
      <c r="L35" s="104"/>
      <c r="M35" s="104"/>
    </row>
    <row r="36" spans="1:13" s="123" customFormat="1" ht="26.25" customHeight="1">
      <c r="A36" s="134" t="str">
        <f ca="1">IF(ISERROR(MATCH(F36,Код_КВР,0)),"",INDIRECT(ADDRESS(MATCH(F36,Код_КВР,0)+1,2,,,"КВР")))</f>
        <v>Закупка товаров, работ и услуг для муниципальных нужд</v>
      </c>
      <c r="B36" s="55">
        <v>801</v>
      </c>
      <c r="C36" s="58" t="s">
        <v>187</v>
      </c>
      <c r="D36" s="58" t="s">
        <v>190</v>
      </c>
      <c r="E36" s="55" t="s">
        <v>327</v>
      </c>
      <c r="F36" s="55">
        <v>200</v>
      </c>
      <c r="G36" s="63">
        <f>G37</f>
        <v>10.7</v>
      </c>
      <c r="K36" s="104"/>
      <c r="L36" s="104"/>
      <c r="M36" s="104"/>
    </row>
    <row r="37" spans="1:13" s="123" customFormat="1" ht="33">
      <c r="A37" s="134" t="str">
        <f ca="1">IF(ISERROR(MATCH(F37,Код_КВР,0)),"",INDIRECT(ADDRESS(MATCH(F37,Код_КВР,0)+1,2,,,"КВР")))</f>
        <v>Иные закупки товаров, работ и услуг для обеспечения муниципальных нужд</v>
      </c>
      <c r="B37" s="55">
        <v>801</v>
      </c>
      <c r="C37" s="58" t="s">
        <v>187</v>
      </c>
      <c r="D37" s="58" t="s">
        <v>190</v>
      </c>
      <c r="E37" s="55" t="s">
        <v>327</v>
      </c>
      <c r="F37" s="55">
        <v>240</v>
      </c>
      <c r="G37" s="63">
        <v>10.7</v>
      </c>
      <c r="K37" s="104"/>
      <c r="L37" s="104"/>
      <c r="M37" s="104"/>
    </row>
    <row r="38" spans="1:13" s="123" customFormat="1" ht="92.25" customHeight="1">
      <c r="A38" s="134" t="str">
        <f ca="1">IF(ISERROR(MATCH(E38,Код_КЦСР,0)),"",INDIRECT(ADDRESS(MATCH(E38,Код_КЦСР,0)+1,2,,,"КЦСР")))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38" s="55">
        <v>801</v>
      </c>
      <c r="C38" s="58" t="s">
        <v>187</v>
      </c>
      <c r="D38" s="58" t="s">
        <v>190</v>
      </c>
      <c r="E38" s="55" t="s">
        <v>339</v>
      </c>
      <c r="F38" s="55"/>
      <c r="G38" s="62">
        <f>G39+G41</f>
        <v>902.7</v>
      </c>
      <c r="K38" s="104"/>
      <c r="L38" s="104"/>
      <c r="M38" s="104"/>
    </row>
    <row r="39" spans="1:13" s="123" customFormat="1" ht="46.5" customHeight="1">
      <c r="A39" s="134" t="str">
        <f ca="1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55">
        <v>801</v>
      </c>
      <c r="C39" s="58" t="s">
        <v>187</v>
      </c>
      <c r="D39" s="58" t="s">
        <v>190</v>
      </c>
      <c r="E39" s="55" t="s">
        <v>339</v>
      </c>
      <c r="F39" s="55">
        <v>100</v>
      </c>
      <c r="G39" s="62">
        <f>G40</f>
        <v>902.7</v>
      </c>
      <c r="K39" s="104"/>
      <c r="L39" s="104"/>
      <c r="M39" s="104"/>
    </row>
    <row r="40" spans="1:13" s="123" customFormat="1" ht="36.75" customHeight="1">
      <c r="A40" s="134" t="str">
        <f ca="1">IF(ISERROR(MATCH(F40,Код_КВР,0)),"",INDIRECT(ADDRESS(MATCH(F40,Код_КВР,0)+1,2,,,"КВР")))</f>
        <v>Расходы на выплаты персоналу муниципальных органов</v>
      </c>
      <c r="B40" s="55">
        <v>801</v>
      </c>
      <c r="C40" s="58" t="s">
        <v>187</v>
      </c>
      <c r="D40" s="58" t="s">
        <v>190</v>
      </c>
      <c r="E40" s="55" t="s">
        <v>339</v>
      </c>
      <c r="F40" s="55">
        <v>120</v>
      </c>
      <c r="G40" s="62">
        <v>902.7</v>
      </c>
      <c r="K40" s="104"/>
      <c r="L40" s="104"/>
      <c r="M40" s="104"/>
    </row>
    <row r="41" spans="1:13" s="123" customFormat="1" ht="36.75" customHeight="1" hidden="1">
      <c r="A41" s="134" t="str">
        <f ca="1">IF(ISERROR(MATCH(F41,Код_КВР,0)),"",INDIRECT(ADDRESS(MATCH(F41,Код_КВР,0)+1,2,,,"КВР")))</f>
        <v>Закупка товаров, работ и услуг для муниципальных нужд</v>
      </c>
      <c r="B41" s="55">
        <v>801</v>
      </c>
      <c r="C41" s="58" t="s">
        <v>187</v>
      </c>
      <c r="D41" s="58" t="s">
        <v>190</v>
      </c>
      <c r="E41" s="55" t="s">
        <v>339</v>
      </c>
      <c r="F41" s="55">
        <v>200</v>
      </c>
      <c r="G41" s="62">
        <f>G42</f>
        <v>0</v>
      </c>
      <c r="K41" s="104"/>
      <c r="L41" s="104"/>
      <c r="M41" s="104"/>
    </row>
    <row r="42" spans="1:13" s="123" customFormat="1" ht="36.75" customHeight="1" hidden="1">
      <c r="A42" s="134" t="str">
        <f ca="1">IF(ISERROR(MATCH(F42,Код_КВР,0)),"",INDIRECT(ADDRESS(MATCH(F42,Код_КВР,0)+1,2,,,"КВР")))</f>
        <v>Иные закупки товаров, работ и услуг для обеспечения муниципальных нужд</v>
      </c>
      <c r="B42" s="55">
        <v>801</v>
      </c>
      <c r="C42" s="58" t="s">
        <v>187</v>
      </c>
      <c r="D42" s="58" t="s">
        <v>190</v>
      </c>
      <c r="E42" s="55" t="s">
        <v>339</v>
      </c>
      <c r="F42" s="55">
        <v>240</v>
      </c>
      <c r="G42" s="62"/>
      <c r="K42" s="104"/>
      <c r="L42" s="104"/>
      <c r="M42" s="104"/>
    </row>
    <row r="43" spans="1:13" s="123" customFormat="1" ht="103.5" customHeight="1">
      <c r="A43" s="134" t="str">
        <f ca="1">IF(ISERROR(MATCH(E43,Код_КЦСР,0)),"",INDIRECT(ADDRESS(MATCH(E43,Код_КЦСР,0)+1,2,,,"КЦСР")))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3" s="55">
        <v>801</v>
      </c>
      <c r="C43" s="58" t="s">
        <v>187</v>
      </c>
      <c r="D43" s="58" t="s">
        <v>190</v>
      </c>
      <c r="E43" s="55" t="s">
        <v>328</v>
      </c>
      <c r="F43" s="55"/>
      <c r="G43" s="63">
        <f aca="true" t="shared" si="5" ref="G43">G44</f>
        <v>339.6</v>
      </c>
      <c r="K43" s="104"/>
      <c r="L43" s="104"/>
      <c r="M43" s="104"/>
    </row>
    <row r="44" spans="1:13" s="123" customFormat="1" ht="33.75" customHeight="1">
      <c r="A44" s="134" t="str">
        <f ca="1">IF(ISERROR(MATCH(F44,Код_КВР,0)),"",INDIRECT(ADDRESS(MATCH(F44,Код_КВР,0)+1,2,,,"КВР")))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" s="55">
        <v>801</v>
      </c>
      <c r="C44" s="58" t="s">
        <v>187</v>
      </c>
      <c r="D44" s="58" t="s">
        <v>190</v>
      </c>
      <c r="E44" s="55" t="s">
        <v>328</v>
      </c>
      <c r="F44" s="55">
        <v>100</v>
      </c>
      <c r="G44" s="63">
        <f>G45</f>
        <v>339.6</v>
      </c>
      <c r="K44" s="104"/>
      <c r="L44" s="104"/>
      <c r="M44" s="104"/>
    </row>
    <row r="45" spans="1:13" s="123" customFormat="1" ht="26.25" customHeight="1">
      <c r="A45" s="134" t="str">
        <f ca="1">IF(ISERROR(MATCH(F45,Код_КВР,0)),"",INDIRECT(ADDRESS(MATCH(F45,Код_КВР,0)+1,2,,,"КВР")))</f>
        <v>Расходы на выплаты персоналу муниципальных органов</v>
      </c>
      <c r="B45" s="55">
        <v>801</v>
      </c>
      <c r="C45" s="58" t="s">
        <v>187</v>
      </c>
      <c r="D45" s="58" t="s">
        <v>190</v>
      </c>
      <c r="E45" s="55" t="s">
        <v>328</v>
      </c>
      <c r="F45" s="55">
        <v>120</v>
      </c>
      <c r="G45" s="62">
        <v>339.6</v>
      </c>
      <c r="K45" s="104"/>
      <c r="L45" s="104"/>
      <c r="M45" s="104"/>
    </row>
    <row r="46" spans="1:13" s="123" customFormat="1" ht="12.75" hidden="1">
      <c r="A46" s="136" t="s">
        <v>326</v>
      </c>
      <c r="B46" s="55">
        <v>801</v>
      </c>
      <c r="C46" s="58" t="s">
        <v>187</v>
      </c>
      <c r="D46" s="58" t="s">
        <v>195</v>
      </c>
      <c r="E46" s="55"/>
      <c r="F46" s="55"/>
      <c r="G46" s="62">
        <f aca="true" t="shared" si="6" ref="G46:G50">G47</f>
        <v>0</v>
      </c>
      <c r="K46" s="104"/>
      <c r="L46" s="104"/>
      <c r="M46" s="104"/>
    </row>
    <row r="47" spans="1:13" s="123" customFormat="1" ht="33" hidden="1">
      <c r="A47" s="134" t="str">
        <f ca="1">IF(ISERROR(MATCH(E47,Код_КЦСР,0)),"",INDIRECT(ADDRESS(MATCH(E47,Код_КЦСР,0)+1,2,,,"КЦСР")))</f>
        <v>Непрограммные направления деятельности органов местного самоуправления</v>
      </c>
      <c r="B47" s="55">
        <v>801</v>
      </c>
      <c r="C47" s="58" t="s">
        <v>187</v>
      </c>
      <c r="D47" s="58" t="s">
        <v>195</v>
      </c>
      <c r="E47" s="55" t="s">
        <v>268</v>
      </c>
      <c r="F47" s="55"/>
      <c r="G47" s="62">
        <f t="shared" si="6"/>
        <v>0</v>
      </c>
      <c r="K47" s="104"/>
      <c r="L47" s="104"/>
      <c r="M47" s="104"/>
    </row>
    <row r="48" spans="1:13" s="123" customFormat="1" ht="26.25" customHeight="1" hidden="1">
      <c r="A48" s="134" t="str">
        <f ca="1">IF(ISERROR(MATCH(E48,Код_КЦСР,0)),"",INDIRECT(ADDRESS(MATCH(E48,Код_КЦСР,0)+1,2,,,"КЦСР")))</f>
        <v>Расходы, не включенные в муниципальные программы города Череповца</v>
      </c>
      <c r="B48" s="55">
        <v>801</v>
      </c>
      <c r="C48" s="58" t="s">
        <v>187</v>
      </c>
      <c r="D48" s="58" t="s">
        <v>195</v>
      </c>
      <c r="E48" s="55" t="s">
        <v>270</v>
      </c>
      <c r="F48" s="55"/>
      <c r="G48" s="62">
        <f t="shared" si="6"/>
        <v>0</v>
      </c>
      <c r="K48" s="104"/>
      <c r="L48" s="104"/>
      <c r="M48" s="104"/>
    </row>
    <row r="49" spans="1:13" s="123" customFormat="1" ht="66" hidden="1">
      <c r="A49" s="134" t="str">
        <f ca="1">IF(ISERROR(MATCH(E49,Код_КЦСР,0)),"",INDIRECT(ADDRESS(MATCH(E49,Код_КЦСР,0)+1,2,,,"КЦСР")))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49" s="55">
        <v>801</v>
      </c>
      <c r="C49" s="58" t="s">
        <v>187</v>
      </c>
      <c r="D49" s="58" t="s">
        <v>195</v>
      </c>
      <c r="E49" s="55" t="s">
        <v>330</v>
      </c>
      <c r="F49" s="55"/>
      <c r="G49" s="62">
        <f t="shared" si="6"/>
        <v>0</v>
      </c>
      <c r="K49" s="104"/>
      <c r="L49" s="104"/>
      <c r="M49" s="104"/>
    </row>
    <row r="50" spans="1:13" s="123" customFormat="1" ht="12.75" hidden="1">
      <c r="A50" s="134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55">
        <v>801</v>
      </c>
      <c r="C50" s="58" t="s">
        <v>187</v>
      </c>
      <c r="D50" s="58" t="s">
        <v>195</v>
      </c>
      <c r="E50" s="55" t="s">
        <v>330</v>
      </c>
      <c r="F50" s="55">
        <v>200</v>
      </c>
      <c r="G50" s="62">
        <f t="shared" si="6"/>
        <v>0</v>
      </c>
      <c r="K50" s="104"/>
      <c r="L50" s="104"/>
      <c r="M50" s="104"/>
    </row>
    <row r="51" spans="1:13" s="123" customFormat="1" ht="33" hidden="1">
      <c r="A51" s="134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55">
        <v>801</v>
      </c>
      <c r="C51" s="58" t="s">
        <v>187</v>
      </c>
      <c r="D51" s="58" t="s">
        <v>195</v>
      </c>
      <c r="E51" s="55" t="s">
        <v>330</v>
      </c>
      <c r="F51" s="55">
        <v>240</v>
      </c>
      <c r="G51" s="62"/>
      <c r="K51" s="104"/>
      <c r="L51" s="104"/>
      <c r="M51" s="104"/>
    </row>
    <row r="52" spans="1:13" s="123" customFormat="1" ht="24.75" customHeight="1">
      <c r="A52" s="137" t="s">
        <v>209</v>
      </c>
      <c r="B52" s="55">
        <v>801</v>
      </c>
      <c r="C52" s="58" t="s">
        <v>187</v>
      </c>
      <c r="D52" s="58" t="s">
        <v>164</v>
      </c>
      <c r="E52" s="55"/>
      <c r="F52" s="55"/>
      <c r="G52" s="63">
        <f>G53+G66+G70+G98+G123+G136+G141+G86+G90</f>
        <v>168733.80000000002</v>
      </c>
      <c r="K52" s="104"/>
      <c r="L52" s="104"/>
      <c r="M52" s="104"/>
    </row>
    <row r="53" spans="1:13" s="123" customFormat="1" ht="33" customHeight="1">
      <c r="A53" s="134" t="str">
        <f ca="1">IF(ISERROR(MATCH(E53,Код_КЦСР,0)),"",INDIRECT(ADDRESS(MATCH(E53,Код_КЦСР,0)+1,2,,,"КЦСР")))</f>
        <v>Муниципальная программа «Развитие архивного дела» на 2013-2018 годы</v>
      </c>
      <c r="B53" s="55">
        <v>801</v>
      </c>
      <c r="C53" s="58" t="s">
        <v>187</v>
      </c>
      <c r="D53" s="58" t="s">
        <v>164</v>
      </c>
      <c r="E53" s="55" t="s">
        <v>424</v>
      </c>
      <c r="F53" s="55"/>
      <c r="G53" s="63">
        <f>G54+G61</f>
        <v>13644</v>
      </c>
      <c r="H53" s="104"/>
      <c r="K53" s="104"/>
      <c r="L53" s="104"/>
      <c r="M53" s="104"/>
    </row>
    <row r="54" spans="1:13" s="123" customFormat="1" ht="48" customHeight="1">
      <c r="A54" s="134" t="str">
        <f ca="1">IF(ISERROR(MATCH(E54,Код_КЦСР,0)),"",INDIRECT(ADDRESS(MATCH(E54,Код_КЦСР,0)+1,2,,,"КЦСР")))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4" s="55">
        <v>801</v>
      </c>
      <c r="C54" s="58" t="s">
        <v>187</v>
      </c>
      <c r="D54" s="58" t="s">
        <v>164</v>
      </c>
      <c r="E54" s="55" t="s">
        <v>426</v>
      </c>
      <c r="F54" s="55"/>
      <c r="G54" s="63">
        <f>G55+G57+G59</f>
        <v>12691.1</v>
      </c>
      <c r="K54" s="104"/>
      <c r="L54" s="104"/>
      <c r="M54" s="104"/>
    </row>
    <row r="55" spans="1:13" s="123" customFormat="1" ht="36" customHeight="1">
      <c r="A55" s="134" t="str">
        <f aca="true" t="shared" si="7" ref="A55:A60">IF(ISERROR(MATCH(F55,Код_КВР,0)),"",INDIRECT(ADDRESS(MATCH(F55,Код_КВР,0)+1,2,,,"КВР")))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" s="55">
        <v>801</v>
      </c>
      <c r="C55" s="58" t="s">
        <v>187</v>
      </c>
      <c r="D55" s="58" t="s">
        <v>164</v>
      </c>
      <c r="E55" s="55" t="s">
        <v>426</v>
      </c>
      <c r="F55" s="55">
        <v>100</v>
      </c>
      <c r="G55" s="63">
        <f>G56</f>
        <v>6392.1</v>
      </c>
      <c r="K55" s="104"/>
      <c r="L55" s="104"/>
      <c r="M55" s="104"/>
    </row>
    <row r="56" spans="1:13" s="123" customFormat="1" ht="12.75">
      <c r="A56" s="134" t="str">
        <f ca="1" t="shared" si="7"/>
        <v>Расходы на выплаты персоналу казенных учреждений</v>
      </c>
      <c r="B56" s="55">
        <v>801</v>
      </c>
      <c r="C56" s="58" t="s">
        <v>187</v>
      </c>
      <c r="D56" s="58" t="s">
        <v>164</v>
      </c>
      <c r="E56" s="55" t="s">
        <v>426</v>
      </c>
      <c r="F56" s="55">
        <v>110</v>
      </c>
      <c r="G56" s="62">
        <f>6376.8+2.3+13</f>
        <v>6392.1</v>
      </c>
      <c r="K56" s="104"/>
      <c r="L56" s="104"/>
      <c r="M56" s="104"/>
    </row>
    <row r="57" spans="1:13" s="123" customFormat="1" ht="12.75">
      <c r="A57" s="134" t="str">
        <f ca="1" t="shared" si="7"/>
        <v>Закупка товаров, работ и услуг для муниципальных нужд</v>
      </c>
      <c r="B57" s="55">
        <v>801</v>
      </c>
      <c r="C57" s="58" t="s">
        <v>187</v>
      </c>
      <c r="D57" s="58" t="s">
        <v>164</v>
      </c>
      <c r="E57" s="55" t="s">
        <v>426</v>
      </c>
      <c r="F57" s="55">
        <v>200</v>
      </c>
      <c r="G57" s="63">
        <f>G58</f>
        <v>3995.9</v>
      </c>
      <c r="K57" s="104"/>
      <c r="L57" s="104"/>
      <c r="M57" s="104"/>
    </row>
    <row r="58" spans="1:13" s="123" customFormat="1" ht="33">
      <c r="A58" s="134" t="str">
        <f ca="1" t="shared" si="7"/>
        <v>Иные закупки товаров, работ и услуг для обеспечения муниципальных нужд</v>
      </c>
      <c r="B58" s="55">
        <v>801</v>
      </c>
      <c r="C58" s="58" t="s">
        <v>187</v>
      </c>
      <c r="D58" s="58" t="s">
        <v>164</v>
      </c>
      <c r="E58" s="55" t="s">
        <v>426</v>
      </c>
      <c r="F58" s="55">
        <v>240</v>
      </c>
      <c r="G58" s="62">
        <f>4008.9-13</f>
        <v>3995.9</v>
      </c>
      <c r="K58" s="104"/>
      <c r="L58" s="104"/>
      <c r="M58" s="104"/>
    </row>
    <row r="59" spans="1:13" s="123" customFormat="1" ht="21" customHeight="1">
      <c r="A59" s="134" t="str">
        <f ca="1" t="shared" si="7"/>
        <v>Иные бюджетные ассигнования</v>
      </c>
      <c r="B59" s="55">
        <v>801</v>
      </c>
      <c r="C59" s="58" t="s">
        <v>187</v>
      </c>
      <c r="D59" s="58" t="s">
        <v>164</v>
      </c>
      <c r="E59" s="55" t="s">
        <v>426</v>
      </c>
      <c r="F59" s="55">
        <v>800</v>
      </c>
      <c r="G59" s="63">
        <f>G60</f>
        <v>2303.1</v>
      </c>
      <c r="K59" s="104"/>
      <c r="L59" s="104"/>
      <c r="M59" s="104"/>
    </row>
    <row r="60" spans="1:13" s="123" customFormat="1" ht="20.25" customHeight="1">
      <c r="A60" s="134" t="str">
        <f ca="1" t="shared" si="7"/>
        <v>Уплата налогов, сборов и иных платежей</v>
      </c>
      <c r="B60" s="55">
        <v>801</v>
      </c>
      <c r="C60" s="58" t="s">
        <v>187</v>
      </c>
      <c r="D60" s="58" t="s">
        <v>164</v>
      </c>
      <c r="E60" s="55" t="s">
        <v>426</v>
      </c>
      <c r="F60" s="55">
        <v>850</v>
      </c>
      <c r="G60" s="63">
        <v>2303.1</v>
      </c>
      <c r="K60" s="104"/>
      <c r="L60" s="104"/>
      <c r="M60" s="104"/>
    </row>
    <row r="61" spans="1:13" s="123" customFormat="1" ht="102.75" customHeight="1">
      <c r="A61" s="134" t="str">
        <f ca="1">IF(ISERROR(MATCH(E61,Код_КЦСР,0)),"",INDIRECT(ADDRESS(MATCH(E61,Код_КЦСР,0)+1,2,,,"КЦСР")))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1" s="55">
        <v>801</v>
      </c>
      <c r="C61" s="58" t="s">
        <v>187</v>
      </c>
      <c r="D61" s="58" t="s">
        <v>164</v>
      </c>
      <c r="E61" s="55" t="s">
        <v>331</v>
      </c>
      <c r="F61" s="55"/>
      <c r="G61" s="63">
        <f>G62+G64</f>
        <v>952.9000000000001</v>
      </c>
      <c r="K61" s="104"/>
      <c r="L61" s="104"/>
      <c r="M61" s="104"/>
    </row>
    <row r="62" spans="1:13" s="123" customFormat="1" ht="33">
      <c r="A62" s="134" t="str">
        <f ca="1">IF(ISERROR(MATCH(F62,Код_КВР,0)),"",INDIRECT(ADDRESS(MATCH(F62,Код_КВР,0)+1,2,,,"КВР")))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2" s="55">
        <v>801</v>
      </c>
      <c r="C62" s="58" t="s">
        <v>187</v>
      </c>
      <c r="D62" s="58" t="s">
        <v>164</v>
      </c>
      <c r="E62" s="55" t="s">
        <v>331</v>
      </c>
      <c r="F62" s="55">
        <v>100</v>
      </c>
      <c r="G62" s="63">
        <f>G63</f>
        <v>305.2</v>
      </c>
      <c r="K62" s="104"/>
      <c r="L62" s="104"/>
      <c r="M62" s="104"/>
    </row>
    <row r="63" spans="1:13" s="123" customFormat="1" ht="21" customHeight="1">
      <c r="A63" s="134" t="str">
        <f ca="1">IF(ISERROR(MATCH(F63,Код_КВР,0)),"",INDIRECT(ADDRESS(MATCH(F63,Код_КВР,0)+1,2,,,"КВР")))</f>
        <v>Расходы на выплаты персоналу казенных учреждений</v>
      </c>
      <c r="B63" s="55">
        <v>801</v>
      </c>
      <c r="C63" s="58" t="s">
        <v>187</v>
      </c>
      <c r="D63" s="58" t="s">
        <v>164</v>
      </c>
      <c r="E63" s="55" t="s">
        <v>331</v>
      </c>
      <c r="F63" s="55">
        <v>110</v>
      </c>
      <c r="G63" s="63">
        <v>305.2</v>
      </c>
      <c r="K63" s="104"/>
      <c r="L63" s="104"/>
      <c r="M63" s="104"/>
    </row>
    <row r="64" spans="1:13" s="123" customFormat="1" ht="19.5" customHeight="1">
      <c r="A64" s="134" t="str">
        <f ca="1">IF(ISERROR(MATCH(F64,Код_КВР,0)),"",INDIRECT(ADDRESS(MATCH(F64,Код_КВР,0)+1,2,,,"КВР")))</f>
        <v>Закупка товаров, работ и услуг для муниципальных нужд</v>
      </c>
      <c r="B64" s="55">
        <v>801</v>
      </c>
      <c r="C64" s="58" t="s">
        <v>187</v>
      </c>
      <c r="D64" s="58" t="s">
        <v>164</v>
      </c>
      <c r="E64" s="55" t="s">
        <v>331</v>
      </c>
      <c r="F64" s="55">
        <v>200</v>
      </c>
      <c r="G64" s="63">
        <f>G65</f>
        <v>647.7</v>
      </c>
      <c r="K64" s="104"/>
      <c r="L64" s="104"/>
      <c r="M64" s="104"/>
    </row>
    <row r="65" spans="1:13" s="123" customFormat="1" ht="33">
      <c r="A65" s="134" t="str">
        <f ca="1">IF(ISERROR(MATCH(F65,Код_КВР,0)),"",INDIRECT(ADDRESS(MATCH(F65,Код_КВР,0)+1,2,,,"КВР")))</f>
        <v>Иные закупки товаров, работ и услуг для обеспечения муниципальных нужд</v>
      </c>
      <c r="B65" s="55">
        <v>801</v>
      </c>
      <c r="C65" s="58" t="s">
        <v>187</v>
      </c>
      <c r="D65" s="58" t="s">
        <v>164</v>
      </c>
      <c r="E65" s="55" t="s">
        <v>331</v>
      </c>
      <c r="F65" s="55">
        <v>240</v>
      </c>
      <c r="G65" s="63">
        <v>647.7</v>
      </c>
      <c r="K65" s="104"/>
      <c r="L65" s="104"/>
      <c r="M65" s="104"/>
    </row>
    <row r="66" spans="1:13" s="123" customFormat="1" ht="33">
      <c r="A66" s="134" t="str">
        <f ca="1">IF(ISERROR(MATCH(E66,Код_КЦСР,0)),"",INDIRECT(ADDRESS(MATCH(E66,Код_КЦСР,0)+1,2,,,"КЦСР")))</f>
        <v>Муниципальная программа «Содействие развитию потребительского рынка в городе Череповце на 2013-2017 годы»</v>
      </c>
      <c r="B66" s="55">
        <v>801</v>
      </c>
      <c r="C66" s="58" t="s">
        <v>187</v>
      </c>
      <c r="D66" s="58" t="s">
        <v>164</v>
      </c>
      <c r="E66" s="55" t="s">
        <v>436</v>
      </c>
      <c r="F66" s="55"/>
      <c r="G66" s="63">
        <f aca="true" t="shared" si="8" ref="G66:G68">G67</f>
        <v>150</v>
      </c>
      <c r="K66" s="104"/>
      <c r="L66" s="104"/>
      <c r="M66" s="104"/>
    </row>
    <row r="67" spans="1:13" s="123" customFormat="1" ht="49.5">
      <c r="A67" s="134" t="str">
        <f ca="1">IF(ISERROR(MATCH(E67,Код_КЦСР,0)),"",INDIRECT(ADDRESS(MATCH(E67,Код_КЦСР,0)+1,2,,,"КЦСР")))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67" s="55">
        <v>801</v>
      </c>
      <c r="C67" s="58" t="s">
        <v>187</v>
      </c>
      <c r="D67" s="58" t="s">
        <v>164</v>
      </c>
      <c r="E67" s="55" t="s">
        <v>438</v>
      </c>
      <c r="F67" s="55"/>
      <c r="G67" s="63">
        <f t="shared" si="8"/>
        <v>150</v>
      </c>
      <c r="K67" s="104"/>
      <c r="L67" s="104"/>
      <c r="M67" s="104"/>
    </row>
    <row r="68" spans="1:13" s="123" customFormat="1" ht="12.75">
      <c r="A68" s="134" t="str">
        <f ca="1">IF(ISERROR(MATCH(F68,Код_КВР,0)),"",INDIRECT(ADDRESS(MATCH(F68,Код_КВР,0)+1,2,,,"КВР")))</f>
        <v>Закупка товаров, работ и услуг для муниципальных нужд</v>
      </c>
      <c r="B68" s="55">
        <v>801</v>
      </c>
      <c r="C68" s="58" t="s">
        <v>187</v>
      </c>
      <c r="D68" s="58" t="s">
        <v>164</v>
      </c>
      <c r="E68" s="55" t="s">
        <v>438</v>
      </c>
      <c r="F68" s="55">
        <v>200</v>
      </c>
      <c r="G68" s="63">
        <f t="shared" si="8"/>
        <v>150</v>
      </c>
      <c r="K68" s="104"/>
      <c r="L68" s="104"/>
      <c r="M68" s="104"/>
    </row>
    <row r="69" spans="1:13" s="123" customFormat="1" ht="33">
      <c r="A69" s="134" t="str">
        <f ca="1">IF(ISERROR(MATCH(F69,Код_КВР,0)),"",INDIRECT(ADDRESS(MATCH(F69,Код_КВР,0)+1,2,,,"КВР")))</f>
        <v>Иные закупки товаров, работ и услуг для обеспечения муниципальных нужд</v>
      </c>
      <c r="B69" s="55">
        <v>801</v>
      </c>
      <c r="C69" s="58" t="s">
        <v>187</v>
      </c>
      <c r="D69" s="58" t="s">
        <v>164</v>
      </c>
      <c r="E69" s="55" t="s">
        <v>438</v>
      </c>
      <c r="F69" s="55">
        <v>240</v>
      </c>
      <c r="G69" s="63">
        <v>150</v>
      </c>
      <c r="K69" s="104"/>
      <c r="L69" s="104"/>
      <c r="M69" s="104"/>
    </row>
    <row r="70" spans="1:13" s="123" customFormat="1" ht="21" customHeight="1">
      <c r="A70" s="134" t="str">
        <f ca="1">IF(ISERROR(MATCH(E70,Код_КЦСР,0)),"",INDIRECT(ADDRESS(MATCH(E70,Код_КЦСР,0)+1,2,,,"КЦСР")))</f>
        <v>Муниципальная программа «Здоровый город» на 2014-2022 годы</v>
      </c>
      <c r="B70" s="55">
        <v>801</v>
      </c>
      <c r="C70" s="58" t="s">
        <v>187</v>
      </c>
      <c r="D70" s="58" t="s">
        <v>164</v>
      </c>
      <c r="E70" s="55" t="s">
        <v>454</v>
      </c>
      <c r="F70" s="55"/>
      <c r="G70" s="63">
        <f>G71+G80+G77+G83</f>
        <v>626.2</v>
      </c>
      <c r="K70" s="104"/>
      <c r="L70" s="104"/>
      <c r="M70" s="104"/>
    </row>
    <row r="71" spans="1:13" s="123" customFormat="1" ht="21" customHeight="1">
      <c r="A71" s="134" t="str">
        <f ca="1">IF(ISERROR(MATCH(E71,Код_КЦСР,0)),"",INDIRECT(ADDRESS(MATCH(E71,Код_КЦСР,0)+1,2,,,"КЦСР")))</f>
        <v>Организационно-методическое обеспечение программы</v>
      </c>
      <c r="B71" s="55">
        <v>801</v>
      </c>
      <c r="C71" s="58" t="s">
        <v>187</v>
      </c>
      <c r="D71" s="58" t="s">
        <v>164</v>
      </c>
      <c r="E71" s="55" t="s">
        <v>456</v>
      </c>
      <c r="F71" s="55"/>
      <c r="G71" s="63">
        <f>G72+G74</f>
        <v>276.9</v>
      </c>
      <c r="K71" s="104"/>
      <c r="L71" s="104"/>
      <c r="M71" s="104"/>
    </row>
    <row r="72" spans="1:13" s="123" customFormat="1" ht="21" customHeight="1">
      <c r="A72" s="134" t="str">
        <f aca="true" t="shared" si="9" ref="A72:A76">IF(ISERROR(MATCH(F72,Код_КВР,0)),"",INDIRECT(ADDRESS(MATCH(F72,Код_КВР,0)+1,2,,,"КВР")))</f>
        <v>Закупка товаров, работ и услуг для муниципальных нужд</v>
      </c>
      <c r="B72" s="55">
        <v>801</v>
      </c>
      <c r="C72" s="58" t="s">
        <v>187</v>
      </c>
      <c r="D72" s="58" t="s">
        <v>164</v>
      </c>
      <c r="E72" s="55" t="s">
        <v>456</v>
      </c>
      <c r="F72" s="55">
        <v>200</v>
      </c>
      <c r="G72" s="63">
        <f>G73</f>
        <v>146.9</v>
      </c>
      <c r="K72" s="104"/>
      <c r="L72" s="104"/>
      <c r="M72" s="104"/>
    </row>
    <row r="73" spans="1:13" s="123" customFormat="1" ht="33">
      <c r="A73" s="134" t="str">
        <f ca="1" t="shared" si="9"/>
        <v>Иные закупки товаров, работ и услуг для обеспечения муниципальных нужд</v>
      </c>
      <c r="B73" s="55">
        <v>801</v>
      </c>
      <c r="C73" s="58" t="s">
        <v>187</v>
      </c>
      <c r="D73" s="58" t="s">
        <v>164</v>
      </c>
      <c r="E73" s="55" t="s">
        <v>456</v>
      </c>
      <c r="F73" s="55">
        <v>240</v>
      </c>
      <c r="G73" s="63">
        <v>146.9</v>
      </c>
      <c r="K73" s="104"/>
      <c r="L73" s="104"/>
      <c r="M73" s="104"/>
    </row>
    <row r="74" spans="1:13" s="123" customFormat="1" ht="12.75">
      <c r="A74" s="134" t="str">
        <f ca="1" t="shared" si="9"/>
        <v>Иные бюджетные ассигнования</v>
      </c>
      <c r="B74" s="55">
        <v>801</v>
      </c>
      <c r="C74" s="58" t="s">
        <v>187</v>
      </c>
      <c r="D74" s="58" t="s">
        <v>164</v>
      </c>
      <c r="E74" s="55" t="s">
        <v>456</v>
      </c>
      <c r="F74" s="55">
        <v>800</v>
      </c>
      <c r="G74" s="63">
        <f>G75+G76</f>
        <v>130</v>
      </c>
      <c r="K74" s="104"/>
      <c r="L74" s="104"/>
      <c r="M74" s="104"/>
    </row>
    <row r="75" spans="1:13" s="123" customFormat="1" ht="12.75" hidden="1">
      <c r="A75" s="134" t="str">
        <f ca="1" t="shared" si="9"/>
        <v>Уплата налогов, сборов и иных платежей</v>
      </c>
      <c r="B75" s="55">
        <v>801</v>
      </c>
      <c r="C75" s="58" t="s">
        <v>187</v>
      </c>
      <c r="D75" s="58" t="s">
        <v>164</v>
      </c>
      <c r="E75" s="55" t="s">
        <v>456</v>
      </c>
      <c r="F75" s="55">
        <v>850</v>
      </c>
      <c r="G75" s="63"/>
      <c r="K75" s="104"/>
      <c r="L75" s="104"/>
      <c r="M75" s="104"/>
    </row>
    <row r="76" spans="1:13" s="123" customFormat="1" ht="32.25" customHeight="1">
      <c r="A76" s="134" t="str">
        <f ca="1" t="shared" si="9"/>
        <v>Предоставление платежей, взносов, безвозмездных перечислений субъектам международного права</v>
      </c>
      <c r="B76" s="55">
        <v>801</v>
      </c>
      <c r="C76" s="58" t="s">
        <v>187</v>
      </c>
      <c r="D76" s="58" t="s">
        <v>164</v>
      </c>
      <c r="E76" s="55" t="s">
        <v>456</v>
      </c>
      <c r="F76" s="55">
        <v>860</v>
      </c>
      <c r="G76" s="63">
        <v>130</v>
      </c>
      <c r="K76" s="104"/>
      <c r="L76" s="104"/>
      <c r="M76" s="104"/>
    </row>
    <row r="77" spans="1:13" s="123" customFormat="1" ht="21.75" customHeight="1">
      <c r="A77" s="134" t="str">
        <f ca="1">IF(ISERROR(MATCH(E77,Код_КЦСР,0)),"",INDIRECT(ADDRESS(MATCH(E77,Код_КЦСР,0)+1,2,,,"КЦСР")))</f>
        <v>Сохранение и укрепление здоровья детей и подростков</v>
      </c>
      <c r="B77" s="55">
        <v>801</v>
      </c>
      <c r="C77" s="58" t="s">
        <v>187</v>
      </c>
      <c r="D77" s="58" t="s">
        <v>164</v>
      </c>
      <c r="E77" s="55" t="s">
        <v>457</v>
      </c>
      <c r="F77" s="55"/>
      <c r="G77" s="63">
        <f>G78</f>
        <v>32</v>
      </c>
      <c r="K77" s="104"/>
      <c r="L77" s="104"/>
      <c r="M77" s="104"/>
    </row>
    <row r="78" spans="1:13" s="123" customFormat="1" ht="22.5" customHeight="1">
      <c r="A78" s="134" t="str">
        <f aca="true" t="shared" si="10" ref="A78:A79">IF(ISERROR(MATCH(F78,Код_КВР,0)),"",INDIRECT(ADDRESS(MATCH(F78,Код_КВР,0)+1,2,,,"КВР")))</f>
        <v>Закупка товаров, работ и услуг для муниципальных нужд</v>
      </c>
      <c r="B78" s="55">
        <v>801</v>
      </c>
      <c r="C78" s="58" t="s">
        <v>187</v>
      </c>
      <c r="D78" s="58" t="s">
        <v>164</v>
      </c>
      <c r="E78" s="55" t="s">
        <v>457</v>
      </c>
      <c r="F78" s="55">
        <v>200</v>
      </c>
      <c r="G78" s="63">
        <f>G79</f>
        <v>32</v>
      </c>
      <c r="K78" s="104"/>
      <c r="L78" s="104"/>
      <c r="M78" s="104"/>
    </row>
    <row r="79" spans="1:13" s="123" customFormat="1" ht="33">
      <c r="A79" s="134" t="str">
        <f ca="1" t="shared" si="10"/>
        <v>Иные закупки товаров, работ и услуг для обеспечения муниципальных нужд</v>
      </c>
      <c r="B79" s="55">
        <v>801</v>
      </c>
      <c r="C79" s="58" t="s">
        <v>187</v>
      </c>
      <c r="D79" s="58" t="s">
        <v>164</v>
      </c>
      <c r="E79" s="55" t="s">
        <v>457</v>
      </c>
      <c r="F79" s="55">
        <v>240</v>
      </c>
      <c r="G79" s="63">
        <v>32</v>
      </c>
      <c r="K79" s="104"/>
      <c r="L79" s="104"/>
      <c r="M79" s="104"/>
    </row>
    <row r="80" spans="1:13" s="123" customFormat="1" ht="12.75">
      <c r="A80" s="134" t="str">
        <f ca="1">IF(ISERROR(MATCH(E80,Код_КЦСР,0)),"",INDIRECT(ADDRESS(MATCH(E80,Код_КЦСР,0)+1,2,,,"КЦСР")))</f>
        <v>Пропаганда здорового образа жизни</v>
      </c>
      <c r="B80" s="55">
        <v>801</v>
      </c>
      <c r="C80" s="58" t="s">
        <v>187</v>
      </c>
      <c r="D80" s="58" t="s">
        <v>164</v>
      </c>
      <c r="E80" s="55" t="s">
        <v>459</v>
      </c>
      <c r="F80" s="55"/>
      <c r="G80" s="63">
        <f aca="true" t="shared" si="11" ref="G80:G81">G81</f>
        <v>257.3</v>
      </c>
      <c r="K80" s="104"/>
      <c r="L80" s="104"/>
      <c r="M80" s="104"/>
    </row>
    <row r="81" spans="1:13" s="123" customFormat="1" ht="12.75">
      <c r="A81" s="134" t="str">
        <f ca="1">IF(ISERROR(MATCH(F81,Код_КВР,0)),"",INDIRECT(ADDRESS(MATCH(F81,Код_КВР,0)+1,2,,,"КВР")))</f>
        <v>Закупка товаров, работ и услуг для муниципальных нужд</v>
      </c>
      <c r="B81" s="55">
        <v>801</v>
      </c>
      <c r="C81" s="58" t="s">
        <v>187</v>
      </c>
      <c r="D81" s="58" t="s">
        <v>164</v>
      </c>
      <c r="E81" s="55" t="s">
        <v>459</v>
      </c>
      <c r="F81" s="55">
        <v>200</v>
      </c>
      <c r="G81" s="63">
        <f t="shared" si="11"/>
        <v>257.3</v>
      </c>
      <c r="K81" s="104"/>
      <c r="L81" s="104"/>
      <c r="M81" s="104"/>
    </row>
    <row r="82" spans="1:13" s="123" customFormat="1" ht="33">
      <c r="A82" s="134" t="str">
        <f ca="1">IF(ISERROR(MATCH(F82,Код_КВР,0)),"",INDIRECT(ADDRESS(MATCH(F82,Код_КВР,0)+1,2,,,"КВР")))</f>
        <v>Иные закупки товаров, работ и услуг для обеспечения муниципальных нужд</v>
      </c>
      <c r="B82" s="55">
        <v>801</v>
      </c>
      <c r="C82" s="58" t="s">
        <v>187</v>
      </c>
      <c r="D82" s="58" t="s">
        <v>164</v>
      </c>
      <c r="E82" s="55" t="s">
        <v>459</v>
      </c>
      <c r="F82" s="55">
        <v>240</v>
      </c>
      <c r="G82" s="63">
        <v>257.3</v>
      </c>
      <c r="K82" s="104"/>
      <c r="L82" s="104"/>
      <c r="M82" s="104"/>
    </row>
    <row r="83" spans="1:13" s="123" customFormat="1" ht="12.75">
      <c r="A83" s="134" t="str">
        <f ca="1">IF(ISERROR(MATCH(E83,Код_КЦСР,0)),"",INDIRECT(ADDRESS(MATCH(E83,Код_КЦСР,0)+1,2,,,"КЦСР")))</f>
        <v>Здоровье на рабочем месте</v>
      </c>
      <c r="B83" s="55">
        <v>801</v>
      </c>
      <c r="C83" s="58" t="s">
        <v>187</v>
      </c>
      <c r="D83" s="58" t="s">
        <v>164</v>
      </c>
      <c r="E83" s="55" t="s">
        <v>461</v>
      </c>
      <c r="F83" s="55"/>
      <c r="G83" s="63">
        <f>G84</f>
        <v>60</v>
      </c>
      <c r="K83" s="104"/>
      <c r="L83" s="104"/>
      <c r="M83" s="104"/>
    </row>
    <row r="84" spans="1:13" s="123" customFormat="1" ht="12.75">
      <c r="A84" s="134" t="str">
        <f ca="1">IF(ISERROR(MATCH(F84,Код_КВР,0)),"",INDIRECT(ADDRESS(MATCH(F84,Код_КВР,0)+1,2,,,"КВР")))</f>
        <v>Закупка товаров, работ и услуг для муниципальных нужд</v>
      </c>
      <c r="B84" s="55">
        <v>801</v>
      </c>
      <c r="C84" s="58" t="s">
        <v>187</v>
      </c>
      <c r="D84" s="58" t="s">
        <v>164</v>
      </c>
      <c r="E84" s="55" t="s">
        <v>461</v>
      </c>
      <c r="F84" s="55">
        <v>200</v>
      </c>
      <c r="G84" s="63">
        <f>G85</f>
        <v>60</v>
      </c>
      <c r="K84" s="104"/>
      <c r="L84" s="104"/>
      <c r="M84" s="104"/>
    </row>
    <row r="85" spans="1:13" s="123" customFormat="1" ht="33">
      <c r="A85" s="134" t="str">
        <f ca="1">IF(ISERROR(MATCH(F85,Код_КВР,0)),"",INDIRECT(ADDRESS(MATCH(F85,Код_КВР,0)+1,2,,,"КВР")))</f>
        <v>Иные закупки товаров, работ и услуг для обеспечения муниципальных нужд</v>
      </c>
      <c r="B85" s="55">
        <v>801</v>
      </c>
      <c r="C85" s="58" t="s">
        <v>187</v>
      </c>
      <c r="D85" s="58" t="s">
        <v>164</v>
      </c>
      <c r="E85" s="55" t="s">
        <v>461</v>
      </c>
      <c r="F85" s="55">
        <v>240</v>
      </c>
      <c r="G85" s="63">
        <v>60</v>
      </c>
      <c r="K85" s="104"/>
      <c r="L85" s="104"/>
      <c r="M85" s="104"/>
    </row>
    <row r="86" spans="1:13" s="123" customFormat="1" ht="33">
      <c r="A86" s="134" t="str">
        <f ca="1">IF(ISERROR(MATCH(E86,Код_КЦСР,0)),"",INDIRECT(ADDRESS(MATCH(E86,Код_КЦСР,0)+1,2,,,"КЦСР")))</f>
        <v>Муниципальная программа «Развитие земельно-имущественного комплекса  города Череповца» на 2014-2018 годы</v>
      </c>
      <c r="B86" s="55">
        <v>801</v>
      </c>
      <c r="C86" s="58" t="s">
        <v>187</v>
      </c>
      <c r="D86" s="58" t="s">
        <v>164</v>
      </c>
      <c r="E86" s="55" t="s">
        <v>59</v>
      </c>
      <c r="F86" s="55"/>
      <c r="G86" s="63">
        <f>G87</f>
        <v>8487.9</v>
      </c>
      <c r="K86" s="104"/>
      <c r="L86" s="104"/>
      <c r="M86" s="104"/>
    </row>
    <row r="87" spans="1:13" s="123" customFormat="1" ht="33">
      <c r="A87" s="134" t="str">
        <f ca="1">IF(ISERROR(MATCH(E87,Код_КЦСР,0)),"",INDIRECT(ADDRESS(MATCH(E87,Код_КЦСР,0)+1,2,,,"КЦСР")))</f>
        <v>Формирование и обеспечение сохранности муниципального земельно-имущественного комплекса</v>
      </c>
      <c r="B87" s="55">
        <v>801</v>
      </c>
      <c r="C87" s="58" t="s">
        <v>187</v>
      </c>
      <c r="D87" s="58" t="s">
        <v>164</v>
      </c>
      <c r="E87" s="55" t="s">
        <v>61</v>
      </c>
      <c r="F87" s="55"/>
      <c r="G87" s="63">
        <f>G88</f>
        <v>8487.9</v>
      </c>
      <c r="K87" s="104"/>
      <c r="L87" s="104"/>
      <c r="M87" s="104"/>
    </row>
    <row r="88" spans="1:13" s="123" customFormat="1" ht="12.75">
      <c r="A88" s="134" t="str">
        <f ca="1">IF(ISERROR(MATCH(F88,Код_КВР,0)),"",INDIRECT(ADDRESS(MATCH(F88,Код_КВР,0)+1,2,,,"КВР")))</f>
        <v>Закупка товаров, работ и услуг для муниципальных нужд</v>
      </c>
      <c r="B88" s="55">
        <v>801</v>
      </c>
      <c r="C88" s="58" t="s">
        <v>187</v>
      </c>
      <c r="D88" s="58" t="s">
        <v>164</v>
      </c>
      <c r="E88" s="55" t="s">
        <v>61</v>
      </c>
      <c r="F88" s="55">
        <v>200</v>
      </c>
      <c r="G88" s="63">
        <f>G89</f>
        <v>8487.9</v>
      </c>
      <c r="K88" s="104"/>
      <c r="L88" s="104"/>
      <c r="M88" s="104"/>
    </row>
    <row r="89" spans="1:13" s="123" customFormat="1" ht="33">
      <c r="A89" s="134" t="str">
        <f ca="1">IF(ISERROR(MATCH(F89,Код_КВР,0)),"",INDIRECT(ADDRESS(MATCH(F89,Код_КВР,0)+1,2,,,"КВР")))</f>
        <v>Иные закупки товаров, работ и услуг для обеспечения муниципальных нужд</v>
      </c>
      <c r="B89" s="55">
        <v>801</v>
      </c>
      <c r="C89" s="58" t="s">
        <v>187</v>
      </c>
      <c r="D89" s="58" t="s">
        <v>164</v>
      </c>
      <c r="E89" s="55" t="s">
        <v>61</v>
      </c>
      <c r="F89" s="55">
        <v>240</v>
      </c>
      <c r="G89" s="63">
        <v>8487.9</v>
      </c>
      <c r="K89" s="104"/>
      <c r="L89" s="104"/>
      <c r="M89" s="104"/>
    </row>
    <row r="90" spans="1:13" s="123" customFormat="1" ht="33">
      <c r="A90" s="134" t="str">
        <f ca="1">IF(ISERROR(MATCH(E90,Код_КЦСР,0)),"",INDIRECT(ADDRESS(MATCH(E90,Код_КЦСР,0)+1,2,,,"КЦСР")))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0" s="55">
        <v>801</v>
      </c>
      <c r="C90" s="58" t="s">
        <v>187</v>
      </c>
      <c r="D90" s="58" t="s">
        <v>164</v>
      </c>
      <c r="E90" s="55" t="s">
        <v>75</v>
      </c>
      <c r="F90" s="55"/>
      <c r="G90" s="63">
        <f>G91</f>
        <v>30</v>
      </c>
      <c r="K90" s="104"/>
      <c r="L90" s="104"/>
      <c r="M90" s="104"/>
    </row>
    <row r="91" spans="1:13" s="123" customFormat="1" ht="25.5" customHeight="1">
      <c r="A91" s="134" t="str">
        <f ca="1">IF(ISERROR(MATCH(E91,Код_КЦСР,0)),"",INDIRECT(ADDRESS(MATCH(E91,Код_КЦСР,0)+1,2,,,"КЦСР")))</f>
        <v>Обеспечение пожарной безопасности муниципальных учреждений города</v>
      </c>
      <c r="B91" s="55">
        <v>801</v>
      </c>
      <c r="C91" s="58" t="s">
        <v>187</v>
      </c>
      <c r="D91" s="58" t="s">
        <v>164</v>
      </c>
      <c r="E91" s="55" t="s">
        <v>77</v>
      </c>
      <c r="F91" s="55"/>
      <c r="G91" s="63">
        <f>G92+G95</f>
        <v>30</v>
      </c>
      <c r="K91" s="104"/>
      <c r="L91" s="104"/>
      <c r="M91" s="104"/>
    </row>
    <row r="92" spans="1:13" s="123" customFormat="1" ht="33">
      <c r="A92" s="134" t="str">
        <f ca="1">IF(ISERROR(MATCH(E92,Код_КЦСР,0)),"",INDIRECT(ADDRESS(MATCH(E92,Код_КЦСР,0)+1,2,,,"КЦСР")))</f>
        <v>Комплектование, ремонт и испытание внутреннего противопожарного водоснабжения зданий (ПК)</v>
      </c>
      <c r="B92" s="55">
        <v>801</v>
      </c>
      <c r="C92" s="58" t="s">
        <v>187</v>
      </c>
      <c r="D92" s="58" t="s">
        <v>164</v>
      </c>
      <c r="E92" s="55" t="s">
        <v>89</v>
      </c>
      <c r="F92" s="55"/>
      <c r="G92" s="63">
        <f>G93</f>
        <v>20</v>
      </c>
      <c r="K92" s="104"/>
      <c r="L92" s="104"/>
      <c r="M92" s="104"/>
    </row>
    <row r="93" spans="1:13" s="123" customFormat="1" ht="20.25" customHeight="1">
      <c r="A93" s="134" t="str">
        <f ca="1">IF(ISERROR(MATCH(F93,Код_КВР,0)),"",INDIRECT(ADDRESS(MATCH(F93,Код_КВР,0)+1,2,,,"КВР")))</f>
        <v>Закупка товаров, работ и услуг для муниципальных нужд</v>
      </c>
      <c r="B93" s="55">
        <v>801</v>
      </c>
      <c r="C93" s="58" t="s">
        <v>187</v>
      </c>
      <c r="D93" s="58" t="s">
        <v>164</v>
      </c>
      <c r="E93" s="55" t="s">
        <v>89</v>
      </c>
      <c r="F93" s="55">
        <v>200</v>
      </c>
      <c r="G93" s="63">
        <f>G94</f>
        <v>20</v>
      </c>
      <c r="K93" s="104"/>
      <c r="L93" s="104"/>
      <c r="M93" s="104"/>
    </row>
    <row r="94" spans="1:13" s="123" customFormat="1" ht="33">
      <c r="A94" s="134" t="str">
        <f ca="1">IF(ISERROR(MATCH(F94,Код_КВР,0)),"",INDIRECT(ADDRESS(MATCH(F94,Код_КВР,0)+1,2,,,"КВР")))</f>
        <v>Иные закупки товаров, работ и услуг для обеспечения муниципальных нужд</v>
      </c>
      <c r="B94" s="55">
        <v>801</v>
      </c>
      <c r="C94" s="58" t="s">
        <v>187</v>
      </c>
      <c r="D94" s="58" t="s">
        <v>164</v>
      </c>
      <c r="E94" s="55" t="s">
        <v>89</v>
      </c>
      <c r="F94" s="55">
        <v>240</v>
      </c>
      <c r="G94" s="63">
        <v>20</v>
      </c>
      <c r="K94" s="104"/>
      <c r="L94" s="104"/>
      <c r="M94" s="104"/>
    </row>
    <row r="95" spans="1:13" s="123" customFormat="1" ht="33">
      <c r="A95" s="134" t="str">
        <f ca="1">IF(ISERROR(MATCH(E95,Код_КЦСР,0)),"",INDIRECT(ADDRESS(MATCH(E95,Код_КЦСР,0)+1,2,,,"КЦСР")))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5" s="55">
        <v>801</v>
      </c>
      <c r="C95" s="58" t="s">
        <v>187</v>
      </c>
      <c r="D95" s="58" t="s">
        <v>164</v>
      </c>
      <c r="E95" s="55" t="s">
        <v>91</v>
      </c>
      <c r="F95" s="55"/>
      <c r="G95" s="63">
        <f>G96</f>
        <v>10</v>
      </c>
      <c r="K95" s="104"/>
      <c r="L95" s="104"/>
      <c r="M95" s="104"/>
    </row>
    <row r="96" spans="1:13" s="123" customFormat="1" ht="21" customHeight="1">
      <c r="A96" s="134" t="str">
        <f ca="1">IF(ISERROR(MATCH(F96,Код_КВР,0)),"",INDIRECT(ADDRESS(MATCH(F96,Код_КВР,0)+1,2,,,"КВР")))</f>
        <v>Закупка товаров, работ и услуг для муниципальных нужд</v>
      </c>
      <c r="B96" s="55">
        <v>801</v>
      </c>
      <c r="C96" s="58" t="s">
        <v>187</v>
      </c>
      <c r="D96" s="58" t="s">
        <v>164</v>
      </c>
      <c r="E96" s="55" t="s">
        <v>91</v>
      </c>
      <c r="F96" s="55">
        <v>200</v>
      </c>
      <c r="G96" s="63">
        <f>G97</f>
        <v>10</v>
      </c>
      <c r="K96" s="104"/>
      <c r="L96" s="104"/>
      <c r="M96" s="104"/>
    </row>
    <row r="97" spans="1:13" s="123" customFormat="1" ht="33">
      <c r="A97" s="134" t="str">
        <f ca="1">IF(ISERROR(MATCH(F97,Код_КВР,0)),"",INDIRECT(ADDRESS(MATCH(F97,Код_КВР,0)+1,2,,,"КВР")))</f>
        <v>Иные закупки товаров, работ и услуг для обеспечения муниципальных нужд</v>
      </c>
      <c r="B97" s="55">
        <v>801</v>
      </c>
      <c r="C97" s="58" t="s">
        <v>187</v>
      </c>
      <c r="D97" s="58" t="s">
        <v>164</v>
      </c>
      <c r="E97" s="55" t="s">
        <v>91</v>
      </c>
      <c r="F97" s="55">
        <v>240</v>
      </c>
      <c r="G97" s="63">
        <v>10</v>
      </c>
      <c r="K97" s="104"/>
      <c r="L97" s="104"/>
      <c r="M97" s="104"/>
    </row>
    <row r="98" spans="1:13" s="123" customFormat="1" ht="33">
      <c r="A98" s="134" t="str">
        <f ca="1">IF(ISERROR(MATCH(E98,Код_КЦСР,0)),"",INDIRECT(ADDRESS(MATCH(E98,Код_КЦСР,0)+1,2,,,"КЦСР")))</f>
        <v>Муниципальная программа «Совершенствование муниципального управления в городе Череповце» на 2014-2018 годы</v>
      </c>
      <c r="B98" s="55">
        <v>801</v>
      </c>
      <c r="C98" s="58" t="s">
        <v>187</v>
      </c>
      <c r="D98" s="58" t="s">
        <v>164</v>
      </c>
      <c r="E98" s="55" t="s">
        <v>104</v>
      </c>
      <c r="F98" s="55"/>
      <c r="G98" s="63">
        <f>G99+G107+G111</f>
        <v>142542</v>
      </c>
      <c r="K98" s="104"/>
      <c r="L98" s="104"/>
      <c r="M98" s="104"/>
    </row>
    <row r="99" spans="1:13" s="123" customFormat="1" ht="33">
      <c r="A99" s="134" t="str">
        <f ca="1">IF(ISERROR(MATCH(E99,Код_КЦСР,0)),"",INDIRECT(ADDRESS(MATCH(E99,Код_КЦСР,0)+1,2,,,"КЦСР")))</f>
        <v>Создание условий для обеспечения выполнения органами муниципальной власти своих полномочий</v>
      </c>
      <c r="B99" s="55">
        <v>801</v>
      </c>
      <c r="C99" s="58" t="s">
        <v>187</v>
      </c>
      <c r="D99" s="58" t="s">
        <v>164</v>
      </c>
      <c r="E99" s="55" t="s">
        <v>105</v>
      </c>
      <c r="F99" s="55"/>
      <c r="G99" s="63">
        <f>G100</f>
        <v>77274.5</v>
      </c>
      <c r="K99" s="104"/>
      <c r="L99" s="104"/>
      <c r="M99" s="104"/>
    </row>
    <row r="100" spans="1:13" s="123" customFormat="1" ht="33">
      <c r="A100" s="134" t="str">
        <f ca="1">IF(ISERROR(MATCH(E100,Код_КЦСР,0)),"",INDIRECT(ADDRESS(MATCH(E100,Код_КЦСР,0)+1,2,,,"КЦСР")))</f>
        <v>Материально-техническое обеспечение деятельности работников местного самоуправления</v>
      </c>
      <c r="B100" s="55">
        <v>801</v>
      </c>
      <c r="C100" s="58" t="s">
        <v>187</v>
      </c>
      <c r="D100" s="58" t="s">
        <v>164</v>
      </c>
      <c r="E100" s="55" t="s">
        <v>109</v>
      </c>
      <c r="F100" s="55"/>
      <c r="G100" s="63">
        <f>G101+G103+G105</f>
        <v>77274.5</v>
      </c>
      <c r="K100" s="104"/>
      <c r="L100" s="104"/>
      <c r="M100" s="104"/>
    </row>
    <row r="101" spans="1:13" s="123" customFormat="1" ht="33">
      <c r="A101" s="134" t="str">
        <f aca="true" t="shared" si="12" ref="A101:A106">IF(ISERROR(MATCH(F101,Код_КВР,0)),"",INDIRECT(ADDRESS(MATCH(F101,Код_КВР,0)+1,2,,,"КВР")))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1" s="55">
        <v>801</v>
      </c>
      <c r="C101" s="58" t="s">
        <v>187</v>
      </c>
      <c r="D101" s="58" t="s">
        <v>164</v>
      </c>
      <c r="E101" s="55" t="s">
        <v>109</v>
      </c>
      <c r="F101" s="55">
        <v>100</v>
      </c>
      <c r="G101" s="63">
        <f>G102</f>
        <v>37425.5</v>
      </c>
      <c r="K101" s="104"/>
      <c r="L101" s="104"/>
      <c r="M101" s="104"/>
    </row>
    <row r="102" spans="1:13" s="123" customFormat="1" ht="20.25" customHeight="1">
      <c r="A102" s="134" t="str">
        <f ca="1" t="shared" si="12"/>
        <v>Расходы на выплаты персоналу казенных учреждений</v>
      </c>
      <c r="B102" s="55">
        <v>801</v>
      </c>
      <c r="C102" s="58" t="s">
        <v>187</v>
      </c>
      <c r="D102" s="58" t="s">
        <v>164</v>
      </c>
      <c r="E102" s="55" t="s">
        <v>109</v>
      </c>
      <c r="F102" s="55">
        <v>110</v>
      </c>
      <c r="G102" s="63">
        <f>37185.5+240</f>
        <v>37425.5</v>
      </c>
      <c r="K102" s="104"/>
      <c r="L102" s="104"/>
      <c r="M102" s="104"/>
    </row>
    <row r="103" spans="1:13" s="123" customFormat="1" ht="21" customHeight="1">
      <c r="A103" s="134" t="str">
        <f ca="1" t="shared" si="12"/>
        <v>Закупка товаров, работ и услуг для муниципальных нужд</v>
      </c>
      <c r="B103" s="55">
        <v>801</v>
      </c>
      <c r="C103" s="58" t="s">
        <v>187</v>
      </c>
      <c r="D103" s="58" t="s">
        <v>164</v>
      </c>
      <c r="E103" s="55" t="s">
        <v>109</v>
      </c>
      <c r="F103" s="55">
        <v>200</v>
      </c>
      <c r="G103" s="63">
        <f>G104</f>
        <v>36692.9</v>
      </c>
      <c r="K103" s="104"/>
      <c r="L103" s="104"/>
      <c r="M103" s="104"/>
    </row>
    <row r="104" spans="1:13" s="123" customFormat="1" ht="33">
      <c r="A104" s="134" t="str">
        <f ca="1" t="shared" si="12"/>
        <v>Иные закупки товаров, работ и услуг для обеспечения муниципальных нужд</v>
      </c>
      <c r="B104" s="55">
        <v>801</v>
      </c>
      <c r="C104" s="58" t="s">
        <v>187</v>
      </c>
      <c r="D104" s="58" t="s">
        <v>164</v>
      </c>
      <c r="E104" s="55" t="s">
        <v>109</v>
      </c>
      <c r="F104" s="55">
        <v>240</v>
      </c>
      <c r="G104" s="63">
        <v>36692.9</v>
      </c>
      <c r="K104" s="104"/>
      <c r="L104" s="104"/>
      <c r="M104" s="104"/>
    </row>
    <row r="105" spans="1:13" s="123" customFormat="1" ht="12.75">
      <c r="A105" s="134" t="str">
        <f ca="1" t="shared" si="12"/>
        <v>Иные бюджетные ассигнования</v>
      </c>
      <c r="B105" s="55">
        <v>801</v>
      </c>
      <c r="C105" s="58" t="s">
        <v>187</v>
      </c>
      <c r="D105" s="58" t="s">
        <v>164</v>
      </c>
      <c r="E105" s="55" t="s">
        <v>109</v>
      </c>
      <c r="F105" s="55">
        <v>800</v>
      </c>
      <c r="G105" s="63">
        <f>G106</f>
        <v>3156.1</v>
      </c>
      <c r="K105" s="104"/>
      <c r="L105" s="104"/>
      <c r="M105" s="104"/>
    </row>
    <row r="106" spans="1:13" s="123" customFormat="1" ht="12.75">
      <c r="A106" s="134" t="str">
        <f ca="1" t="shared" si="12"/>
        <v>Уплата налогов, сборов и иных платежей</v>
      </c>
      <c r="B106" s="55">
        <v>801</v>
      </c>
      <c r="C106" s="58" t="s">
        <v>187</v>
      </c>
      <c r="D106" s="58" t="s">
        <v>164</v>
      </c>
      <c r="E106" s="55" t="s">
        <v>109</v>
      </c>
      <c r="F106" s="55">
        <v>850</v>
      </c>
      <c r="G106" s="63">
        <f>2789.4+366.7</f>
        <v>3156.1</v>
      </c>
      <c r="K106" s="104"/>
      <c r="L106" s="104"/>
      <c r="M106" s="104"/>
    </row>
    <row r="107" spans="1:13" s="123" customFormat="1" ht="12.75">
      <c r="A107" s="134" t="str">
        <f ca="1">IF(ISERROR(MATCH(E107,Код_КЦСР,0)),"",INDIRECT(ADDRESS(MATCH(E107,Код_КЦСР,0)+1,2,,,"КЦСР")))</f>
        <v>Развитие муниципальной службы в мэрии города Череповца</v>
      </c>
      <c r="B107" s="55">
        <v>801</v>
      </c>
      <c r="C107" s="58" t="s">
        <v>187</v>
      </c>
      <c r="D107" s="58" t="s">
        <v>164</v>
      </c>
      <c r="E107" s="55" t="s">
        <v>111</v>
      </c>
      <c r="F107" s="55"/>
      <c r="G107" s="63">
        <f>G108</f>
        <v>273</v>
      </c>
      <c r="K107" s="104"/>
      <c r="L107" s="104"/>
      <c r="M107" s="104"/>
    </row>
    <row r="108" spans="1:13" s="123" customFormat="1" ht="41.25" customHeight="1">
      <c r="A108" s="134" t="str">
        <f ca="1">IF(ISERROR(MATCH(E108,Код_КЦСР,0)),"",INDIRECT(ADDRESS(MATCH(E108,Код_КЦСР,0)+1,2,,,"КЦСР")))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8" s="55">
        <v>801</v>
      </c>
      <c r="C108" s="58" t="s">
        <v>187</v>
      </c>
      <c r="D108" s="58" t="s">
        <v>164</v>
      </c>
      <c r="E108" s="55" t="s">
        <v>113</v>
      </c>
      <c r="F108" s="55"/>
      <c r="G108" s="63">
        <f aca="true" t="shared" si="13" ref="G108:G109">G109</f>
        <v>273</v>
      </c>
      <c r="K108" s="104"/>
      <c r="L108" s="104"/>
      <c r="M108" s="104"/>
    </row>
    <row r="109" spans="1:13" s="123" customFormat="1" ht="19.5" customHeight="1">
      <c r="A109" s="134" t="str">
        <f ca="1">IF(ISERROR(MATCH(F109,Код_КВР,0)),"",INDIRECT(ADDRESS(MATCH(F109,Код_КВР,0)+1,2,,,"КВР")))</f>
        <v>Закупка товаров, работ и услуг для муниципальных нужд</v>
      </c>
      <c r="B109" s="55">
        <v>801</v>
      </c>
      <c r="C109" s="58" t="s">
        <v>187</v>
      </c>
      <c r="D109" s="58" t="s">
        <v>164</v>
      </c>
      <c r="E109" s="55" t="s">
        <v>113</v>
      </c>
      <c r="F109" s="55">
        <v>200</v>
      </c>
      <c r="G109" s="63">
        <f t="shared" si="13"/>
        <v>273</v>
      </c>
      <c r="K109" s="104"/>
      <c r="L109" s="104"/>
      <c r="M109" s="104"/>
    </row>
    <row r="110" spans="1:13" s="123" customFormat="1" ht="33">
      <c r="A110" s="134" t="str">
        <f ca="1">IF(ISERROR(MATCH(F110,Код_КВР,0)),"",INDIRECT(ADDRESS(MATCH(F110,Код_КВР,0)+1,2,,,"КВР")))</f>
        <v>Иные закупки товаров, работ и услуг для обеспечения муниципальных нужд</v>
      </c>
      <c r="B110" s="55">
        <v>801</v>
      </c>
      <c r="C110" s="58" t="s">
        <v>187</v>
      </c>
      <c r="D110" s="58" t="s">
        <v>164</v>
      </c>
      <c r="E110" s="55" t="s">
        <v>113</v>
      </c>
      <c r="F110" s="55">
        <v>240</v>
      </c>
      <c r="G110" s="63">
        <v>273</v>
      </c>
      <c r="K110" s="104"/>
      <c r="L110" s="104"/>
      <c r="M110" s="104"/>
    </row>
    <row r="111" spans="1:13" s="123" customFormat="1" ht="77.25" customHeight="1">
      <c r="A111" s="134" t="str">
        <f ca="1">IF(ISERROR(MATCH(E111,Код_КЦСР,0)),"",INDIRECT(ADDRESS(MATCH(E111,Код_КЦСР,0)+1,2,,,"КЦСР")))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1" s="55">
        <v>801</v>
      </c>
      <c r="C111" s="58" t="s">
        <v>187</v>
      </c>
      <c r="D111" s="58" t="s">
        <v>164</v>
      </c>
      <c r="E111" s="55" t="s">
        <v>116</v>
      </c>
      <c r="F111" s="55"/>
      <c r="G111" s="63">
        <f>G112+G115+G120</f>
        <v>64994.5</v>
      </c>
      <c r="K111" s="104"/>
      <c r="L111" s="104"/>
      <c r="M111" s="104"/>
    </row>
    <row r="112" spans="1:13" s="123" customFormat="1" ht="49.5">
      <c r="A112" s="134" t="str">
        <f ca="1">IF(ISERROR(MATCH(E112,Код_КЦСР,0)),"",INDIRECT(ADDRESS(MATCH(E112,Код_КЦСР,0)+1,2,,,"КЦСР")))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12" s="55">
        <v>801</v>
      </c>
      <c r="C112" s="58" t="s">
        <v>187</v>
      </c>
      <c r="D112" s="58" t="s">
        <v>164</v>
      </c>
      <c r="E112" s="55" t="s">
        <v>120</v>
      </c>
      <c r="F112" s="55"/>
      <c r="G112" s="63">
        <f aca="true" t="shared" si="14" ref="G112:G113">G113</f>
        <v>36344.3</v>
      </c>
      <c r="K112" s="104"/>
      <c r="L112" s="104"/>
      <c r="M112" s="104"/>
    </row>
    <row r="113" spans="1:13" s="123" customFormat="1" ht="33">
      <c r="A113" s="134" t="str">
        <f ca="1">IF(ISERROR(MATCH(F113,Код_КВР,0)),"",INDIRECT(ADDRESS(MATCH(F113,Код_КВР,0)+1,2,,,"КВР")))</f>
        <v>Предоставление субсидий бюджетным, автономным учреждениям и иным некоммерческим организациям</v>
      </c>
      <c r="B113" s="55">
        <v>801</v>
      </c>
      <c r="C113" s="58" t="s">
        <v>187</v>
      </c>
      <c r="D113" s="58" t="s">
        <v>164</v>
      </c>
      <c r="E113" s="55" t="s">
        <v>120</v>
      </c>
      <c r="F113" s="55">
        <v>600</v>
      </c>
      <c r="G113" s="63">
        <f t="shared" si="14"/>
        <v>36344.3</v>
      </c>
      <c r="K113" s="104"/>
      <c r="L113" s="104"/>
      <c r="M113" s="104"/>
    </row>
    <row r="114" spans="1:13" s="123" customFormat="1" ht="12.75">
      <c r="A114" s="134" t="str">
        <f ca="1">IF(ISERROR(MATCH(F114,Код_КВР,0)),"",INDIRECT(ADDRESS(MATCH(F114,Код_КВР,0)+1,2,,,"КВР")))</f>
        <v>Субсидии бюджетным учреждениям</v>
      </c>
      <c r="B114" s="55">
        <v>801</v>
      </c>
      <c r="C114" s="58" t="s">
        <v>187</v>
      </c>
      <c r="D114" s="58" t="s">
        <v>164</v>
      </c>
      <c r="E114" s="55" t="s">
        <v>120</v>
      </c>
      <c r="F114" s="55">
        <v>610</v>
      </c>
      <c r="G114" s="63">
        <f>36294.3+50</f>
        <v>36344.3</v>
      </c>
      <c r="K114" s="104"/>
      <c r="L114" s="104"/>
      <c r="M114" s="104"/>
    </row>
    <row r="115" spans="1:13" s="123" customFormat="1" ht="23.25" customHeight="1">
      <c r="A115" s="134" t="str">
        <f ca="1">IF(ISERROR(MATCH(E115,Код_КЦСР,0)),"",INDIRECT(ADDRESS(MATCH(E115,Код_КЦСР,0)+1,2,,,"КЦСР")))</f>
        <v>Реализация проекта «Электронный гражданин»</v>
      </c>
      <c r="B115" s="55">
        <v>801</v>
      </c>
      <c r="C115" s="58" t="s">
        <v>187</v>
      </c>
      <c r="D115" s="58" t="s">
        <v>164</v>
      </c>
      <c r="E115" s="55" t="s">
        <v>567</v>
      </c>
      <c r="F115" s="55"/>
      <c r="G115" s="63">
        <f>G116+G118</f>
        <v>142</v>
      </c>
      <c r="K115" s="104"/>
      <c r="L115" s="104"/>
      <c r="M115" s="104"/>
    </row>
    <row r="116" spans="1:13" s="123" customFormat="1" ht="33">
      <c r="A116" s="134" t="str">
        <f ca="1">IF(ISERROR(MATCH(F116,Код_КВР,0)),"",INDIRECT(ADDRESS(MATCH(F116,Код_КВР,0)+1,2,,,"КВР")))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" s="55">
        <v>801</v>
      </c>
      <c r="C116" s="58" t="s">
        <v>187</v>
      </c>
      <c r="D116" s="58" t="s">
        <v>164</v>
      </c>
      <c r="E116" s="55" t="s">
        <v>567</v>
      </c>
      <c r="F116" s="55">
        <v>100</v>
      </c>
      <c r="G116" s="63">
        <f>G117</f>
        <v>112</v>
      </c>
      <c r="K116" s="104"/>
      <c r="L116" s="104"/>
      <c r="M116" s="104"/>
    </row>
    <row r="117" spans="1:13" s="123" customFormat="1" ht="21" customHeight="1">
      <c r="A117" s="134" t="str">
        <f ca="1">IF(ISERROR(MATCH(F117,Код_КВР,0)),"",INDIRECT(ADDRESS(MATCH(F117,Код_КВР,0)+1,2,,,"КВР")))</f>
        <v>Расходы на выплаты персоналу казенных учреждений</v>
      </c>
      <c r="B117" s="55">
        <v>801</v>
      </c>
      <c r="C117" s="58" t="s">
        <v>187</v>
      </c>
      <c r="D117" s="58" t="s">
        <v>164</v>
      </c>
      <c r="E117" s="55" t="s">
        <v>567</v>
      </c>
      <c r="F117" s="55">
        <v>110</v>
      </c>
      <c r="G117" s="63">
        <v>112</v>
      </c>
      <c r="K117" s="104"/>
      <c r="L117" s="104"/>
      <c r="M117" s="104"/>
    </row>
    <row r="118" spans="1:13" s="123" customFormat="1" ht="23.25" customHeight="1">
      <c r="A118" s="134" t="str">
        <f ca="1">IF(ISERROR(MATCH(F118,Код_КВР,0)),"",INDIRECT(ADDRESS(MATCH(F118,Код_КВР,0)+1,2,,,"КВР")))</f>
        <v>Закупка товаров, работ и услуг для муниципальных нужд</v>
      </c>
      <c r="B118" s="55">
        <v>801</v>
      </c>
      <c r="C118" s="58" t="s">
        <v>187</v>
      </c>
      <c r="D118" s="58" t="s">
        <v>164</v>
      </c>
      <c r="E118" s="55" t="s">
        <v>567</v>
      </c>
      <c r="F118" s="55">
        <v>200</v>
      </c>
      <c r="G118" s="63">
        <f>G119</f>
        <v>30</v>
      </c>
      <c r="K118" s="104"/>
      <c r="L118" s="104"/>
      <c r="M118" s="104"/>
    </row>
    <row r="119" spans="1:13" s="123" customFormat="1" ht="43.5" customHeight="1">
      <c r="A119" s="134" t="str">
        <f ca="1">IF(ISERROR(MATCH(F119,Код_КВР,0)),"",INDIRECT(ADDRESS(MATCH(F119,Код_КВР,0)+1,2,,,"КВР")))</f>
        <v>Иные закупки товаров, работ и услуг для обеспечения муниципальных нужд</v>
      </c>
      <c r="B119" s="55">
        <v>801</v>
      </c>
      <c r="C119" s="58" t="s">
        <v>187</v>
      </c>
      <c r="D119" s="58" t="s">
        <v>164</v>
      </c>
      <c r="E119" s="55" t="s">
        <v>567</v>
      </c>
      <c r="F119" s="55">
        <v>240</v>
      </c>
      <c r="G119" s="63">
        <v>30</v>
      </c>
      <c r="K119" s="104"/>
      <c r="L119" s="104"/>
      <c r="M119" s="104"/>
    </row>
    <row r="120" spans="1:13" s="123" customFormat="1" ht="89.85" customHeight="1">
      <c r="A120" s="134" t="str">
        <f ca="1">IF(ISERROR(MATCH(E120,Код_КЦСР,0)),"",INDIRECT(ADDRESS(MATCH(E120,Код_КЦСР,0)+1,2,,,"КЦСР")))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20" s="55">
        <v>801</v>
      </c>
      <c r="C120" s="58" t="s">
        <v>187</v>
      </c>
      <c r="D120" s="58" t="s">
        <v>164</v>
      </c>
      <c r="E120" s="55" t="s">
        <v>592</v>
      </c>
      <c r="F120" s="55"/>
      <c r="G120" s="63">
        <f>G121</f>
        <v>28508.2</v>
      </c>
      <c r="K120" s="104"/>
      <c r="L120" s="104"/>
      <c r="M120" s="104"/>
    </row>
    <row r="121" spans="1:13" s="123" customFormat="1" ht="36.75" customHeight="1">
      <c r="A121" s="134" t="str">
        <f ca="1">IF(ISERROR(MATCH(F121,Код_КВР,0)),"",INDIRECT(ADDRESS(MATCH(F121,Код_КВР,0)+1,2,,,"КВР")))</f>
        <v>Предоставление субсидий бюджетным, автономным учреждениям и иным некоммерческим организациям</v>
      </c>
      <c r="B121" s="55">
        <v>801</v>
      </c>
      <c r="C121" s="58" t="s">
        <v>187</v>
      </c>
      <c r="D121" s="58" t="s">
        <v>164</v>
      </c>
      <c r="E121" s="55" t="s">
        <v>592</v>
      </c>
      <c r="F121" s="55">
        <v>600</v>
      </c>
      <c r="G121" s="63">
        <f>G122</f>
        <v>28508.2</v>
      </c>
      <c r="K121" s="104"/>
      <c r="L121" s="104"/>
      <c r="M121" s="104"/>
    </row>
    <row r="122" spans="1:13" s="123" customFormat="1" ht="22.5" customHeight="1">
      <c r="A122" s="134" t="str">
        <f ca="1">IF(ISERROR(MATCH(F122,Код_КВР,0)),"",INDIRECT(ADDRESS(MATCH(F122,Код_КВР,0)+1,2,,,"КВР")))</f>
        <v>Субсидии бюджетным учреждениям</v>
      </c>
      <c r="B122" s="55">
        <v>801</v>
      </c>
      <c r="C122" s="58" t="s">
        <v>187</v>
      </c>
      <c r="D122" s="58" t="s">
        <v>164</v>
      </c>
      <c r="E122" s="55" t="s">
        <v>592</v>
      </c>
      <c r="F122" s="55">
        <v>610</v>
      </c>
      <c r="G122" s="63">
        <v>28508.2</v>
      </c>
      <c r="K122" s="104"/>
      <c r="L122" s="104"/>
      <c r="M122" s="104"/>
    </row>
    <row r="123" spans="1:13" s="123" customFormat="1" ht="49.5">
      <c r="A123" s="134" t="str">
        <f ca="1">IF(ISERROR(MATCH(E123,Код_КЦСР,0)),"",INDIRECT(ADDRESS(MATCH(E123,Код_КЦСР,0)+1,2,,,"КЦСР")))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23" s="55">
        <v>801</v>
      </c>
      <c r="C123" s="58" t="s">
        <v>187</v>
      </c>
      <c r="D123" s="58" t="s">
        <v>164</v>
      </c>
      <c r="E123" s="55" t="s">
        <v>121</v>
      </c>
      <c r="F123" s="55"/>
      <c r="G123" s="63">
        <f>G124+G127+G130+G133</f>
        <v>3166.5</v>
      </c>
      <c r="K123" s="104"/>
      <c r="L123" s="104"/>
      <c r="M123" s="104"/>
    </row>
    <row r="124" spans="1:13" s="123" customFormat="1" ht="49.5">
      <c r="A124" s="134" t="str">
        <f ca="1">IF(ISERROR(MATCH(E124,Код_КЦСР,0)),"",INDIRECT(ADDRESS(MATCH(E124,Код_КЦСР,0)+1,2,,,"КЦСР")))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24" s="55">
        <v>801</v>
      </c>
      <c r="C124" s="58" t="s">
        <v>187</v>
      </c>
      <c r="D124" s="58" t="s">
        <v>164</v>
      </c>
      <c r="E124" s="55" t="s">
        <v>122</v>
      </c>
      <c r="F124" s="55"/>
      <c r="G124" s="63">
        <f aca="true" t="shared" si="15" ref="G124:G125">G125</f>
        <v>1000</v>
      </c>
      <c r="K124" s="104"/>
      <c r="L124" s="104"/>
      <c r="M124" s="104"/>
    </row>
    <row r="125" spans="1:13" s="123" customFormat="1" ht="22.9" customHeight="1">
      <c r="A125" s="134" t="str">
        <f ca="1">IF(ISERROR(MATCH(F125,Код_КВР,0)),"",INDIRECT(ADDRESS(MATCH(F125,Код_КВР,0)+1,2,,,"КВР")))</f>
        <v>Закупка товаров, работ и услуг для муниципальных нужд</v>
      </c>
      <c r="B125" s="55">
        <v>801</v>
      </c>
      <c r="C125" s="58" t="s">
        <v>187</v>
      </c>
      <c r="D125" s="58" t="s">
        <v>164</v>
      </c>
      <c r="E125" s="55" t="s">
        <v>122</v>
      </c>
      <c r="F125" s="55">
        <v>200</v>
      </c>
      <c r="G125" s="63">
        <f t="shared" si="15"/>
        <v>1000</v>
      </c>
      <c r="K125" s="104"/>
      <c r="L125" s="104"/>
      <c r="M125" s="104"/>
    </row>
    <row r="126" spans="1:13" s="123" customFormat="1" ht="32.25" customHeight="1">
      <c r="A126" s="134" t="str">
        <f ca="1">IF(ISERROR(MATCH(F126,Код_КВР,0)),"",INDIRECT(ADDRESS(MATCH(F126,Код_КВР,0)+1,2,,,"КВР")))</f>
        <v>Иные закупки товаров, работ и услуг для обеспечения муниципальных нужд</v>
      </c>
      <c r="B126" s="55">
        <v>801</v>
      </c>
      <c r="C126" s="58" t="s">
        <v>187</v>
      </c>
      <c r="D126" s="58" t="s">
        <v>164</v>
      </c>
      <c r="E126" s="55" t="s">
        <v>122</v>
      </c>
      <c r="F126" s="55">
        <v>240</v>
      </c>
      <c r="G126" s="63">
        <v>1000</v>
      </c>
      <c r="K126" s="104"/>
      <c r="L126" s="104"/>
      <c r="M126" s="104"/>
    </row>
    <row r="127" spans="1:13" s="123" customFormat="1" ht="67.5" customHeight="1">
      <c r="A127" s="134" t="str">
        <f ca="1">IF(ISERROR(MATCH(E127,Код_КЦСР,0)),"",INDIRECT(ADDRESS(MATCH(E127,Код_КЦСР,0)+1,2,,,"КЦСР")))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27" s="55">
        <v>801</v>
      </c>
      <c r="C127" s="58" t="s">
        <v>187</v>
      </c>
      <c r="D127" s="58" t="s">
        <v>164</v>
      </c>
      <c r="E127" s="55" t="s">
        <v>123</v>
      </c>
      <c r="F127" s="55"/>
      <c r="G127" s="63">
        <f aca="true" t="shared" si="16" ref="G127:G128">G128</f>
        <v>1137.6</v>
      </c>
      <c r="K127" s="104"/>
      <c r="L127" s="104"/>
      <c r="M127" s="104"/>
    </row>
    <row r="128" spans="1:13" s="123" customFormat="1" ht="12.75">
      <c r="A128" s="134" t="str">
        <f ca="1">IF(ISERROR(MATCH(F128,Код_КВР,0)),"",INDIRECT(ADDRESS(MATCH(F128,Код_КВР,0)+1,2,,,"КВР")))</f>
        <v>Закупка товаров, работ и услуг для муниципальных нужд</v>
      </c>
      <c r="B128" s="55">
        <v>801</v>
      </c>
      <c r="C128" s="58" t="s">
        <v>187</v>
      </c>
      <c r="D128" s="58" t="s">
        <v>164</v>
      </c>
      <c r="E128" s="55" t="s">
        <v>123</v>
      </c>
      <c r="F128" s="55">
        <v>200</v>
      </c>
      <c r="G128" s="63">
        <f t="shared" si="16"/>
        <v>1137.6</v>
      </c>
      <c r="K128" s="104"/>
      <c r="L128" s="104"/>
      <c r="M128" s="104"/>
    </row>
    <row r="129" spans="1:13" s="123" customFormat="1" ht="33">
      <c r="A129" s="134" t="str">
        <f ca="1">IF(ISERROR(MATCH(F129,Код_КВР,0)),"",INDIRECT(ADDRESS(MATCH(F129,Код_КВР,0)+1,2,,,"КВР")))</f>
        <v>Иные закупки товаров, работ и услуг для обеспечения муниципальных нужд</v>
      </c>
      <c r="B129" s="55">
        <v>801</v>
      </c>
      <c r="C129" s="58" t="s">
        <v>187</v>
      </c>
      <c r="D129" s="58" t="s">
        <v>164</v>
      </c>
      <c r="E129" s="55" t="s">
        <v>123</v>
      </c>
      <c r="F129" s="55">
        <v>240</v>
      </c>
      <c r="G129" s="63">
        <v>1137.6</v>
      </c>
      <c r="K129" s="104"/>
      <c r="L129" s="104"/>
      <c r="M129" s="104"/>
    </row>
    <row r="130" spans="1:13" s="123" customFormat="1" ht="66">
      <c r="A130" s="134" t="str">
        <f ca="1">IF(ISERROR(MATCH(E130,Код_КЦСР,0)),"",INDIRECT(ADDRESS(MATCH(E130,Код_КЦСР,0)+1,2,,,"КЦСР")))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30" s="55">
        <v>801</v>
      </c>
      <c r="C130" s="58" t="s">
        <v>187</v>
      </c>
      <c r="D130" s="58" t="s">
        <v>164</v>
      </c>
      <c r="E130" s="55" t="s">
        <v>124</v>
      </c>
      <c r="F130" s="55"/>
      <c r="G130" s="63">
        <f aca="true" t="shared" si="17" ref="G130:G131">G131</f>
        <v>535</v>
      </c>
      <c r="K130" s="104"/>
      <c r="L130" s="104"/>
      <c r="M130" s="104"/>
    </row>
    <row r="131" spans="1:13" s="123" customFormat="1" ht="19.5" customHeight="1">
      <c r="A131" s="134" t="str">
        <f ca="1">IF(ISERROR(MATCH(F131,Код_КВР,0)),"",INDIRECT(ADDRESS(MATCH(F131,Код_КВР,0)+1,2,,,"КВР")))</f>
        <v>Закупка товаров, работ и услуг для муниципальных нужд</v>
      </c>
      <c r="B131" s="55">
        <v>801</v>
      </c>
      <c r="C131" s="58" t="s">
        <v>187</v>
      </c>
      <c r="D131" s="58" t="s">
        <v>164</v>
      </c>
      <c r="E131" s="55" t="s">
        <v>124</v>
      </c>
      <c r="F131" s="55">
        <v>200</v>
      </c>
      <c r="G131" s="63">
        <f t="shared" si="17"/>
        <v>535</v>
      </c>
      <c r="K131" s="104"/>
      <c r="L131" s="104"/>
      <c r="M131" s="104"/>
    </row>
    <row r="132" spans="1:13" s="123" customFormat="1" ht="33">
      <c r="A132" s="134" t="str">
        <f ca="1">IF(ISERROR(MATCH(F132,Код_КВР,0)),"",INDIRECT(ADDRESS(MATCH(F132,Код_КВР,0)+1,2,,,"КВР")))</f>
        <v>Иные закупки товаров, работ и услуг для обеспечения муниципальных нужд</v>
      </c>
      <c r="B132" s="55">
        <v>801</v>
      </c>
      <c r="C132" s="58" t="s">
        <v>187</v>
      </c>
      <c r="D132" s="58" t="s">
        <v>164</v>
      </c>
      <c r="E132" s="55" t="s">
        <v>124</v>
      </c>
      <c r="F132" s="55">
        <v>240</v>
      </c>
      <c r="G132" s="63">
        <v>535</v>
      </c>
      <c r="K132" s="104"/>
      <c r="L132" s="104"/>
      <c r="M132" s="104"/>
    </row>
    <row r="133" spans="1:13" s="123" customFormat="1" ht="45" customHeight="1">
      <c r="A133" s="134" t="str">
        <f ca="1">IF(ISERROR(MATCH(E133,Код_КЦСР,0)),"",INDIRECT(ADDRESS(MATCH(E133,Код_КЦСР,0)+1,2,,,"КЦСР")))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33" s="55">
        <v>801</v>
      </c>
      <c r="C133" s="58" t="s">
        <v>187</v>
      </c>
      <c r="D133" s="58" t="s">
        <v>164</v>
      </c>
      <c r="E133" s="55" t="s">
        <v>125</v>
      </c>
      <c r="F133" s="55"/>
      <c r="G133" s="63">
        <f aca="true" t="shared" si="18" ref="G133:G134">G134</f>
        <v>493.9</v>
      </c>
      <c r="K133" s="104"/>
      <c r="L133" s="104"/>
      <c r="M133" s="104"/>
    </row>
    <row r="134" spans="1:13" s="123" customFormat="1" ht="12.75">
      <c r="A134" s="134" t="str">
        <f ca="1">IF(ISERROR(MATCH(F134,Код_КВР,0)),"",INDIRECT(ADDRESS(MATCH(F134,Код_КВР,0)+1,2,,,"КВР")))</f>
        <v>Иные бюджетные ассигнования</v>
      </c>
      <c r="B134" s="55">
        <v>801</v>
      </c>
      <c r="C134" s="58" t="s">
        <v>187</v>
      </c>
      <c r="D134" s="58" t="s">
        <v>164</v>
      </c>
      <c r="E134" s="55" t="s">
        <v>125</v>
      </c>
      <c r="F134" s="55">
        <v>800</v>
      </c>
      <c r="G134" s="63">
        <f t="shared" si="18"/>
        <v>493.9</v>
      </c>
      <c r="K134" s="104"/>
      <c r="L134" s="104"/>
      <c r="M134" s="104"/>
    </row>
    <row r="135" spans="1:13" s="123" customFormat="1" ht="12.75">
      <c r="A135" s="134" t="str">
        <f ca="1">IF(ISERROR(MATCH(F135,Код_КВР,0)),"",INDIRECT(ADDRESS(MATCH(F135,Код_КВР,0)+1,2,,,"КВР")))</f>
        <v>Уплата налогов, сборов и иных платежей</v>
      </c>
      <c r="B135" s="55">
        <v>801</v>
      </c>
      <c r="C135" s="58" t="s">
        <v>187</v>
      </c>
      <c r="D135" s="58" t="s">
        <v>164</v>
      </c>
      <c r="E135" s="55" t="s">
        <v>125</v>
      </c>
      <c r="F135" s="55">
        <v>850</v>
      </c>
      <c r="G135" s="63">
        <v>493.9</v>
      </c>
      <c r="K135" s="104"/>
      <c r="L135" s="104"/>
      <c r="M135" s="104"/>
    </row>
    <row r="136" spans="1:13" s="123" customFormat="1" ht="35.1" customHeight="1">
      <c r="A136" s="134" t="str">
        <f ca="1">IF(ISERROR(MATCH(E136,Код_КЦСР,0)),"",INDIRECT(ADDRESS(MATCH(E136,Код_КЦСР,0)+1,2,,,"КЦСР")))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36" s="55">
        <v>801</v>
      </c>
      <c r="C136" s="58" t="s">
        <v>187</v>
      </c>
      <c r="D136" s="58" t="s">
        <v>164</v>
      </c>
      <c r="E136" s="55" t="s">
        <v>129</v>
      </c>
      <c r="F136" s="55"/>
      <c r="G136" s="63">
        <f aca="true" t="shared" si="19" ref="G136:G139">G137</f>
        <v>36.5</v>
      </c>
      <c r="K136" s="104"/>
      <c r="L136" s="104"/>
      <c r="M136" s="104"/>
    </row>
    <row r="137" spans="1:13" s="123" customFormat="1" ht="22.5" customHeight="1">
      <c r="A137" s="134" t="str">
        <f ca="1">IF(ISERROR(MATCH(E137,Код_КЦСР,0)),"",INDIRECT(ADDRESS(MATCH(E137,Код_КЦСР,0)+1,2,,,"КЦСР")))</f>
        <v>Профилактика преступлений и иных правонарушений в городе Череповце</v>
      </c>
      <c r="B137" s="55">
        <v>801</v>
      </c>
      <c r="C137" s="58" t="s">
        <v>187</v>
      </c>
      <c r="D137" s="58" t="s">
        <v>164</v>
      </c>
      <c r="E137" s="55" t="s">
        <v>131</v>
      </c>
      <c r="F137" s="55"/>
      <c r="G137" s="63">
        <f t="shared" si="19"/>
        <v>36.5</v>
      </c>
      <c r="K137" s="104"/>
      <c r="L137" s="104"/>
      <c r="M137" s="104"/>
    </row>
    <row r="138" spans="1:13" s="123" customFormat="1" ht="19.5" customHeight="1">
      <c r="A138" s="134" t="str">
        <f ca="1">IF(ISERROR(MATCH(E138,Код_КЦСР,0)),"",INDIRECT(ADDRESS(MATCH(E138,Код_КЦСР,0)+1,2,,,"КЦСР")))</f>
        <v>Привлечение общественности к охране общественного порядка</v>
      </c>
      <c r="B138" s="55">
        <v>801</v>
      </c>
      <c r="C138" s="58" t="s">
        <v>187</v>
      </c>
      <c r="D138" s="58" t="s">
        <v>164</v>
      </c>
      <c r="E138" s="55" t="s">
        <v>133</v>
      </c>
      <c r="F138" s="55"/>
      <c r="G138" s="63">
        <f t="shared" si="19"/>
        <v>36.5</v>
      </c>
      <c r="K138" s="104"/>
      <c r="L138" s="104"/>
      <c r="M138" s="104"/>
    </row>
    <row r="139" spans="1:13" s="123" customFormat="1" ht="19.5" customHeight="1">
      <c r="A139" s="134" t="str">
        <f ca="1">IF(ISERROR(MATCH(F139,Код_КВР,0)),"",INDIRECT(ADDRESS(MATCH(F139,Код_КВР,0)+1,2,,,"КВР")))</f>
        <v>Закупка товаров, работ и услуг для муниципальных нужд</v>
      </c>
      <c r="B139" s="55">
        <v>801</v>
      </c>
      <c r="C139" s="58" t="s">
        <v>187</v>
      </c>
      <c r="D139" s="58" t="s">
        <v>164</v>
      </c>
      <c r="E139" s="55" t="s">
        <v>133</v>
      </c>
      <c r="F139" s="55">
        <v>200</v>
      </c>
      <c r="G139" s="63">
        <f t="shared" si="19"/>
        <v>36.5</v>
      </c>
      <c r="K139" s="104"/>
      <c r="L139" s="104"/>
      <c r="M139" s="104"/>
    </row>
    <row r="140" spans="1:13" s="123" customFormat="1" ht="33">
      <c r="A140" s="134" t="str">
        <f ca="1">IF(ISERROR(MATCH(F140,Код_КВР,0)),"",INDIRECT(ADDRESS(MATCH(F140,Код_КВР,0)+1,2,,,"КВР")))</f>
        <v>Иные закупки товаров, работ и услуг для обеспечения муниципальных нужд</v>
      </c>
      <c r="B140" s="55">
        <v>801</v>
      </c>
      <c r="C140" s="58" t="s">
        <v>187</v>
      </c>
      <c r="D140" s="58" t="s">
        <v>164</v>
      </c>
      <c r="E140" s="55" t="s">
        <v>133</v>
      </c>
      <c r="F140" s="55">
        <v>240</v>
      </c>
      <c r="G140" s="63">
        <f>20+16.5</f>
        <v>36.5</v>
      </c>
      <c r="K140" s="104"/>
      <c r="L140" s="104"/>
      <c r="M140" s="104"/>
    </row>
    <row r="141" spans="1:13" s="123" customFormat="1" ht="33">
      <c r="A141" s="134" t="str">
        <f ca="1">IF(ISERROR(MATCH(E141,Код_КЦСР,0)),"",INDIRECT(ADDRESS(MATCH(E141,Код_КЦСР,0)+1,2,,,"КЦСР")))</f>
        <v>Непрограммные направления деятельности органов местного самоуправления</v>
      </c>
      <c r="B141" s="55">
        <v>801</v>
      </c>
      <c r="C141" s="58" t="s">
        <v>187</v>
      </c>
      <c r="D141" s="58" t="s">
        <v>164</v>
      </c>
      <c r="E141" s="55" t="s">
        <v>268</v>
      </c>
      <c r="F141" s="55"/>
      <c r="G141" s="63">
        <f aca="true" t="shared" si="20" ref="G141:G145">G142</f>
        <v>50.7</v>
      </c>
      <c r="K141" s="104"/>
      <c r="L141" s="104"/>
      <c r="M141" s="104"/>
    </row>
    <row r="142" spans="1:13" s="123" customFormat="1" ht="24.75" customHeight="1">
      <c r="A142" s="134" t="str">
        <f ca="1">IF(ISERROR(MATCH(E142,Код_КЦСР,0)),"",INDIRECT(ADDRESS(MATCH(E142,Код_КЦСР,0)+1,2,,,"КЦСР")))</f>
        <v>Расходы, не включенные в муниципальные программы города Череповца</v>
      </c>
      <c r="B142" s="55">
        <v>801</v>
      </c>
      <c r="C142" s="58" t="s">
        <v>187</v>
      </c>
      <c r="D142" s="58" t="s">
        <v>164</v>
      </c>
      <c r="E142" s="55" t="s">
        <v>270</v>
      </c>
      <c r="F142" s="55"/>
      <c r="G142" s="63">
        <f t="shared" si="20"/>
        <v>50.7</v>
      </c>
      <c r="K142" s="104"/>
      <c r="L142" s="104"/>
      <c r="M142" s="104"/>
    </row>
    <row r="143" spans="1:13" s="123" customFormat="1" ht="33">
      <c r="A143" s="134" t="str">
        <f ca="1">IF(ISERROR(MATCH(E143,Код_КЦСР,0)),"",INDIRECT(ADDRESS(MATCH(E143,Код_КЦСР,0)+1,2,,,"КЦСР")))</f>
        <v>Реализация функций органов местного самоуправления города, связанных с общегородским управлением</v>
      </c>
      <c r="B143" s="55">
        <v>801</v>
      </c>
      <c r="C143" s="58" t="s">
        <v>187</v>
      </c>
      <c r="D143" s="58" t="s">
        <v>164</v>
      </c>
      <c r="E143" s="55" t="s">
        <v>278</v>
      </c>
      <c r="F143" s="55"/>
      <c r="G143" s="63">
        <f>G144+G147</f>
        <v>50.7</v>
      </c>
      <c r="K143" s="104"/>
      <c r="L143" s="104"/>
      <c r="M143" s="104"/>
    </row>
    <row r="144" spans="1:13" s="123" customFormat="1" ht="12.75">
      <c r="A144" s="134" t="str">
        <f ca="1">IF(ISERROR(MATCH(E144,Код_КЦСР,0)),"",INDIRECT(ADDRESS(MATCH(E144,Код_КЦСР,0)+1,2,,,"КЦСР")))</f>
        <v>Расходы на судебные издержки и исполнение судебных решений</v>
      </c>
      <c r="B144" s="55">
        <v>801</v>
      </c>
      <c r="C144" s="58" t="s">
        <v>187</v>
      </c>
      <c r="D144" s="58" t="s">
        <v>164</v>
      </c>
      <c r="E144" s="55" t="s">
        <v>280</v>
      </c>
      <c r="F144" s="55"/>
      <c r="G144" s="63">
        <f t="shared" si="20"/>
        <v>50</v>
      </c>
      <c r="K144" s="104"/>
      <c r="L144" s="104"/>
      <c r="M144" s="104"/>
    </row>
    <row r="145" spans="1:13" s="123" customFormat="1" ht="12.75">
      <c r="A145" s="134" t="str">
        <f ca="1">IF(ISERROR(MATCH(F145,Код_КВР,0)),"",INDIRECT(ADDRESS(MATCH(F145,Код_КВР,0)+1,2,,,"КВР")))</f>
        <v>Иные бюджетные ассигнования</v>
      </c>
      <c r="B145" s="55">
        <v>801</v>
      </c>
      <c r="C145" s="58" t="s">
        <v>187</v>
      </c>
      <c r="D145" s="58" t="s">
        <v>164</v>
      </c>
      <c r="E145" s="55" t="s">
        <v>280</v>
      </c>
      <c r="F145" s="55">
        <v>800</v>
      </c>
      <c r="G145" s="63">
        <f t="shared" si="20"/>
        <v>50</v>
      </c>
      <c r="K145" s="104"/>
      <c r="L145" s="104"/>
      <c r="M145" s="104"/>
    </row>
    <row r="146" spans="1:13" s="123" customFormat="1" ht="12.75">
      <c r="A146" s="134" t="str">
        <f ca="1">IF(ISERROR(MATCH(F146,Код_КВР,0)),"",INDIRECT(ADDRESS(MATCH(F146,Код_КВР,0)+1,2,,,"КВР")))</f>
        <v>Исполнение судебных актов</v>
      </c>
      <c r="B146" s="55">
        <v>801</v>
      </c>
      <c r="C146" s="58" t="s">
        <v>187</v>
      </c>
      <c r="D146" s="58" t="s">
        <v>164</v>
      </c>
      <c r="E146" s="55" t="s">
        <v>280</v>
      </c>
      <c r="F146" s="55">
        <v>830</v>
      </c>
      <c r="G146" s="63">
        <v>50</v>
      </c>
      <c r="K146" s="104"/>
      <c r="L146" s="104"/>
      <c r="M146" s="104"/>
    </row>
    <row r="147" spans="1:13" s="123" customFormat="1" ht="22.5" customHeight="1">
      <c r="A147" s="134" t="str">
        <f ca="1">IF(ISERROR(MATCH(E147,Код_КЦСР,0)),"",INDIRECT(ADDRESS(MATCH(E147,Код_КЦСР,0)+1,2,,,"КЦСР")))</f>
        <v>Выполнение других обязательств органов местного самоуправления</v>
      </c>
      <c r="B147" s="55">
        <v>801</v>
      </c>
      <c r="C147" s="58" t="s">
        <v>187</v>
      </c>
      <c r="D147" s="58" t="s">
        <v>164</v>
      </c>
      <c r="E147" s="55" t="s">
        <v>282</v>
      </c>
      <c r="F147" s="55"/>
      <c r="G147" s="63">
        <f>G148</f>
        <v>0.7</v>
      </c>
      <c r="K147" s="104"/>
      <c r="L147" s="104"/>
      <c r="M147" s="104"/>
    </row>
    <row r="148" spans="1:13" s="123" customFormat="1" ht="12.75">
      <c r="A148" s="134" t="str">
        <f ca="1">IF(ISERROR(MATCH(F148,Код_КВР,0)),"",INDIRECT(ADDRESS(MATCH(F148,Код_КВР,0)+1,2,,,"КВР")))</f>
        <v>Иные бюджетные ассигнования</v>
      </c>
      <c r="B148" s="55">
        <v>801</v>
      </c>
      <c r="C148" s="58" t="s">
        <v>187</v>
      </c>
      <c r="D148" s="58" t="s">
        <v>164</v>
      </c>
      <c r="E148" s="55" t="s">
        <v>282</v>
      </c>
      <c r="F148" s="55">
        <v>800</v>
      </c>
      <c r="G148" s="63">
        <f>G149</f>
        <v>0.7</v>
      </c>
      <c r="K148" s="104"/>
      <c r="L148" s="104"/>
      <c r="M148" s="104"/>
    </row>
    <row r="149" spans="1:13" s="123" customFormat="1" ht="12.75">
      <c r="A149" s="134" t="str">
        <f ca="1">IF(ISERROR(MATCH(F149,Код_КВР,0)),"",INDIRECT(ADDRESS(MATCH(F149,Код_КВР,0)+1,2,,,"КВР")))</f>
        <v>Уплата налогов, сборов и иных платежей</v>
      </c>
      <c r="B149" s="55">
        <v>801</v>
      </c>
      <c r="C149" s="58" t="s">
        <v>187</v>
      </c>
      <c r="D149" s="58" t="s">
        <v>164</v>
      </c>
      <c r="E149" s="55" t="s">
        <v>282</v>
      </c>
      <c r="F149" s="55">
        <v>850</v>
      </c>
      <c r="G149" s="63">
        <v>0.7</v>
      </c>
      <c r="K149" s="104"/>
      <c r="L149" s="104"/>
      <c r="M149" s="104"/>
    </row>
    <row r="150" spans="1:13" s="123" customFormat="1" ht="12.75">
      <c r="A150" s="134" t="str">
        <f ca="1">IF(ISERROR(MATCH(C150,Код_Раздел,0)),"",INDIRECT(ADDRESS(MATCH(C150,Код_Раздел,0)+1,2,,,"Раздел")))</f>
        <v>Национальная безопасность и правоохранительная  деятельность</v>
      </c>
      <c r="B150" s="55">
        <v>801</v>
      </c>
      <c r="C150" s="58" t="s">
        <v>189</v>
      </c>
      <c r="D150" s="58"/>
      <c r="E150" s="55"/>
      <c r="F150" s="55"/>
      <c r="G150" s="63">
        <f>G151</f>
        <v>56653.90000000001</v>
      </c>
      <c r="K150" s="104"/>
      <c r="L150" s="104"/>
      <c r="M150" s="104"/>
    </row>
    <row r="151" spans="1:13" s="123" customFormat="1" ht="33">
      <c r="A151" s="137" t="s">
        <v>233</v>
      </c>
      <c r="B151" s="55">
        <v>801</v>
      </c>
      <c r="C151" s="58" t="s">
        <v>189</v>
      </c>
      <c r="D151" s="58" t="s">
        <v>193</v>
      </c>
      <c r="E151" s="55"/>
      <c r="F151" s="55"/>
      <c r="G151" s="63">
        <f>G152+G156+G189</f>
        <v>56653.90000000001</v>
      </c>
      <c r="K151" s="104"/>
      <c r="L151" s="104"/>
      <c r="M151" s="104"/>
    </row>
    <row r="152" spans="1:13" s="123" customFormat="1" ht="12.75">
      <c r="A152" s="134" t="str">
        <f ca="1">IF(ISERROR(MATCH(E152,Код_КЦСР,0)),"",INDIRECT(ADDRESS(MATCH(E152,Код_КЦСР,0)+1,2,,,"КЦСР")))</f>
        <v>Муниципальная программа «Здоровый город» на 2014-2022 годы</v>
      </c>
      <c r="B152" s="55">
        <v>801</v>
      </c>
      <c r="C152" s="58" t="s">
        <v>189</v>
      </c>
      <c r="D152" s="58" t="s">
        <v>193</v>
      </c>
      <c r="E152" s="55" t="s">
        <v>454</v>
      </c>
      <c r="F152" s="55"/>
      <c r="G152" s="63">
        <f>G153</f>
        <v>77.9</v>
      </c>
      <c r="K152" s="104"/>
      <c r="L152" s="104"/>
      <c r="M152" s="104"/>
    </row>
    <row r="153" spans="1:13" s="123" customFormat="1" ht="22.5" customHeight="1">
      <c r="A153" s="134" t="str">
        <f ca="1">IF(ISERROR(MATCH(E153,Код_КЦСР,0)),"",INDIRECT(ADDRESS(MATCH(E153,Код_КЦСР,0)+1,2,,,"КЦСР")))</f>
        <v>Сохранение и укрепление здоровья детей и подростков</v>
      </c>
      <c r="B153" s="55">
        <v>801</v>
      </c>
      <c r="C153" s="58" t="s">
        <v>189</v>
      </c>
      <c r="D153" s="58" t="s">
        <v>193</v>
      </c>
      <c r="E153" s="55" t="s">
        <v>457</v>
      </c>
      <c r="F153" s="55"/>
      <c r="G153" s="63">
        <f aca="true" t="shared" si="21" ref="G153:G154">G154</f>
        <v>77.9</v>
      </c>
      <c r="K153" s="104"/>
      <c r="L153" s="104"/>
      <c r="M153" s="104"/>
    </row>
    <row r="154" spans="1:13" s="123" customFormat="1" ht="12.75">
      <c r="A154" s="134" t="str">
        <f ca="1">IF(ISERROR(MATCH(F154,Код_КВР,0)),"",INDIRECT(ADDRESS(MATCH(F154,Код_КВР,0)+1,2,,,"КВР")))</f>
        <v>Закупка товаров, работ и услуг для муниципальных нужд</v>
      </c>
      <c r="B154" s="55">
        <v>801</v>
      </c>
      <c r="C154" s="58" t="s">
        <v>189</v>
      </c>
      <c r="D154" s="58" t="s">
        <v>193</v>
      </c>
      <c r="E154" s="55" t="s">
        <v>457</v>
      </c>
      <c r="F154" s="55">
        <v>200</v>
      </c>
      <c r="G154" s="63">
        <f t="shared" si="21"/>
        <v>77.9</v>
      </c>
      <c r="K154" s="104"/>
      <c r="L154" s="104"/>
      <c r="M154" s="104"/>
    </row>
    <row r="155" spans="1:13" s="123" customFormat="1" ht="33">
      <c r="A155" s="134" t="str">
        <f ca="1">IF(ISERROR(MATCH(F155,Код_КВР,0)),"",INDIRECT(ADDRESS(MATCH(F155,Код_КВР,0)+1,2,,,"КВР")))</f>
        <v>Иные закупки товаров, работ и услуг для обеспечения муниципальных нужд</v>
      </c>
      <c r="B155" s="55">
        <v>801</v>
      </c>
      <c r="C155" s="58" t="s">
        <v>189</v>
      </c>
      <c r="D155" s="58" t="s">
        <v>193</v>
      </c>
      <c r="E155" s="55" t="s">
        <v>457</v>
      </c>
      <c r="F155" s="55">
        <v>240</v>
      </c>
      <c r="G155" s="63">
        <v>77.9</v>
      </c>
      <c r="K155" s="104"/>
      <c r="L155" s="104"/>
      <c r="M155" s="104"/>
    </row>
    <row r="156" spans="1:13" s="123" customFormat="1" ht="33">
      <c r="A156" s="134" t="str">
        <f ca="1">IF(ISERROR(MATCH(E156,Код_КЦСР,0)),"",INDIRECT(ADDRESS(MATCH(E156,Код_КЦСР,0)+1,2,,,"КЦСР")))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56" s="55">
        <v>801</v>
      </c>
      <c r="C156" s="58" t="s">
        <v>189</v>
      </c>
      <c r="D156" s="58" t="s">
        <v>193</v>
      </c>
      <c r="E156" s="55" t="s">
        <v>75</v>
      </c>
      <c r="F156" s="55"/>
      <c r="G156" s="63">
        <f>G157+G167</f>
        <v>46943.90000000001</v>
      </c>
      <c r="K156" s="104"/>
      <c r="L156" s="104"/>
      <c r="M156" s="104"/>
    </row>
    <row r="157" spans="1:13" s="123" customFormat="1" ht="24.75" customHeight="1">
      <c r="A157" s="134" t="str">
        <f ca="1">IF(ISERROR(MATCH(E157,Код_КЦСР,0)),"",INDIRECT(ADDRESS(MATCH(E157,Код_КЦСР,0)+1,2,,,"КЦСР")))</f>
        <v>Обеспечение пожарной безопасности муниципальных учреждений города</v>
      </c>
      <c r="B157" s="55">
        <v>801</v>
      </c>
      <c r="C157" s="58" t="s">
        <v>189</v>
      </c>
      <c r="D157" s="58" t="s">
        <v>193</v>
      </c>
      <c r="E157" s="55" t="s">
        <v>77</v>
      </c>
      <c r="F157" s="55"/>
      <c r="G157" s="63">
        <f>G158+G161+G164</f>
        <v>172</v>
      </c>
      <c r="K157" s="104"/>
      <c r="L157" s="104"/>
      <c r="M157" s="104"/>
    </row>
    <row r="158" spans="1:13" s="123" customFormat="1" ht="49.5">
      <c r="A158" s="134" t="str">
        <f ca="1">IF(ISERROR(MATCH(E158,Код_КЦСР,0)),"",INDIRECT(ADDRESS(MATCH(E158,Код_КЦСР,0)+1,2,,,"КЦСР")))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58" s="55">
        <v>801</v>
      </c>
      <c r="C158" s="58" t="s">
        <v>189</v>
      </c>
      <c r="D158" s="58" t="s">
        <v>193</v>
      </c>
      <c r="E158" s="55" t="s">
        <v>79</v>
      </c>
      <c r="F158" s="55"/>
      <c r="G158" s="63">
        <f aca="true" t="shared" si="22" ref="G158:G159">G159</f>
        <v>172</v>
      </c>
      <c r="K158" s="104"/>
      <c r="L158" s="104"/>
      <c r="M158" s="104"/>
    </row>
    <row r="159" spans="1:13" s="123" customFormat="1" ht="24" customHeight="1">
      <c r="A159" s="134" t="str">
        <f ca="1">IF(ISERROR(MATCH(F159,Код_КВР,0)),"",INDIRECT(ADDRESS(MATCH(F159,Код_КВР,0)+1,2,,,"КВР")))</f>
        <v>Закупка товаров, работ и услуг для муниципальных нужд</v>
      </c>
      <c r="B159" s="55">
        <v>801</v>
      </c>
      <c r="C159" s="58" t="s">
        <v>189</v>
      </c>
      <c r="D159" s="58" t="s">
        <v>193</v>
      </c>
      <c r="E159" s="55" t="s">
        <v>79</v>
      </c>
      <c r="F159" s="55">
        <v>200</v>
      </c>
      <c r="G159" s="63">
        <f t="shared" si="22"/>
        <v>172</v>
      </c>
      <c r="K159" s="104"/>
      <c r="L159" s="104"/>
      <c r="M159" s="104"/>
    </row>
    <row r="160" spans="1:13" s="123" customFormat="1" ht="33">
      <c r="A160" s="134" t="str">
        <f ca="1">IF(ISERROR(MATCH(F160,Код_КВР,0)),"",INDIRECT(ADDRESS(MATCH(F160,Код_КВР,0)+1,2,,,"КВР")))</f>
        <v>Иные закупки товаров, работ и услуг для обеспечения муниципальных нужд</v>
      </c>
      <c r="B160" s="55">
        <v>801</v>
      </c>
      <c r="C160" s="58" t="s">
        <v>189</v>
      </c>
      <c r="D160" s="58" t="s">
        <v>193</v>
      </c>
      <c r="E160" s="55" t="s">
        <v>79</v>
      </c>
      <c r="F160" s="55">
        <v>240</v>
      </c>
      <c r="G160" s="63">
        <v>172</v>
      </c>
      <c r="K160" s="104"/>
      <c r="L160" s="104"/>
      <c r="M160" s="104"/>
    </row>
    <row r="161" spans="1:13" s="123" customFormat="1" ht="33" hidden="1">
      <c r="A161" s="134" t="str">
        <f ca="1">IF(ISERROR(MATCH(E161,Код_КЦСР,0)),"",INDIRECT(ADDRESS(MATCH(E161,Код_КЦСР,0)+1,2,,,"КЦСР")))</f>
        <v>Комплектование, ремонт и испытание внутреннего противопожарного водоснабжения зданий (ПК)</v>
      </c>
      <c r="B161" s="55">
        <v>801</v>
      </c>
      <c r="C161" s="58" t="s">
        <v>189</v>
      </c>
      <c r="D161" s="58" t="s">
        <v>193</v>
      </c>
      <c r="E161" s="55" t="s">
        <v>89</v>
      </c>
      <c r="F161" s="55"/>
      <c r="G161" s="63"/>
      <c r="K161" s="104"/>
      <c r="L161" s="104"/>
      <c r="M161" s="104"/>
    </row>
    <row r="162" spans="1:13" s="123" customFormat="1" ht="12.75" hidden="1">
      <c r="A162" s="134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55">
        <v>801</v>
      </c>
      <c r="C162" s="58" t="s">
        <v>189</v>
      </c>
      <c r="D162" s="58" t="s">
        <v>193</v>
      </c>
      <c r="E162" s="55" t="s">
        <v>89</v>
      </c>
      <c r="F162" s="55">
        <v>200</v>
      </c>
      <c r="G162" s="63"/>
      <c r="K162" s="104"/>
      <c r="L162" s="104"/>
      <c r="M162" s="104"/>
    </row>
    <row r="163" spans="1:13" s="123" customFormat="1" ht="33" hidden="1">
      <c r="A163" s="134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55">
        <v>801</v>
      </c>
      <c r="C163" s="58" t="s">
        <v>189</v>
      </c>
      <c r="D163" s="58" t="s">
        <v>193</v>
      </c>
      <c r="E163" s="55" t="s">
        <v>89</v>
      </c>
      <c r="F163" s="55">
        <v>240</v>
      </c>
      <c r="G163" s="63"/>
      <c r="K163" s="104"/>
      <c r="L163" s="104"/>
      <c r="M163" s="104"/>
    </row>
    <row r="164" spans="1:13" s="123" customFormat="1" ht="40.5" customHeight="1" hidden="1">
      <c r="A164" s="134" t="str">
        <f ca="1">IF(ISERROR(MATCH(E164,Код_КЦСР,0)),"",INDIRECT(ADDRESS(MATCH(E164,Код_КЦСР,0)+1,2,,,"КЦСР")))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164" s="55">
        <v>801</v>
      </c>
      <c r="C164" s="58" t="s">
        <v>189</v>
      </c>
      <c r="D164" s="58" t="s">
        <v>193</v>
      </c>
      <c r="E164" s="55" t="s">
        <v>91</v>
      </c>
      <c r="F164" s="55"/>
      <c r="G164" s="63">
        <f>G165</f>
        <v>0</v>
      </c>
      <c r="K164" s="104"/>
      <c r="L164" s="104"/>
      <c r="M164" s="104"/>
    </row>
    <row r="165" spans="1:13" s="123" customFormat="1" ht="12.75" hidden="1">
      <c r="A165" s="134" t="str">
        <f aca="true" t="shared" si="23" ref="A165:A166">IF(ISERROR(MATCH(F165,Код_КВР,0)),"",INDIRECT(ADDRESS(MATCH(F165,Код_КВР,0)+1,2,,,"КВР")))</f>
        <v>Закупка товаров, работ и услуг для муниципальных нужд</v>
      </c>
      <c r="B165" s="55">
        <v>801</v>
      </c>
      <c r="C165" s="58" t="s">
        <v>189</v>
      </c>
      <c r="D165" s="58" t="s">
        <v>193</v>
      </c>
      <c r="E165" s="55" t="s">
        <v>91</v>
      </c>
      <c r="F165" s="55">
        <v>200</v>
      </c>
      <c r="G165" s="63">
        <f>G166</f>
        <v>0</v>
      </c>
      <c r="K165" s="104"/>
      <c r="L165" s="104"/>
      <c r="M165" s="104"/>
    </row>
    <row r="166" spans="1:13" s="123" customFormat="1" ht="33" hidden="1">
      <c r="A166" s="134" t="str">
        <f ca="1" t="shared" si="23"/>
        <v>Иные закупки товаров, работ и услуг для обеспечения муниципальных нужд</v>
      </c>
      <c r="B166" s="55">
        <v>801</v>
      </c>
      <c r="C166" s="58" t="s">
        <v>189</v>
      </c>
      <c r="D166" s="58" t="s">
        <v>193</v>
      </c>
      <c r="E166" s="55" t="s">
        <v>91</v>
      </c>
      <c r="F166" s="55">
        <v>240</v>
      </c>
      <c r="G166" s="63"/>
      <c r="K166" s="104"/>
      <c r="L166" s="104"/>
      <c r="M166" s="104"/>
    </row>
    <row r="167" spans="1:13" s="123" customFormat="1" ht="33">
      <c r="A167" s="134" t="str">
        <f ca="1">IF(ISERROR(MATCH(E167,Код_КЦСР,0)),"",INDIRECT(ADDRESS(MATCH(E167,Код_КЦСР,0)+1,2,,,"КЦСР")))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67" s="55">
        <v>801</v>
      </c>
      <c r="C167" s="58" t="s">
        <v>189</v>
      </c>
      <c r="D167" s="58" t="s">
        <v>193</v>
      </c>
      <c r="E167" s="55" t="s">
        <v>95</v>
      </c>
      <c r="F167" s="55"/>
      <c r="G167" s="63">
        <f>G168+G175+G180</f>
        <v>46771.90000000001</v>
      </c>
      <c r="K167" s="104"/>
      <c r="L167" s="104"/>
      <c r="M167" s="104"/>
    </row>
    <row r="168" spans="1:13" s="123" customFormat="1" ht="44.25" customHeight="1">
      <c r="A168" s="134" t="str">
        <f ca="1">IF(ISERROR(MATCH(E168,Код_КЦСР,0)),"",INDIRECT(ADDRESS(MATCH(E168,Код_КЦСР,0)+1,2,,,"КЦСР")))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68" s="55">
        <v>801</v>
      </c>
      <c r="C168" s="58" t="s">
        <v>189</v>
      </c>
      <c r="D168" s="58" t="s">
        <v>193</v>
      </c>
      <c r="E168" s="55" t="s">
        <v>97</v>
      </c>
      <c r="F168" s="55"/>
      <c r="G168" s="63">
        <f>G169+G171+G173</f>
        <v>339.6</v>
      </c>
      <c r="K168" s="104"/>
      <c r="L168" s="104"/>
      <c r="M168" s="104"/>
    </row>
    <row r="169" spans="1:13" s="123" customFormat="1" ht="33" hidden="1">
      <c r="A169" s="134" t="str">
        <f aca="true" t="shared" si="24" ref="A169:A174">IF(ISERROR(MATCH(F169,Код_КВР,0)),"",INDIRECT(ADDRESS(MATCH(F169,Код_КВР,0)+1,2,,,"КВР")))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9" s="55">
        <v>801</v>
      </c>
      <c r="C169" s="58" t="s">
        <v>189</v>
      </c>
      <c r="D169" s="58" t="s">
        <v>193</v>
      </c>
      <c r="E169" s="55" t="s">
        <v>97</v>
      </c>
      <c r="F169" s="55">
        <v>100</v>
      </c>
      <c r="G169" s="63">
        <f>G170</f>
        <v>0</v>
      </c>
      <c r="K169" s="104"/>
      <c r="L169" s="104"/>
      <c r="M169" s="104"/>
    </row>
    <row r="170" spans="1:13" s="123" customFormat="1" ht="12.75" hidden="1">
      <c r="A170" s="134" t="str">
        <f ca="1" t="shared" si="24"/>
        <v>Расходы на выплаты персоналу казенных учреждений</v>
      </c>
      <c r="B170" s="55">
        <v>801</v>
      </c>
      <c r="C170" s="58" t="s">
        <v>189</v>
      </c>
      <c r="D170" s="58" t="s">
        <v>193</v>
      </c>
      <c r="E170" s="55" t="s">
        <v>97</v>
      </c>
      <c r="F170" s="55">
        <v>110</v>
      </c>
      <c r="G170" s="63"/>
      <c r="K170" s="104"/>
      <c r="L170" s="104"/>
      <c r="M170" s="104"/>
    </row>
    <row r="171" spans="1:13" s="123" customFormat="1" ht="12.75" hidden="1">
      <c r="A171" s="134" t="str">
        <f ca="1" t="shared" si="24"/>
        <v>Закупка товаров, работ и услуг для муниципальных нужд</v>
      </c>
      <c r="B171" s="55">
        <v>801</v>
      </c>
      <c r="C171" s="58" t="s">
        <v>189</v>
      </c>
      <c r="D171" s="58" t="s">
        <v>193</v>
      </c>
      <c r="E171" s="55" t="s">
        <v>97</v>
      </c>
      <c r="F171" s="55">
        <v>200</v>
      </c>
      <c r="G171" s="63">
        <f>G172</f>
        <v>0</v>
      </c>
      <c r="K171" s="104"/>
      <c r="L171" s="104"/>
      <c r="M171" s="104"/>
    </row>
    <row r="172" spans="1:13" s="123" customFormat="1" ht="33" hidden="1">
      <c r="A172" s="134" t="str">
        <f ca="1" t="shared" si="24"/>
        <v>Иные закупки товаров, работ и услуг для обеспечения муниципальных нужд</v>
      </c>
      <c r="B172" s="55">
        <v>801</v>
      </c>
      <c r="C172" s="58" t="s">
        <v>189</v>
      </c>
      <c r="D172" s="58" t="s">
        <v>193</v>
      </c>
      <c r="E172" s="55" t="s">
        <v>97</v>
      </c>
      <c r="F172" s="55">
        <v>240</v>
      </c>
      <c r="G172" s="63"/>
      <c r="K172" s="104"/>
      <c r="L172" s="104"/>
      <c r="M172" s="104"/>
    </row>
    <row r="173" spans="1:13" s="123" customFormat="1" ht="36.75" customHeight="1">
      <c r="A173" s="134" t="str">
        <f ca="1" t="shared" si="24"/>
        <v>Предоставление субсидий бюджетным, автономным учреждениям и иным некоммерческим организациям</v>
      </c>
      <c r="B173" s="55">
        <v>801</v>
      </c>
      <c r="C173" s="58" t="s">
        <v>189</v>
      </c>
      <c r="D173" s="58" t="s">
        <v>193</v>
      </c>
      <c r="E173" s="55" t="s">
        <v>97</v>
      </c>
      <c r="F173" s="55">
        <v>600</v>
      </c>
      <c r="G173" s="63">
        <f>G174</f>
        <v>339.6</v>
      </c>
      <c r="K173" s="104"/>
      <c r="L173" s="104"/>
      <c r="M173" s="104"/>
    </row>
    <row r="174" spans="1:13" s="123" customFormat="1" ht="24.75" customHeight="1">
      <c r="A174" s="134" t="str">
        <f ca="1" t="shared" si="24"/>
        <v>Субсидии бюджетным учреждениям</v>
      </c>
      <c r="B174" s="55">
        <v>801</v>
      </c>
      <c r="C174" s="58" t="s">
        <v>189</v>
      </c>
      <c r="D174" s="58" t="s">
        <v>193</v>
      </c>
      <c r="E174" s="55" t="s">
        <v>97</v>
      </c>
      <c r="F174" s="55">
        <v>610</v>
      </c>
      <c r="G174" s="63">
        <v>339.6</v>
      </c>
      <c r="K174" s="104"/>
      <c r="L174" s="104"/>
      <c r="M174" s="104"/>
    </row>
    <row r="175" spans="1:13" s="123" customFormat="1" ht="33">
      <c r="A175" s="134" t="str">
        <f ca="1">IF(ISERROR(MATCH(E175,Код_КЦСР,0)),"",INDIRECT(ADDRESS(MATCH(E175,Код_КЦСР,0)+1,2,,,"КЦСР")))</f>
        <v>Организация и проведение обучения должностных лиц и специалистов ГО и ЧС</v>
      </c>
      <c r="B175" s="55">
        <v>801</v>
      </c>
      <c r="C175" s="58" t="s">
        <v>189</v>
      </c>
      <c r="D175" s="58" t="s">
        <v>193</v>
      </c>
      <c r="E175" s="55" t="s">
        <v>102</v>
      </c>
      <c r="F175" s="55"/>
      <c r="G175" s="63">
        <f>G176+G178</f>
        <v>2004.8</v>
      </c>
      <c r="K175" s="104"/>
      <c r="L175" s="104"/>
      <c r="M175" s="104"/>
    </row>
    <row r="176" spans="1:13" s="123" customFormat="1" ht="33">
      <c r="A176" s="134" t="str">
        <f ca="1">IF(ISERROR(MATCH(F176,Код_КВР,0)),"",INDIRECT(ADDRESS(MATCH(F176,Код_КВР,0)+1,2,,,"КВР")))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6" s="55">
        <v>801</v>
      </c>
      <c r="C176" s="58" t="s">
        <v>189</v>
      </c>
      <c r="D176" s="58" t="s">
        <v>193</v>
      </c>
      <c r="E176" s="55" t="s">
        <v>102</v>
      </c>
      <c r="F176" s="55">
        <v>100</v>
      </c>
      <c r="G176" s="63">
        <f>G177</f>
        <v>1707.8</v>
      </c>
      <c r="K176" s="104"/>
      <c r="L176" s="104"/>
      <c r="M176" s="104"/>
    </row>
    <row r="177" spans="1:13" s="123" customFormat="1" ht="27.2" customHeight="1">
      <c r="A177" s="134" t="str">
        <f ca="1">IF(ISERROR(MATCH(F177,Код_КВР,0)),"",INDIRECT(ADDRESS(MATCH(F177,Код_КВР,0)+1,2,,,"КВР")))</f>
        <v>Расходы на выплаты персоналу казенных учреждений</v>
      </c>
      <c r="B177" s="55">
        <v>801</v>
      </c>
      <c r="C177" s="58" t="s">
        <v>189</v>
      </c>
      <c r="D177" s="58" t="s">
        <v>193</v>
      </c>
      <c r="E177" s="55" t="s">
        <v>102</v>
      </c>
      <c r="F177" s="55">
        <v>110</v>
      </c>
      <c r="G177" s="63">
        <v>1707.8</v>
      </c>
      <c r="K177" s="104"/>
      <c r="L177" s="104"/>
      <c r="M177" s="104"/>
    </row>
    <row r="178" spans="1:13" s="123" customFormat="1" ht="27.2" customHeight="1">
      <c r="A178" s="134" t="str">
        <f ca="1">IF(ISERROR(MATCH(F178,Код_КВР,0)),"",INDIRECT(ADDRESS(MATCH(F178,Код_КВР,0)+1,2,,,"КВР")))</f>
        <v>Закупка товаров, работ и услуг для муниципальных нужд</v>
      </c>
      <c r="B178" s="55">
        <v>801</v>
      </c>
      <c r="C178" s="58" t="s">
        <v>189</v>
      </c>
      <c r="D178" s="58" t="s">
        <v>193</v>
      </c>
      <c r="E178" s="55" t="s">
        <v>102</v>
      </c>
      <c r="F178" s="55">
        <v>200</v>
      </c>
      <c r="G178" s="63">
        <f>G179</f>
        <v>297</v>
      </c>
      <c r="K178" s="104"/>
      <c r="L178" s="104"/>
      <c r="M178" s="104"/>
    </row>
    <row r="179" spans="1:13" s="123" customFormat="1" ht="36.75" customHeight="1">
      <c r="A179" s="134" t="str">
        <f ca="1">IF(ISERROR(MATCH(F179,Код_КВР,0)),"",INDIRECT(ADDRESS(MATCH(F179,Код_КВР,0)+1,2,,,"КВР")))</f>
        <v>Иные закупки товаров, работ и услуг для обеспечения муниципальных нужд</v>
      </c>
      <c r="B179" s="55">
        <v>801</v>
      </c>
      <c r="C179" s="58" t="s">
        <v>189</v>
      </c>
      <c r="D179" s="58" t="s">
        <v>193</v>
      </c>
      <c r="E179" s="55" t="s">
        <v>102</v>
      </c>
      <c r="F179" s="55">
        <v>240</v>
      </c>
      <c r="G179" s="63">
        <v>297</v>
      </c>
      <c r="K179" s="104"/>
      <c r="L179" s="104"/>
      <c r="M179" s="104"/>
    </row>
    <row r="180" spans="1:13" s="123" customFormat="1" ht="24" customHeight="1">
      <c r="A180" s="134" t="str">
        <f ca="1">IF(ISERROR(MATCH(E180,Код_КЦСР,0)),"",INDIRECT(ADDRESS(MATCH(E180,Код_КЦСР,0)+1,2,,,"КЦСР")))</f>
        <v xml:space="preserve">Обеспечение создания условий для реализации подпрограммы 2 </v>
      </c>
      <c r="B180" s="55">
        <v>801</v>
      </c>
      <c r="C180" s="58" t="s">
        <v>189</v>
      </c>
      <c r="D180" s="58" t="s">
        <v>193</v>
      </c>
      <c r="E180" s="55" t="s">
        <v>103</v>
      </c>
      <c r="F180" s="55"/>
      <c r="G180" s="63">
        <f>G181+G183+G187+G185</f>
        <v>44427.50000000001</v>
      </c>
      <c r="K180" s="104"/>
      <c r="L180" s="104"/>
      <c r="M180" s="104"/>
    </row>
    <row r="181" spans="1:13" s="123" customFormat="1" ht="40.5" customHeight="1">
      <c r="A181" s="134" t="str">
        <f aca="true" t="shared" si="25" ref="A181:A188">IF(ISERROR(MATCH(F181,Код_КВР,0)),"",INDIRECT(ADDRESS(MATCH(F181,Код_КВР,0)+1,2,,,"КВР")))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1" s="55">
        <v>801</v>
      </c>
      <c r="C181" s="58" t="s">
        <v>189</v>
      </c>
      <c r="D181" s="58" t="s">
        <v>193</v>
      </c>
      <c r="E181" s="55" t="s">
        <v>103</v>
      </c>
      <c r="F181" s="55">
        <v>100</v>
      </c>
      <c r="G181" s="63">
        <f>G182</f>
        <v>20087.800000000003</v>
      </c>
      <c r="K181" s="104"/>
      <c r="L181" s="104"/>
      <c r="M181" s="104"/>
    </row>
    <row r="182" spans="1:13" s="123" customFormat="1" ht="26.25" customHeight="1">
      <c r="A182" s="134" t="str">
        <f ca="1" t="shared" si="25"/>
        <v>Расходы на выплаты персоналу казенных учреждений</v>
      </c>
      <c r="B182" s="55">
        <v>801</v>
      </c>
      <c r="C182" s="58" t="s">
        <v>189</v>
      </c>
      <c r="D182" s="58" t="s">
        <v>193</v>
      </c>
      <c r="E182" s="55" t="s">
        <v>103</v>
      </c>
      <c r="F182" s="55">
        <v>110</v>
      </c>
      <c r="G182" s="63">
        <f>20037.4+50.4</f>
        <v>20087.800000000003</v>
      </c>
      <c r="K182" s="104"/>
      <c r="L182" s="104"/>
      <c r="M182" s="104"/>
    </row>
    <row r="183" spans="1:13" s="123" customFormat="1" ht="24" customHeight="1">
      <c r="A183" s="134" t="str">
        <f ca="1" t="shared" si="25"/>
        <v>Закупка товаров, работ и услуг для муниципальных нужд</v>
      </c>
      <c r="B183" s="55">
        <v>801</v>
      </c>
      <c r="C183" s="58" t="s">
        <v>189</v>
      </c>
      <c r="D183" s="58" t="s">
        <v>193</v>
      </c>
      <c r="E183" s="55" t="s">
        <v>103</v>
      </c>
      <c r="F183" s="55">
        <v>200</v>
      </c>
      <c r="G183" s="63">
        <f>G184</f>
        <v>2988.4</v>
      </c>
      <c r="K183" s="104"/>
      <c r="L183" s="104"/>
      <c r="M183" s="104"/>
    </row>
    <row r="184" spans="1:13" s="123" customFormat="1" ht="35.25" customHeight="1">
      <c r="A184" s="134" t="str">
        <f ca="1" t="shared" si="25"/>
        <v>Иные закупки товаров, работ и услуг для обеспечения муниципальных нужд</v>
      </c>
      <c r="B184" s="55">
        <v>801</v>
      </c>
      <c r="C184" s="58" t="s">
        <v>189</v>
      </c>
      <c r="D184" s="58" t="s">
        <v>193</v>
      </c>
      <c r="E184" s="55" t="s">
        <v>103</v>
      </c>
      <c r="F184" s="55">
        <v>240</v>
      </c>
      <c r="G184" s="63">
        <v>2988.4</v>
      </c>
      <c r="K184" s="104"/>
      <c r="L184" s="104"/>
      <c r="M184" s="104"/>
    </row>
    <row r="185" spans="1:13" s="123" customFormat="1" ht="36" customHeight="1">
      <c r="A185" s="134" t="str">
        <f aca="true" t="shared" si="26" ref="A185:A186">IF(ISERROR(MATCH(F185,Код_КВР,0)),"",INDIRECT(ADDRESS(MATCH(F185,Код_КВР,0)+1,2,,,"КВР")))</f>
        <v>Предоставление субсидий бюджетным, автономным учреждениям и иным некоммерческим организациям</v>
      </c>
      <c r="B185" s="55">
        <v>801</v>
      </c>
      <c r="C185" s="58" t="s">
        <v>189</v>
      </c>
      <c r="D185" s="58" t="s">
        <v>193</v>
      </c>
      <c r="E185" s="55" t="s">
        <v>103</v>
      </c>
      <c r="F185" s="55">
        <v>600</v>
      </c>
      <c r="G185" s="63">
        <f>G186</f>
        <v>20989.4</v>
      </c>
      <c r="K185" s="104"/>
      <c r="L185" s="104"/>
      <c r="M185" s="104"/>
    </row>
    <row r="186" spans="1:13" s="123" customFormat="1" ht="20.25" customHeight="1">
      <c r="A186" s="134" t="str">
        <f ca="1" t="shared" si="26"/>
        <v>Субсидии бюджетным учреждениям</v>
      </c>
      <c r="B186" s="55">
        <v>801</v>
      </c>
      <c r="C186" s="58" t="s">
        <v>189</v>
      </c>
      <c r="D186" s="58" t="s">
        <v>193</v>
      </c>
      <c r="E186" s="55" t="s">
        <v>103</v>
      </c>
      <c r="F186" s="55">
        <v>610</v>
      </c>
      <c r="G186" s="63">
        <v>20989.4</v>
      </c>
      <c r="K186" s="104"/>
      <c r="L186" s="104"/>
      <c r="M186" s="104"/>
    </row>
    <row r="187" spans="1:13" s="123" customFormat="1" ht="20.25" customHeight="1">
      <c r="A187" s="134" t="str">
        <f ca="1" t="shared" si="25"/>
        <v>Иные бюджетные ассигнования</v>
      </c>
      <c r="B187" s="55">
        <v>801</v>
      </c>
      <c r="C187" s="58" t="s">
        <v>189</v>
      </c>
      <c r="D187" s="58" t="s">
        <v>193</v>
      </c>
      <c r="E187" s="55" t="s">
        <v>103</v>
      </c>
      <c r="F187" s="55">
        <v>800</v>
      </c>
      <c r="G187" s="63">
        <f>G188</f>
        <v>361.9</v>
      </c>
      <c r="K187" s="104"/>
      <c r="L187" s="104"/>
      <c r="M187" s="104"/>
    </row>
    <row r="188" spans="1:13" s="123" customFormat="1" ht="12.75">
      <c r="A188" s="134" t="str">
        <f ca="1" t="shared" si="25"/>
        <v>Уплата налогов, сборов и иных платежей</v>
      </c>
      <c r="B188" s="55">
        <v>801</v>
      </c>
      <c r="C188" s="58" t="s">
        <v>189</v>
      </c>
      <c r="D188" s="58" t="s">
        <v>193</v>
      </c>
      <c r="E188" s="55" t="s">
        <v>103</v>
      </c>
      <c r="F188" s="55">
        <v>850</v>
      </c>
      <c r="G188" s="63">
        <f>336.9+25</f>
        <v>361.9</v>
      </c>
      <c r="K188" s="104"/>
      <c r="L188" s="104"/>
      <c r="M188" s="104"/>
    </row>
    <row r="189" spans="1:13" s="123" customFormat="1" ht="44.25" customHeight="1">
      <c r="A189" s="134" t="str">
        <f ca="1">IF(ISERROR(MATCH(E189,Код_КЦСР,0)),"",INDIRECT(ADDRESS(MATCH(E189,Код_КЦСР,0)+1,2,,,"КЦСР")))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89" s="55">
        <v>801</v>
      </c>
      <c r="C189" s="58" t="s">
        <v>189</v>
      </c>
      <c r="D189" s="58" t="s">
        <v>193</v>
      </c>
      <c r="E189" s="55" t="s">
        <v>129</v>
      </c>
      <c r="F189" s="55"/>
      <c r="G189" s="63">
        <f>G190</f>
        <v>9632.1</v>
      </c>
      <c r="K189" s="104"/>
      <c r="L189" s="104"/>
      <c r="M189" s="104"/>
    </row>
    <row r="190" spans="1:13" s="123" customFormat="1" ht="21" customHeight="1">
      <c r="A190" s="134" t="str">
        <f ca="1">IF(ISERROR(MATCH(E190,Код_КЦСР,0)),"",INDIRECT(ADDRESS(MATCH(E190,Код_КЦСР,0)+1,2,,,"КЦСР")))</f>
        <v>Профилактика преступлений и иных правонарушений в городе Череповце</v>
      </c>
      <c r="B190" s="55">
        <v>801</v>
      </c>
      <c r="C190" s="58" t="s">
        <v>189</v>
      </c>
      <c r="D190" s="58" t="s">
        <v>193</v>
      </c>
      <c r="E190" s="55" t="s">
        <v>131</v>
      </c>
      <c r="F190" s="55"/>
      <c r="G190" s="63">
        <f>G191</f>
        <v>9632.1</v>
      </c>
      <c r="K190" s="104"/>
      <c r="L190" s="104"/>
      <c r="M190" s="104"/>
    </row>
    <row r="191" spans="1:13" s="123" customFormat="1" ht="21" customHeight="1">
      <c r="A191" s="134" t="str">
        <f ca="1">IF(ISERROR(MATCH(E191,Код_КЦСР,0)),"",INDIRECT(ADDRESS(MATCH(E191,Код_КЦСР,0)+1,2,,,"КЦСР")))</f>
        <v>Привлечение общественности к охране общественного порядка</v>
      </c>
      <c r="B191" s="55">
        <v>801</v>
      </c>
      <c r="C191" s="58" t="s">
        <v>189</v>
      </c>
      <c r="D191" s="58" t="s">
        <v>193</v>
      </c>
      <c r="E191" s="55" t="s">
        <v>133</v>
      </c>
      <c r="F191" s="55"/>
      <c r="G191" s="63">
        <f>G192+G194+G196</f>
        <v>9632.1</v>
      </c>
      <c r="K191" s="104"/>
      <c r="L191" s="104"/>
      <c r="M191" s="104"/>
    </row>
    <row r="192" spans="1:13" s="123" customFormat="1" ht="37.5" customHeight="1">
      <c r="A192" s="134" t="str">
        <f aca="true" t="shared" si="27" ref="A192:A197">IF(ISERROR(MATCH(F192,Код_КВР,0)),"",INDIRECT(ADDRESS(MATCH(F192,Код_КВР,0)+1,2,,,"КВР")))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2" s="55">
        <v>801</v>
      </c>
      <c r="C192" s="58" t="s">
        <v>189</v>
      </c>
      <c r="D192" s="58" t="s">
        <v>193</v>
      </c>
      <c r="E192" s="55" t="s">
        <v>133</v>
      </c>
      <c r="F192" s="55">
        <v>100</v>
      </c>
      <c r="G192" s="63">
        <f>G193</f>
        <v>7353.7</v>
      </c>
      <c r="K192" s="104"/>
      <c r="L192" s="104"/>
      <c r="M192" s="104"/>
    </row>
    <row r="193" spans="1:13" s="123" customFormat="1" ht="21" customHeight="1">
      <c r="A193" s="134" t="str">
        <f ca="1" t="shared" si="27"/>
        <v>Расходы на выплаты персоналу казенных учреждений</v>
      </c>
      <c r="B193" s="55">
        <v>801</v>
      </c>
      <c r="C193" s="58" t="s">
        <v>189</v>
      </c>
      <c r="D193" s="58" t="s">
        <v>193</v>
      </c>
      <c r="E193" s="55" t="s">
        <v>133</v>
      </c>
      <c r="F193" s="55">
        <v>110</v>
      </c>
      <c r="G193" s="63">
        <v>7353.7</v>
      </c>
      <c r="K193" s="104"/>
      <c r="L193" s="104"/>
      <c r="M193" s="104"/>
    </row>
    <row r="194" spans="1:13" s="123" customFormat="1" ht="24" customHeight="1">
      <c r="A194" s="134" t="str">
        <f ca="1" t="shared" si="27"/>
        <v>Закупка товаров, работ и услуг для муниципальных нужд</v>
      </c>
      <c r="B194" s="55">
        <v>801</v>
      </c>
      <c r="C194" s="58" t="s">
        <v>189</v>
      </c>
      <c r="D194" s="58" t="s">
        <v>193</v>
      </c>
      <c r="E194" s="55" t="s">
        <v>133</v>
      </c>
      <c r="F194" s="55">
        <v>200</v>
      </c>
      <c r="G194" s="63">
        <f>G195</f>
        <v>2020.8</v>
      </c>
      <c r="K194" s="104"/>
      <c r="L194" s="104"/>
      <c r="M194" s="104"/>
    </row>
    <row r="195" spans="1:13" s="123" customFormat="1" ht="33">
      <c r="A195" s="134" t="str">
        <f ca="1" t="shared" si="27"/>
        <v>Иные закупки товаров, работ и услуг для обеспечения муниципальных нужд</v>
      </c>
      <c r="B195" s="55">
        <v>801</v>
      </c>
      <c r="C195" s="58" t="s">
        <v>189</v>
      </c>
      <c r="D195" s="58" t="s">
        <v>193</v>
      </c>
      <c r="E195" s="55" t="s">
        <v>133</v>
      </c>
      <c r="F195" s="55">
        <v>240</v>
      </c>
      <c r="G195" s="63">
        <f>2020.8</f>
        <v>2020.8</v>
      </c>
      <c r="K195" s="104"/>
      <c r="L195" s="104"/>
      <c r="M195" s="104"/>
    </row>
    <row r="196" spans="1:13" s="123" customFormat="1" ht="12.75">
      <c r="A196" s="134" t="str">
        <f ca="1" t="shared" si="27"/>
        <v>Иные бюджетные ассигнования</v>
      </c>
      <c r="B196" s="55">
        <v>801</v>
      </c>
      <c r="C196" s="58" t="s">
        <v>189</v>
      </c>
      <c r="D196" s="58" t="s">
        <v>193</v>
      </c>
      <c r="E196" s="55" t="s">
        <v>133</v>
      </c>
      <c r="F196" s="55">
        <v>800</v>
      </c>
      <c r="G196" s="63">
        <f aca="true" t="shared" si="28" ref="G196">G197</f>
        <v>257.6</v>
      </c>
      <c r="K196" s="104"/>
      <c r="L196" s="104"/>
      <c r="M196" s="104"/>
    </row>
    <row r="197" spans="1:13" s="123" customFormat="1" ht="12.75">
      <c r="A197" s="134" t="str">
        <f ca="1" t="shared" si="27"/>
        <v>Уплата налогов, сборов и иных платежей</v>
      </c>
      <c r="B197" s="55">
        <v>801</v>
      </c>
      <c r="C197" s="58" t="s">
        <v>189</v>
      </c>
      <c r="D197" s="58" t="s">
        <v>193</v>
      </c>
      <c r="E197" s="55" t="s">
        <v>133</v>
      </c>
      <c r="F197" s="55">
        <v>850</v>
      </c>
      <c r="G197" s="63">
        <v>257.6</v>
      </c>
      <c r="K197" s="104"/>
      <c r="L197" s="104"/>
      <c r="M197" s="104"/>
    </row>
    <row r="198" spans="1:13" s="123" customFormat="1" ht="12.75">
      <c r="A198" s="134" t="str">
        <f ca="1">IF(ISERROR(MATCH(C198,Код_Раздел,0)),"",INDIRECT(ADDRESS(MATCH(C198,Код_Раздел,0)+1,2,,,"Раздел")))</f>
        <v>Национальная экономика</v>
      </c>
      <c r="B198" s="55">
        <v>801</v>
      </c>
      <c r="C198" s="58" t="s">
        <v>190</v>
      </c>
      <c r="D198" s="58"/>
      <c r="E198" s="55"/>
      <c r="F198" s="55"/>
      <c r="G198" s="63">
        <f>G199+G208+G237+G204</f>
        <v>68876.09999999999</v>
      </c>
      <c r="K198" s="104"/>
      <c r="L198" s="104"/>
      <c r="M198" s="104"/>
    </row>
    <row r="199" spans="1:13" s="123" customFormat="1" ht="12.75">
      <c r="A199" s="136" t="s">
        <v>177</v>
      </c>
      <c r="B199" s="55">
        <v>801</v>
      </c>
      <c r="C199" s="58" t="s">
        <v>190</v>
      </c>
      <c r="D199" s="58" t="s">
        <v>187</v>
      </c>
      <c r="E199" s="55"/>
      <c r="F199" s="55"/>
      <c r="G199" s="63">
        <f aca="true" t="shared" si="29" ref="G199:G202">G200</f>
        <v>1193.7</v>
      </c>
      <c r="K199" s="104"/>
      <c r="L199" s="104"/>
      <c r="M199" s="104"/>
    </row>
    <row r="200" spans="1:13" s="123" customFormat="1" ht="33" customHeight="1">
      <c r="A200" s="134" t="str">
        <f ca="1">IF(ISERROR(MATCH(E200,Код_КЦСР,0)),"",INDIRECT(ADDRESS(MATCH(E200,Код_КЦСР,0)+1,2,,,"КЦСР")))</f>
        <v>Муниципальная программа «Развитие молодежной политики» на 2013-2018 годы</v>
      </c>
      <c r="B200" s="55">
        <v>801</v>
      </c>
      <c r="C200" s="58" t="s">
        <v>190</v>
      </c>
      <c r="D200" s="58" t="s">
        <v>187</v>
      </c>
      <c r="E200" s="55" t="s">
        <v>448</v>
      </c>
      <c r="F200" s="55"/>
      <c r="G200" s="63">
        <f t="shared" si="29"/>
        <v>1193.7</v>
      </c>
      <c r="K200" s="104"/>
      <c r="L200" s="104"/>
      <c r="M200" s="104"/>
    </row>
    <row r="201" spans="1:13" s="123" customFormat="1" ht="33.75" customHeight="1">
      <c r="A201" s="134" t="str">
        <f ca="1">IF(ISERROR(MATCH(E201,Код_КЦСР,0)),"",INDIRECT(ADDRESS(MATCH(E201,Код_КЦСР,0)+1,2,,,"КЦСР")))</f>
        <v>Организация временного трудоустройства несовершеннолетних в возрасте от 14 до 18 лет</v>
      </c>
      <c r="B201" s="55">
        <v>801</v>
      </c>
      <c r="C201" s="58" t="s">
        <v>190</v>
      </c>
      <c r="D201" s="58" t="s">
        <v>187</v>
      </c>
      <c r="E201" s="55" t="s">
        <v>450</v>
      </c>
      <c r="F201" s="55"/>
      <c r="G201" s="63">
        <f t="shared" si="29"/>
        <v>1193.7</v>
      </c>
      <c r="K201" s="104"/>
      <c r="L201" s="104"/>
      <c r="M201" s="104"/>
    </row>
    <row r="202" spans="1:13" s="123" customFormat="1" ht="33">
      <c r="A202" s="134" t="str">
        <f ca="1">IF(ISERROR(MATCH(F202,Код_КВР,0)),"",INDIRECT(ADDRESS(MATCH(F202,Код_КВР,0)+1,2,,,"КВР")))</f>
        <v>Предоставление субсидий бюджетным, автономным учреждениям и иным некоммерческим организациям</v>
      </c>
      <c r="B202" s="55">
        <v>801</v>
      </c>
      <c r="C202" s="58" t="s">
        <v>190</v>
      </c>
      <c r="D202" s="58" t="s">
        <v>187</v>
      </c>
      <c r="E202" s="55" t="s">
        <v>450</v>
      </c>
      <c r="F202" s="55">
        <v>600</v>
      </c>
      <c r="G202" s="63">
        <f t="shared" si="29"/>
        <v>1193.7</v>
      </c>
      <c r="K202" s="104"/>
      <c r="L202" s="104"/>
      <c r="M202" s="104"/>
    </row>
    <row r="203" spans="1:13" s="123" customFormat="1" ht="18.75" customHeight="1">
      <c r="A203" s="134" t="str">
        <f ca="1">IF(ISERROR(MATCH(F203,Код_КВР,0)),"",INDIRECT(ADDRESS(MATCH(F203,Код_КВР,0)+1,2,,,"КВР")))</f>
        <v>Субсидии бюджетным учреждениям</v>
      </c>
      <c r="B203" s="55">
        <v>801</v>
      </c>
      <c r="C203" s="58" t="s">
        <v>190</v>
      </c>
      <c r="D203" s="58" t="s">
        <v>187</v>
      </c>
      <c r="E203" s="55" t="s">
        <v>450</v>
      </c>
      <c r="F203" s="55">
        <v>610</v>
      </c>
      <c r="G203" s="63">
        <v>1193.7</v>
      </c>
      <c r="K203" s="104"/>
      <c r="L203" s="104"/>
      <c r="M203" s="104"/>
    </row>
    <row r="204" spans="1:13" s="123" customFormat="1" ht="12.75" hidden="1">
      <c r="A204" s="138" t="s">
        <v>316</v>
      </c>
      <c r="B204" s="55">
        <v>801</v>
      </c>
      <c r="C204" s="58" t="s">
        <v>190</v>
      </c>
      <c r="D204" s="58" t="s">
        <v>196</v>
      </c>
      <c r="E204" s="55"/>
      <c r="F204" s="55"/>
      <c r="G204" s="63">
        <f>G205</f>
        <v>0</v>
      </c>
      <c r="K204" s="104"/>
      <c r="L204" s="104"/>
      <c r="M204" s="104"/>
    </row>
    <row r="205" spans="1:13" s="123" customFormat="1" ht="33" hidden="1">
      <c r="A205" s="134" t="str">
        <f ca="1">IF(ISERROR(MATCH(E205,Код_КЦСР,0)),"",INDIRECT(ADDRESS(MATCH(E205,Код_КЦСР,0)+1,2,,,"КЦСР")))</f>
        <v>Муниципальная программа «Развитие городского общественного транспорта» на 2014-2017 годы</v>
      </c>
      <c r="B205" s="55">
        <v>801</v>
      </c>
      <c r="C205" s="58" t="s">
        <v>190</v>
      </c>
      <c r="D205" s="58" t="s">
        <v>196</v>
      </c>
      <c r="E205" s="55" t="s">
        <v>37</v>
      </c>
      <c r="F205" s="55"/>
      <c r="G205" s="63">
        <f>G206</f>
        <v>0</v>
      </c>
      <c r="K205" s="104"/>
      <c r="L205" s="104"/>
      <c r="M205" s="104"/>
    </row>
    <row r="206" spans="1:13" s="123" customFormat="1" ht="12.75" hidden="1">
      <c r="A206" s="134" t="str">
        <f ca="1">IF(ISERROR(MATCH(F206,Код_КВР,0)),"",INDIRECT(ADDRESS(MATCH(F206,Код_КВР,0)+1,2,,,"КВР")))</f>
        <v>Иные бюджетные ассигнования</v>
      </c>
      <c r="B206" s="55">
        <v>801</v>
      </c>
      <c r="C206" s="58" t="s">
        <v>190</v>
      </c>
      <c r="D206" s="58" t="s">
        <v>196</v>
      </c>
      <c r="E206" s="55" t="s">
        <v>485</v>
      </c>
      <c r="F206" s="55">
        <v>800</v>
      </c>
      <c r="G206" s="63">
        <f>G207</f>
        <v>0</v>
      </c>
      <c r="K206" s="104"/>
      <c r="L206" s="104"/>
      <c r="M206" s="104"/>
    </row>
    <row r="207" spans="1:13" s="123" customFormat="1" ht="42.75" customHeight="1" hidden="1">
      <c r="A207" s="134" t="str">
        <f ca="1">IF(ISERROR(MATCH(F207,Код_КВР,0)),"",INDIRECT(ADDRESS(MATCH(F207,Код_КВР,0)+1,2,,,"КВР")))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07" s="55">
        <v>801</v>
      </c>
      <c r="C207" s="58" t="s">
        <v>190</v>
      </c>
      <c r="D207" s="58" t="s">
        <v>196</v>
      </c>
      <c r="E207" s="55" t="s">
        <v>485</v>
      </c>
      <c r="F207" s="55">
        <v>810</v>
      </c>
      <c r="G207" s="63"/>
      <c r="K207" s="104"/>
      <c r="L207" s="104"/>
      <c r="M207" s="104"/>
    </row>
    <row r="208" spans="1:13" s="123" customFormat="1" ht="20.25" customHeight="1">
      <c r="A208" s="137" t="s">
        <v>204</v>
      </c>
      <c r="B208" s="55">
        <v>801</v>
      </c>
      <c r="C208" s="58" t="s">
        <v>190</v>
      </c>
      <c r="D208" s="58" t="s">
        <v>162</v>
      </c>
      <c r="E208" s="55"/>
      <c r="F208" s="55"/>
      <c r="G208" s="63">
        <f>G209+G220+G232+G216</f>
        <v>53829.6</v>
      </c>
      <c r="K208" s="104"/>
      <c r="L208" s="104"/>
      <c r="M208" s="104"/>
    </row>
    <row r="209" spans="1:13" s="123" customFormat="1" ht="33">
      <c r="A209" s="134" t="str">
        <f ca="1">IF(ISERROR(MATCH(E209,Код_КЦСР,0)),"",INDIRECT(ADDRESS(MATCH(E209,Код_КЦСР,0)+1,2,,,"КЦСР")))</f>
        <v>Муниципальная программа «iCity – Современные информационные технологии г. Череповца»  на 2014-2020 годы</v>
      </c>
      <c r="B209" s="55">
        <v>801</v>
      </c>
      <c r="C209" s="58" t="s">
        <v>190</v>
      </c>
      <c r="D209" s="58" t="s">
        <v>162</v>
      </c>
      <c r="E209" s="55" t="s">
        <v>463</v>
      </c>
      <c r="F209" s="55"/>
      <c r="G209" s="63">
        <f>G210+G213</f>
        <v>48700.9</v>
      </c>
      <c r="K209" s="104"/>
      <c r="L209" s="104"/>
      <c r="M209" s="104"/>
    </row>
    <row r="210" spans="1:13" s="123" customFormat="1" ht="49.5">
      <c r="A210" s="134" t="str">
        <f ca="1">IF(ISERROR(MATCH(E210,Код_КЦСР,0)),"",INDIRECT(ADDRESS(MATCH(E210,Код_КЦСР,0)+1,2,,,"КЦСР")))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10" s="55">
        <v>801</v>
      </c>
      <c r="C210" s="58" t="s">
        <v>190</v>
      </c>
      <c r="D210" s="58" t="s">
        <v>162</v>
      </c>
      <c r="E210" s="55" t="s">
        <v>465</v>
      </c>
      <c r="F210" s="55"/>
      <c r="G210" s="63">
        <f aca="true" t="shared" si="30" ref="G210:G211">G211</f>
        <v>2040.9</v>
      </c>
      <c r="K210" s="104"/>
      <c r="L210" s="104"/>
      <c r="M210" s="104"/>
    </row>
    <row r="211" spans="1:13" s="123" customFormat="1" ht="33">
      <c r="A211" s="134" t="str">
        <f ca="1">IF(ISERROR(MATCH(F211,Код_КВР,0)),"",INDIRECT(ADDRESS(MATCH(F211,Код_КВР,0)+1,2,,,"КВР")))</f>
        <v>Предоставление субсидий бюджетным, автономным учреждениям и иным некоммерческим организациям</v>
      </c>
      <c r="B211" s="55">
        <v>801</v>
      </c>
      <c r="C211" s="58" t="s">
        <v>190</v>
      </c>
      <c r="D211" s="58" t="s">
        <v>162</v>
      </c>
      <c r="E211" s="55" t="s">
        <v>465</v>
      </c>
      <c r="F211" s="55">
        <v>600</v>
      </c>
      <c r="G211" s="63">
        <f t="shared" si="30"/>
        <v>2040.9</v>
      </c>
      <c r="K211" s="104"/>
      <c r="L211" s="104"/>
      <c r="M211" s="104"/>
    </row>
    <row r="212" spans="1:13" s="123" customFormat="1" ht="22.5" customHeight="1">
      <c r="A212" s="134" t="str">
        <f ca="1">IF(ISERROR(MATCH(F212,Код_КВР,0)),"",INDIRECT(ADDRESS(MATCH(F212,Код_КВР,0)+1,2,,,"КВР")))</f>
        <v>Субсидии бюджетным учреждениям</v>
      </c>
      <c r="B212" s="55">
        <v>801</v>
      </c>
      <c r="C212" s="58" t="s">
        <v>190</v>
      </c>
      <c r="D212" s="58" t="s">
        <v>162</v>
      </c>
      <c r="E212" s="55" t="s">
        <v>465</v>
      </c>
      <c r="F212" s="55">
        <v>610</v>
      </c>
      <c r="G212" s="63">
        <v>2040.9</v>
      </c>
      <c r="K212" s="104"/>
      <c r="L212" s="104"/>
      <c r="M212" s="104"/>
    </row>
    <row r="213" spans="1:13" s="123" customFormat="1" ht="84" customHeight="1">
      <c r="A213" s="134" t="str">
        <f ca="1">IF(ISERROR(MATCH(E213,Код_КЦСР,0)),"",INDIRECT(ADDRESS(MATCH(E213,Код_КЦСР,0)+1,2,,,"КЦСР")))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13" s="55">
        <v>801</v>
      </c>
      <c r="C213" s="58" t="s">
        <v>190</v>
      </c>
      <c r="D213" s="58" t="s">
        <v>162</v>
      </c>
      <c r="E213" s="55" t="s">
        <v>466</v>
      </c>
      <c r="F213" s="55"/>
      <c r="G213" s="63">
        <f>G214</f>
        <v>46660</v>
      </c>
      <c r="K213" s="104"/>
      <c r="L213" s="104"/>
      <c r="M213" s="104"/>
    </row>
    <row r="214" spans="1:13" s="123" customFormat="1" ht="33">
      <c r="A214" s="134" t="str">
        <f ca="1">IF(ISERROR(MATCH(F214,Код_КВР,0)),"",INDIRECT(ADDRESS(MATCH(F214,Код_КВР,0)+1,2,,,"КВР")))</f>
        <v>Предоставление субсидий бюджетным, автономным учреждениям и иным некоммерческим организациям</v>
      </c>
      <c r="B214" s="55">
        <v>801</v>
      </c>
      <c r="C214" s="58" t="s">
        <v>190</v>
      </c>
      <c r="D214" s="58" t="s">
        <v>162</v>
      </c>
      <c r="E214" s="55" t="s">
        <v>466</v>
      </c>
      <c r="F214" s="55">
        <v>600</v>
      </c>
      <c r="G214" s="63">
        <f>G215</f>
        <v>46660</v>
      </c>
      <c r="K214" s="104"/>
      <c r="L214" s="104"/>
      <c r="M214" s="104"/>
    </row>
    <row r="215" spans="1:13" s="123" customFormat="1" ht="12.75">
      <c r="A215" s="134" t="str">
        <f ca="1">IF(ISERROR(MATCH(F215,Код_КВР,0)),"",INDIRECT(ADDRESS(MATCH(F215,Код_КВР,0)+1,2,,,"КВР")))</f>
        <v>Субсидии бюджетным учреждениям</v>
      </c>
      <c r="B215" s="55">
        <v>801</v>
      </c>
      <c r="C215" s="58" t="s">
        <v>190</v>
      </c>
      <c r="D215" s="58" t="s">
        <v>162</v>
      </c>
      <c r="E215" s="55" t="s">
        <v>466</v>
      </c>
      <c r="F215" s="55">
        <v>610</v>
      </c>
      <c r="G215" s="63">
        <f>44985.5+1674.5</f>
        <v>46660</v>
      </c>
      <c r="K215" s="104"/>
      <c r="L215" s="104"/>
      <c r="M215" s="104"/>
    </row>
    <row r="216" spans="1:13" s="123" customFormat="1" ht="38.25" customHeight="1">
      <c r="A216" s="134" t="str">
        <f ca="1">IF(ISERROR(MATCH(E216,Код_КЦСР,0)),"",INDIRECT(ADDRESS(MATCH(E216,Код_КЦСР,0)+1,2,,,"КЦСР")))</f>
        <v>Муниципальная программа «Развитие внутреннего и въездного туризма в г. Череповце» на 2014-2022 годы</v>
      </c>
      <c r="B216" s="55">
        <v>801</v>
      </c>
      <c r="C216" s="58" t="s">
        <v>190</v>
      </c>
      <c r="D216" s="58" t="s">
        <v>162</v>
      </c>
      <c r="E216" s="55" t="s">
        <v>1</v>
      </c>
      <c r="F216" s="55"/>
      <c r="G216" s="63">
        <f>G217</f>
        <v>1000</v>
      </c>
      <c r="K216" s="104"/>
      <c r="L216" s="104"/>
      <c r="M216" s="104"/>
    </row>
    <row r="217" spans="1:13" s="123" customFormat="1" ht="39" customHeight="1">
      <c r="A217" s="134" t="str">
        <f ca="1">IF(ISERROR(MATCH(E217,Код_КЦСР,0)),"",INDIRECT(ADDRESS(MATCH(E217,Код_КЦСР,0)+1,2,,,"КЦСР")))</f>
        <v xml:space="preserve">Организационно-методическое и информационное обеспечение туристской деятельности </v>
      </c>
      <c r="B217" s="55">
        <v>801</v>
      </c>
      <c r="C217" s="58" t="s">
        <v>190</v>
      </c>
      <c r="D217" s="58" t="s">
        <v>162</v>
      </c>
      <c r="E217" s="55" t="s">
        <v>539</v>
      </c>
      <c r="F217" s="55"/>
      <c r="G217" s="63">
        <f>G218</f>
        <v>1000</v>
      </c>
      <c r="K217" s="104"/>
      <c r="L217" s="104"/>
      <c r="M217" s="104"/>
    </row>
    <row r="218" spans="1:13" s="123" customFormat="1" ht="33">
      <c r="A218" s="134" t="str">
        <f ca="1">IF(ISERROR(MATCH(F218,Код_КВР,0)),"",INDIRECT(ADDRESS(MATCH(F218,Код_КВР,0)+1,2,,,"КВР")))</f>
        <v>Предоставление субсидий бюджетным, автономным учреждениям и иным некоммерческим организациям</v>
      </c>
      <c r="B218" s="55">
        <v>801</v>
      </c>
      <c r="C218" s="58" t="s">
        <v>190</v>
      </c>
      <c r="D218" s="58" t="s">
        <v>162</v>
      </c>
      <c r="E218" s="55" t="s">
        <v>539</v>
      </c>
      <c r="F218" s="55">
        <v>600</v>
      </c>
      <c r="G218" s="63">
        <f>G219</f>
        <v>1000</v>
      </c>
      <c r="K218" s="104"/>
      <c r="L218" s="104"/>
      <c r="M218" s="104"/>
    </row>
    <row r="219" spans="1:13" s="123" customFormat="1" ht="12.75">
      <c r="A219" s="134" t="str">
        <f ca="1">IF(ISERROR(MATCH(F219,Код_КВР,0)),"",INDIRECT(ADDRESS(MATCH(F219,Код_КВР,0)+1,2,,,"КВР")))</f>
        <v>Субсидии бюджетным учреждениям</v>
      </c>
      <c r="B219" s="55">
        <v>801</v>
      </c>
      <c r="C219" s="58" t="s">
        <v>190</v>
      </c>
      <c r="D219" s="58" t="s">
        <v>162</v>
      </c>
      <c r="E219" s="55" t="s">
        <v>539</v>
      </c>
      <c r="F219" s="55">
        <v>610</v>
      </c>
      <c r="G219" s="63">
        <v>1000</v>
      </c>
      <c r="K219" s="104"/>
      <c r="L219" s="104"/>
      <c r="M219" s="104"/>
    </row>
    <row r="220" spans="1:13" s="123" customFormat="1" ht="33">
      <c r="A220" s="134" t="str">
        <f ca="1">IF(ISERROR(MATCH(E220,Код_КЦСР,0)),"",INDIRECT(ADDRESS(MATCH(E220,Код_КЦСР,0)+1,2,,,"КЦСР")))</f>
        <v>Муниципальная программа «Совершенствование муниципального управления в городе Череповце» на 2014-2018 годы</v>
      </c>
      <c r="B220" s="55">
        <v>801</v>
      </c>
      <c r="C220" s="58" t="s">
        <v>190</v>
      </c>
      <c r="D220" s="58" t="s">
        <v>162</v>
      </c>
      <c r="E220" s="55" t="s">
        <v>104</v>
      </c>
      <c r="F220" s="55"/>
      <c r="G220" s="63">
        <f>G221+G225</f>
        <v>1776.2</v>
      </c>
      <c r="K220" s="104"/>
      <c r="L220" s="104"/>
      <c r="M220" s="104"/>
    </row>
    <row r="221" spans="1:13" s="123" customFormat="1" ht="33">
      <c r="A221" s="134" t="str">
        <f ca="1">IF(ISERROR(MATCH(E221,Код_КЦСР,0)),"",INDIRECT(ADDRESS(MATCH(E221,Код_КЦСР,0)+1,2,,,"КЦСР")))</f>
        <v>Создание условий для обеспечения выполнения органами муниципальной власти своих полномочий</v>
      </c>
      <c r="B221" s="55">
        <v>801</v>
      </c>
      <c r="C221" s="58" t="s">
        <v>190</v>
      </c>
      <c r="D221" s="58" t="s">
        <v>162</v>
      </c>
      <c r="E221" s="55" t="s">
        <v>105</v>
      </c>
      <c r="F221" s="55"/>
      <c r="G221" s="63">
        <f aca="true" t="shared" si="31" ref="G221:G223">G222</f>
        <v>260</v>
      </c>
      <c r="K221" s="104"/>
      <c r="L221" s="104"/>
      <c r="M221" s="104"/>
    </row>
    <row r="222" spans="1:13" s="123" customFormat="1" ht="12.75">
      <c r="A222" s="134" t="str">
        <f ca="1">IF(ISERROR(MATCH(E222,Код_КЦСР,0)),"",INDIRECT(ADDRESS(MATCH(E222,Код_КЦСР,0)+1,2,,,"КЦСР")))</f>
        <v>Обеспечение работы СЭД «Летограф»</v>
      </c>
      <c r="B222" s="55">
        <v>801</v>
      </c>
      <c r="C222" s="58" t="s">
        <v>190</v>
      </c>
      <c r="D222" s="58" t="s">
        <v>162</v>
      </c>
      <c r="E222" s="55" t="s">
        <v>107</v>
      </c>
      <c r="F222" s="55"/>
      <c r="G222" s="63">
        <f t="shared" si="31"/>
        <v>260</v>
      </c>
      <c r="K222" s="104"/>
      <c r="L222" s="104"/>
      <c r="M222" s="104"/>
    </row>
    <row r="223" spans="1:13" s="123" customFormat="1" ht="35.25" customHeight="1">
      <c r="A223" s="134" t="str">
        <f ca="1">IF(ISERROR(MATCH(F223,Код_КВР,0)),"",INDIRECT(ADDRESS(MATCH(F223,Код_КВР,0)+1,2,,,"КВР")))</f>
        <v>Предоставление субсидий бюджетным, автономным учреждениям и иным некоммерческим организациям</v>
      </c>
      <c r="B223" s="55">
        <v>801</v>
      </c>
      <c r="C223" s="58" t="s">
        <v>190</v>
      </c>
      <c r="D223" s="58" t="s">
        <v>162</v>
      </c>
      <c r="E223" s="55" t="s">
        <v>107</v>
      </c>
      <c r="F223" s="55">
        <v>600</v>
      </c>
      <c r="G223" s="63">
        <f t="shared" si="31"/>
        <v>260</v>
      </c>
      <c r="K223" s="104"/>
      <c r="L223" s="104"/>
      <c r="M223" s="104"/>
    </row>
    <row r="224" spans="1:13" s="123" customFormat="1" ht="12.75">
      <c r="A224" s="134" t="str">
        <f ca="1">IF(ISERROR(MATCH(F224,Код_КВР,0)),"",INDIRECT(ADDRESS(MATCH(F224,Код_КВР,0)+1,2,,,"КВР")))</f>
        <v>Субсидии бюджетным учреждениям</v>
      </c>
      <c r="B224" s="55">
        <v>801</v>
      </c>
      <c r="C224" s="58" t="s">
        <v>190</v>
      </c>
      <c r="D224" s="58" t="s">
        <v>162</v>
      </c>
      <c r="E224" s="55" t="s">
        <v>107</v>
      </c>
      <c r="F224" s="55">
        <v>610</v>
      </c>
      <c r="G224" s="63">
        <v>260</v>
      </c>
      <c r="K224" s="104"/>
      <c r="L224" s="104"/>
      <c r="M224" s="104"/>
    </row>
    <row r="225" spans="1:13" s="123" customFormat="1" ht="70.5" customHeight="1">
      <c r="A225" s="134" t="str">
        <f ca="1">IF(ISERROR(MATCH(E225,Код_КЦСР,0)),"",INDIRECT(ADDRESS(MATCH(E225,Код_КЦСР,0)+1,2,,,"КЦСР")))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25" s="55">
        <v>801</v>
      </c>
      <c r="C225" s="58" t="s">
        <v>190</v>
      </c>
      <c r="D225" s="58" t="s">
        <v>162</v>
      </c>
      <c r="E225" s="55" t="s">
        <v>116</v>
      </c>
      <c r="F225" s="55"/>
      <c r="G225" s="63">
        <f>G226+G229</f>
        <v>1516.2</v>
      </c>
      <c r="K225" s="104"/>
      <c r="L225" s="104"/>
      <c r="M225" s="104"/>
    </row>
    <row r="226" spans="1:13" s="123" customFormat="1" ht="21" customHeight="1">
      <c r="A226" s="134" t="str">
        <f ca="1">IF(ISERROR(MATCH(E226,Код_КЦСР,0)),"",INDIRECT(ADDRESS(MATCH(E226,Код_КЦСР,0)+1,2,,,"КЦСР")))</f>
        <v>Совершенствование предоставления муниципальных услуг</v>
      </c>
      <c r="B226" s="55">
        <v>801</v>
      </c>
      <c r="C226" s="58" t="s">
        <v>190</v>
      </c>
      <c r="D226" s="58" t="s">
        <v>162</v>
      </c>
      <c r="E226" s="55" t="s">
        <v>118</v>
      </c>
      <c r="F226" s="55"/>
      <c r="G226" s="63">
        <f aca="true" t="shared" si="32" ref="G226:G227">G227</f>
        <v>658.2</v>
      </c>
      <c r="K226" s="104"/>
      <c r="L226" s="104"/>
      <c r="M226" s="104"/>
    </row>
    <row r="227" spans="1:13" s="123" customFormat="1" ht="33">
      <c r="A227" s="134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55">
        <v>801</v>
      </c>
      <c r="C227" s="58" t="s">
        <v>190</v>
      </c>
      <c r="D227" s="58" t="s">
        <v>162</v>
      </c>
      <c r="E227" s="55" t="s">
        <v>118</v>
      </c>
      <c r="F227" s="55">
        <v>600</v>
      </c>
      <c r="G227" s="63">
        <f t="shared" si="32"/>
        <v>658.2</v>
      </c>
      <c r="K227" s="104"/>
      <c r="L227" s="104"/>
      <c r="M227" s="104"/>
    </row>
    <row r="228" spans="1:13" s="123" customFormat="1" ht="12.75">
      <c r="A228" s="134" t="str">
        <f ca="1">IF(ISERROR(MATCH(F228,Код_КВР,0)),"",INDIRECT(ADDRESS(MATCH(F228,Код_КВР,0)+1,2,,,"КВР")))</f>
        <v>Субсидии бюджетным учреждениям</v>
      </c>
      <c r="B228" s="55">
        <v>801</v>
      </c>
      <c r="C228" s="58" t="s">
        <v>190</v>
      </c>
      <c r="D228" s="58" t="s">
        <v>162</v>
      </c>
      <c r="E228" s="55" t="s">
        <v>118</v>
      </c>
      <c r="F228" s="55">
        <v>610</v>
      </c>
      <c r="G228" s="63">
        <v>658.2</v>
      </c>
      <c r="K228" s="104"/>
      <c r="L228" s="104"/>
      <c r="M228" s="104"/>
    </row>
    <row r="229" spans="1:13" s="123" customFormat="1" ht="12.75">
      <c r="A229" s="134" t="str">
        <f ca="1">IF(ISERROR(MATCH(E229,Код_КЦСР,0)),"",INDIRECT(ADDRESS(MATCH(E229,Код_КЦСР,0)+1,2,,,"КЦСР")))</f>
        <v>Реализация проекта «Электронный гражданин»</v>
      </c>
      <c r="B229" s="55">
        <v>801</v>
      </c>
      <c r="C229" s="58" t="s">
        <v>190</v>
      </c>
      <c r="D229" s="58" t="s">
        <v>162</v>
      </c>
      <c r="E229" s="55" t="s">
        <v>567</v>
      </c>
      <c r="F229" s="55"/>
      <c r="G229" s="63">
        <f>G230</f>
        <v>858</v>
      </c>
      <c r="K229" s="104"/>
      <c r="L229" s="104"/>
      <c r="M229" s="104"/>
    </row>
    <row r="230" spans="1:13" s="123" customFormat="1" ht="33">
      <c r="A230" s="134" t="str">
        <f ca="1">IF(ISERROR(MATCH(F230,Код_КВР,0)),"",INDIRECT(ADDRESS(MATCH(F230,Код_КВР,0)+1,2,,,"КВР")))</f>
        <v>Предоставление субсидий бюджетным, автономным учреждениям и иным некоммерческим организациям</v>
      </c>
      <c r="B230" s="55">
        <v>801</v>
      </c>
      <c r="C230" s="58" t="s">
        <v>190</v>
      </c>
      <c r="D230" s="58" t="s">
        <v>162</v>
      </c>
      <c r="E230" s="55" t="s">
        <v>567</v>
      </c>
      <c r="F230" s="55">
        <v>600</v>
      </c>
      <c r="G230" s="63">
        <f>G231</f>
        <v>858</v>
      </c>
      <c r="K230" s="104"/>
      <c r="L230" s="104"/>
      <c r="M230" s="104"/>
    </row>
    <row r="231" spans="1:13" s="123" customFormat="1" ht="12.75">
      <c r="A231" s="134" t="str">
        <f ca="1">IF(ISERROR(MATCH(F231,Код_КВР,0)),"",INDIRECT(ADDRESS(MATCH(F231,Код_КВР,0)+1,2,,,"КВР")))</f>
        <v>Субсидии бюджетным учреждениям</v>
      </c>
      <c r="B231" s="55">
        <v>801</v>
      </c>
      <c r="C231" s="58" t="s">
        <v>190</v>
      </c>
      <c r="D231" s="58" t="s">
        <v>162</v>
      </c>
      <c r="E231" s="55" t="s">
        <v>567</v>
      </c>
      <c r="F231" s="55">
        <v>610</v>
      </c>
      <c r="G231" s="63">
        <v>858</v>
      </c>
      <c r="K231" s="104"/>
      <c r="L231" s="104"/>
      <c r="M231" s="104"/>
    </row>
    <row r="232" spans="1:13" s="123" customFormat="1" ht="36.75" customHeight="1">
      <c r="A232" s="134" t="str">
        <f ca="1">IF(ISERROR(MATCH(E232,Код_КЦСР,0)),"",INDIRECT(ADDRESS(MATCH(E232,Код_КЦСР,0)+1,2,,,"КЦСР")))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32" s="55">
        <v>801</v>
      </c>
      <c r="C232" s="58" t="s">
        <v>190</v>
      </c>
      <c r="D232" s="58" t="s">
        <v>162</v>
      </c>
      <c r="E232" s="55" t="s">
        <v>129</v>
      </c>
      <c r="F232" s="55"/>
      <c r="G232" s="63">
        <f>G233</f>
        <v>2352.5</v>
      </c>
      <c r="K232" s="104"/>
      <c r="L232" s="104"/>
      <c r="M232" s="104"/>
    </row>
    <row r="233" spans="1:13" s="123" customFormat="1" ht="22.5" customHeight="1">
      <c r="A233" s="134" t="str">
        <f ca="1">IF(ISERROR(MATCH(E233,Код_КЦСР,0)),"",INDIRECT(ADDRESS(MATCH(E233,Код_КЦСР,0)+1,2,,,"КЦСР")))</f>
        <v>Профилактика преступлений и иных правонарушений в городе Череповце</v>
      </c>
      <c r="B233" s="55">
        <v>801</v>
      </c>
      <c r="C233" s="58" t="s">
        <v>190</v>
      </c>
      <c r="D233" s="58" t="s">
        <v>162</v>
      </c>
      <c r="E233" s="55" t="s">
        <v>131</v>
      </c>
      <c r="F233" s="55"/>
      <c r="G233" s="63">
        <f>G234</f>
        <v>2352.5</v>
      </c>
      <c r="K233" s="104"/>
      <c r="L233" s="104"/>
      <c r="M233" s="104"/>
    </row>
    <row r="234" spans="1:13" s="123" customFormat="1" ht="39.75" customHeight="1">
      <c r="A234" s="134" t="str">
        <f ca="1">IF(ISERROR(MATCH(E234,Код_КЦСР,0)),"",INDIRECT(ADDRESS(MATCH(E234,Код_КЦСР,0)+1,2,,,"КЦСР")))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34" s="55">
        <v>801</v>
      </c>
      <c r="C234" s="58" t="s">
        <v>190</v>
      </c>
      <c r="D234" s="58" t="s">
        <v>162</v>
      </c>
      <c r="E234" s="55" t="s">
        <v>333</v>
      </c>
      <c r="F234" s="55"/>
      <c r="G234" s="63">
        <f aca="true" t="shared" si="33" ref="G234:G235">G235</f>
        <v>2352.5</v>
      </c>
      <c r="K234" s="104"/>
      <c r="L234" s="104"/>
      <c r="M234" s="104"/>
    </row>
    <row r="235" spans="1:13" s="123" customFormat="1" ht="33">
      <c r="A235" s="134" t="str">
        <f ca="1">IF(ISERROR(MATCH(F235,Код_КВР,0)),"",INDIRECT(ADDRESS(MATCH(F235,Код_КВР,0)+1,2,,,"КВР")))</f>
        <v>Предоставление субсидий бюджетным, автономным учреждениям и иным некоммерческим организациям</v>
      </c>
      <c r="B235" s="55">
        <v>801</v>
      </c>
      <c r="C235" s="58" t="s">
        <v>190</v>
      </c>
      <c r="D235" s="58" t="s">
        <v>162</v>
      </c>
      <c r="E235" s="55" t="s">
        <v>333</v>
      </c>
      <c r="F235" s="55">
        <v>600</v>
      </c>
      <c r="G235" s="63">
        <f t="shared" si="33"/>
        <v>2352.5</v>
      </c>
      <c r="K235" s="104"/>
      <c r="L235" s="104"/>
      <c r="M235" s="104"/>
    </row>
    <row r="236" spans="1:13" s="123" customFormat="1" ht="22.5" customHeight="1">
      <c r="A236" s="134" t="str">
        <f ca="1">IF(ISERROR(MATCH(F236,Код_КВР,0)),"",INDIRECT(ADDRESS(MATCH(F236,Код_КВР,0)+1,2,,,"КВР")))</f>
        <v>Субсидии бюджетным учреждениям</v>
      </c>
      <c r="B236" s="55">
        <v>801</v>
      </c>
      <c r="C236" s="58" t="s">
        <v>190</v>
      </c>
      <c r="D236" s="58" t="s">
        <v>162</v>
      </c>
      <c r="E236" s="55" t="s">
        <v>333</v>
      </c>
      <c r="F236" s="55">
        <v>610</v>
      </c>
      <c r="G236" s="63">
        <v>2352.5</v>
      </c>
      <c r="K236" s="104"/>
      <c r="L236" s="104"/>
      <c r="M236" s="104"/>
    </row>
    <row r="237" spans="1:13" s="123" customFormat="1" ht="19.5" customHeight="1">
      <c r="A237" s="137" t="s">
        <v>197</v>
      </c>
      <c r="B237" s="55">
        <v>801</v>
      </c>
      <c r="C237" s="58" t="s">
        <v>190</v>
      </c>
      <c r="D237" s="58" t="s">
        <v>170</v>
      </c>
      <c r="E237" s="55"/>
      <c r="F237" s="55"/>
      <c r="G237" s="63">
        <f>G238+G242+G252</f>
        <v>13852.8</v>
      </c>
      <c r="K237" s="104"/>
      <c r="L237" s="104"/>
      <c r="M237" s="104"/>
    </row>
    <row r="238" spans="1:13" s="123" customFormat="1" ht="40.5" customHeight="1">
      <c r="A238" s="134" t="str">
        <f ca="1">IF(ISERROR(MATCH(E238,Код_КЦСР,0)),"",INDIRECT(ADDRESS(MATCH(E238,Код_КЦСР,0)+1,2,,,"КЦСР")))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38" s="55">
        <v>801</v>
      </c>
      <c r="C238" s="58" t="s">
        <v>190</v>
      </c>
      <c r="D238" s="58" t="s">
        <v>170</v>
      </c>
      <c r="E238" s="55" t="s">
        <v>439</v>
      </c>
      <c r="F238" s="55"/>
      <c r="G238" s="63">
        <f>G239</f>
        <v>3115</v>
      </c>
      <c r="K238" s="104"/>
      <c r="L238" s="104"/>
      <c r="M238" s="104"/>
    </row>
    <row r="239" spans="1:13" s="123" customFormat="1" ht="39.95" customHeight="1">
      <c r="A239" s="134" t="str">
        <f ca="1">IF(ISERROR(MATCH(E239,Код_КЦСР,0)),"",INDIRECT(ADDRESS(MATCH(E239,Код_КЦСР,0)+1,2,,,"КЦСР")))</f>
        <v>Субсидии организациям, образующим инфраструктуру поддержки МСП: НП «Агентство Городского Развития»</v>
      </c>
      <c r="B239" s="55">
        <v>801</v>
      </c>
      <c r="C239" s="58" t="s">
        <v>190</v>
      </c>
      <c r="D239" s="58" t="s">
        <v>170</v>
      </c>
      <c r="E239" s="55" t="s">
        <v>441</v>
      </c>
      <c r="F239" s="55"/>
      <c r="G239" s="63">
        <f>G240</f>
        <v>3115</v>
      </c>
      <c r="K239" s="104"/>
      <c r="L239" s="104"/>
      <c r="M239" s="104"/>
    </row>
    <row r="240" spans="1:13" s="123" customFormat="1" ht="33">
      <c r="A240" s="134" t="str">
        <f ca="1">IF(ISERROR(MATCH(F240,Код_КВР,0)),"",INDIRECT(ADDRESS(MATCH(F240,Код_КВР,0)+1,2,,,"КВР")))</f>
        <v>Предоставление субсидий бюджетным, автономным учреждениям и иным некоммерческим организациям</v>
      </c>
      <c r="B240" s="55">
        <v>801</v>
      </c>
      <c r="C240" s="58" t="s">
        <v>190</v>
      </c>
      <c r="D240" s="58" t="s">
        <v>170</v>
      </c>
      <c r="E240" s="55" t="s">
        <v>441</v>
      </c>
      <c r="F240" s="55">
        <v>600</v>
      </c>
      <c r="G240" s="63">
        <f>G241</f>
        <v>3115</v>
      </c>
      <c r="K240" s="104"/>
      <c r="L240" s="104"/>
      <c r="M240" s="104"/>
    </row>
    <row r="241" spans="1:13" s="123" customFormat="1" ht="33">
      <c r="A241" s="134" t="str">
        <f ca="1">IF(ISERROR(MATCH(F241,Код_КВР,0)),"",INDIRECT(ADDRESS(MATCH(F241,Код_КВР,0)+1,2,,,"КВР")))</f>
        <v>Субсидии некоммерческим организациям (за исключением государственных (муниципальных) учреждений)</v>
      </c>
      <c r="B241" s="55">
        <v>801</v>
      </c>
      <c r="C241" s="58" t="s">
        <v>190</v>
      </c>
      <c r="D241" s="58" t="s">
        <v>170</v>
      </c>
      <c r="E241" s="55" t="s">
        <v>441</v>
      </c>
      <c r="F241" s="55">
        <v>630</v>
      </c>
      <c r="G241" s="63">
        <v>3115</v>
      </c>
      <c r="K241" s="104"/>
      <c r="L241" s="104"/>
      <c r="M241" s="104"/>
    </row>
    <row r="242" spans="1:13" s="123" customFormat="1" ht="39" customHeight="1">
      <c r="A242" s="134" t="str">
        <f ca="1">IF(ISERROR(MATCH(E242,Код_КЦСР,0)),"",INDIRECT(ADDRESS(MATCH(E242,Код_КЦСР,0)+1,2,,,"КЦСР")))</f>
        <v>Муниципальная программа «Повышение инвестиционной привлекательности города Череповца» на 2015-2018 годы</v>
      </c>
      <c r="B242" s="55">
        <v>801</v>
      </c>
      <c r="C242" s="58" t="s">
        <v>190</v>
      </c>
      <c r="D242" s="58" t="s">
        <v>170</v>
      </c>
      <c r="E242" s="55" t="s">
        <v>443</v>
      </c>
      <c r="F242" s="55"/>
      <c r="G242" s="63">
        <f>G243+G246+G249</f>
        <v>10737.8</v>
      </c>
      <c r="K242" s="104"/>
      <c r="L242" s="104"/>
      <c r="M242" s="104"/>
    </row>
    <row r="243" spans="1:13" s="123" customFormat="1" ht="33.75" customHeight="1">
      <c r="A243" s="134" t="str">
        <f ca="1">IF(ISERROR(MATCH(E243,Код_КЦСР,0)),"",INDIRECT(ADDRESS(MATCH(E243,Код_КЦСР,0)+1,2,,,"КЦСР")))</f>
        <v>Формирование инвестиционной инфраструктуры в муниципальном образовании «Город Череповец»</v>
      </c>
      <c r="B243" s="55">
        <v>801</v>
      </c>
      <c r="C243" s="58" t="s">
        <v>190</v>
      </c>
      <c r="D243" s="58" t="s">
        <v>170</v>
      </c>
      <c r="E243" s="55" t="s">
        <v>444</v>
      </c>
      <c r="F243" s="55"/>
      <c r="G243" s="63">
        <f>G244</f>
        <v>4431.3</v>
      </c>
      <c r="K243" s="104"/>
      <c r="L243" s="104"/>
      <c r="M243" s="104"/>
    </row>
    <row r="244" spans="1:13" s="123" customFormat="1" ht="33">
      <c r="A244" s="134" t="str">
        <f ca="1">IF(ISERROR(MATCH(F244,Код_КВР,0)),"",INDIRECT(ADDRESS(MATCH(F244,Код_КВР,0)+1,2,,,"КВР")))</f>
        <v>Предоставление субсидий бюджетным, автономным учреждениям и иным некоммерческим организациям</v>
      </c>
      <c r="B244" s="55">
        <v>801</v>
      </c>
      <c r="C244" s="58" t="s">
        <v>190</v>
      </c>
      <c r="D244" s="58" t="s">
        <v>170</v>
      </c>
      <c r="E244" s="55" t="s">
        <v>444</v>
      </c>
      <c r="F244" s="55">
        <v>600</v>
      </c>
      <c r="G244" s="63">
        <f>G245</f>
        <v>4431.3</v>
      </c>
      <c r="K244" s="104"/>
      <c r="L244" s="104"/>
      <c r="M244" s="104"/>
    </row>
    <row r="245" spans="1:13" s="123" customFormat="1" ht="33">
      <c r="A245" s="134" t="str">
        <f ca="1">IF(ISERROR(MATCH(F245,Код_КВР,0)),"",INDIRECT(ADDRESS(MATCH(F245,Код_КВР,0)+1,2,,,"КВР")))</f>
        <v>Субсидии некоммерческим организациям (за исключением государственных (муниципальных) учреждений)</v>
      </c>
      <c r="B245" s="55">
        <v>801</v>
      </c>
      <c r="C245" s="58" t="s">
        <v>190</v>
      </c>
      <c r="D245" s="58" t="s">
        <v>170</v>
      </c>
      <c r="E245" s="55" t="s">
        <v>444</v>
      </c>
      <c r="F245" s="55">
        <v>630</v>
      </c>
      <c r="G245" s="63">
        <v>4431.3</v>
      </c>
      <c r="K245" s="104"/>
      <c r="L245" s="104"/>
      <c r="M245" s="104"/>
    </row>
    <row r="246" spans="1:13" s="123" customFormat="1" ht="24" customHeight="1">
      <c r="A246" s="134" t="str">
        <f ca="1">IF(ISERROR(MATCH(E246,Код_КЦСР,0)),"",INDIRECT(ADDRESS(MATCH(E246,Код_КЦСР,0)+1,2,,,"КЦСР")))</f>
        <v>Комплексное сопровождение инвестиционных проектов</v>
      </c>
      <c r="B246" s="55">
        <v>801</v>
      </c>
      <c r="C246" s="58" t="s">
        <v>190</v>
      </c>
      <c r="D246" s="58" t="s">
        <v>170</v>
      </c>
      <c r="E246" s="55" t="s">
        <v>445</v>
      </c>
      <c r="F246" s="55"/>
      <c r="G246" s="63">
        <f>G247</f>
        <v>2291.3</v>
      </c>
      <c r="K246" s="104"/>
      <c r="L246" s="104"/>
      <c r="M246" s="104"/>
    </row>
    <row r="247" spans="1:13" s="123" customFormat="1" ht="33">
      <c r="A247" s="134" t="str">
        <f ca="1">IF(ISERROR(MATCH(F247,Код_КВР,0)),"",INDIRECT(ADDRESS(MATCH(F247,Код_КВР,0)+1,2,,,"КВР")))</f>
        <v>Предоставление субсидий бюджетным, автономным учреждениям и иным некоммерческим организациям</v>
      </c>
      <c r="B247" s="55">
        <v>801</v>
      </c>
      <c r="C247" s="58" t="s">
        <v>190</v>
      </c>
      <c r="D247" s="58" t="s">
        <v>170</v>
      </c>
      <c r="E247" s="55" t="s">
        <v>445</v>
      </c>
      <c r="F247" s="55">
        <v>600</v>
      </c>
      <c r="G247" s="63">
        <f>G248</f>
        <v>2291.3</v>
      </c>
      <c r="K247" s="104"/>
      <c r="L247" s="104"/>
      <c r="M247" s="104"/>
    </row>
    <row r="248" spans="1:13" s="123" customFormat="1" ht="33">
      <c r="A248" s="134" t="str">
        <f ca="1">IF(ISERROR(MATCH(F248,Код_КВР,0)),"",INDIRECT(ADDRESS(MATCH(F248,Код_КВР,0)+1,2,,,"КВР")))</f>
        <v>Субсидии некоммерческим организациям (за исключением государственных (муниципальных) учреждений)</v>
      </c>
      <c r="B248" s="55">
        <v>801</v>
      </c>
      <c r="C248" s="58" t="s">
        <v>190</v>
      </c>
      <c r="D248" s="58" t="s">
        <v>170</v>
      </c>
      <c r="E248" s="55" t="s">
        <v>445</v>
      </c>
      <c r="F248" s="55">
        <v>630</v>
      </c>
      <c r="G248" s="63">
        <v>2291.3</v>
      </c>
      <c r="K248" s="104"/>
      <c r="L248" s="104"/>
      <c r="M248" s="104"/>
    </row>
    <row r="249" spans="1:13" s="123" customFormat="1" ht="33">
      <c r="A249" s="134" t="str">
        <f ca="1">IF(ISERROR(MATCH(E249,Код_КЦСР,0)),"",INDIRECT(ADDRESS(MATCH(E249,Код_КЦСР,0)+1,2,,,"КЦСР")))</f>
        <v>Продвижение инвестиционных возможностей муниципального образования «Город Череповец»</v>
      </c>
      <c r="B249" s="55">
        <v>801</v>
      </c>
      <c r="C249" s="58" t="s">
        <v>190</v>
      </c>
      <c r="D249" s="58" t="s">
        <v>170</v>
      </c>
      <c r="E249" s="55" t="s">
        <v>446</v>
      </c>
      <c r="F249" s="55"/>
      <c r="G249" s="63">
        <f>G250</f>
        <v>4015.2</v>
      </c>
      <c r="K249" s="104"/>
      <c r="L249" s="104"/>
      <c r="M249" s="104"/>
    </row>
    <row r="250" spans="1:13" s="123" customFormat="1" ht="33">
      <c r="A250" s="134" t="str">
        <f ca="1">IF(ISERROR(MATCH(F250,Код_КВР,0)),"",INDIRECT(ADDRESS(MATCH(F250,Код_КВР,0)+1,2,,,"КВР")))</f>
        <v>Предоставление субсидий бюджетным, автономным учреждениям и иным некоммерческим организациям</v>
      </c>
      <c r="B250" s="55">
        <v>801</v>
      </c>
      <c r="C250" s="58" t="s">
        <v>190</v>
      </c>
      <c r="D250" s="58" t="s">
        <v>170</v>
      </c>
      <c r="E250" s="55" t="s">
        <v>446</v>
      </c>
      <c r="F250" s="55">
        <v>600</v>
      </c>
      <c r="G250" s="63">
        <f>G251</f>
        <v>4015.2</v>
      </c>
      <c r="K250" s="104"/>
      <c r="L250" s="104"/>
      <c r="M250" s="104"/>
    </row>
    <row r="251" spans="1:13" s="123" customFormat="1" ht="36.75" customHeight="1">
      <c r="A251" s="134" t="str">
        <f ca="1">IF(ISERROR(MATCH(F251,Код_КВР,0)),"",INDIRECT(ADDRESS(MATCH(F251,Код_КВР,0)+1,2,,,"КВР")))</f>
        <v>Субсидии некоммерческим организациям (за исключением государственных (муниципальных) учреждений)</v>
      </c>
      <c r="B251" s="55">
        <v>801</v>
      </c>
      <c r="C251" s="58" t="s">
        <v>190</v>
      </c>
      <c r="D251" s="58" t="s">
        <v>170</v>
      </c>
      <c r="E251" s="55" t="s">
        <v>446</v>
      </c>
      <c r="F251" s="55">
        <v>630</v>
      </c>
      <c r="G251" s="63">
        <v>4015.2</v>
      </c>
      <c r="K251" s="104"/>
      <c r="L251" s="104"/>
      <c r="M251" s="104"/>
    </row>
    <row r="252" spans="1:13" s="123" customFormat="1" ht="33" hidden="1">
      <c r="A252" s="134" t="str">
        <f ca="1">IF(ISERROR(MATCH(E252,Код_КЦСР,0)),"",INDIRECT(ADDRESS(MATCH(E252,Код_КЦСР,0)+1,2,,,"КЦСР")))</f>
        <v>Муниципальная программа «Развитие внутреннего и въездного туризма в г. Череповце» на 2014-2022 годы</v>
      </c>
      <c r="B252" s="55">
        <v>801</v>
      </c>
      <c r="C252" s="58" t="s">
        <v>190</v>
      </c>
      <c r="D252" s="58" t="s">
        <v>170</v>
      </c>
      <c r="E252" s="55" t="s">
        <v>1</v>
      </c>
      <c r="F252" s="55"/>
      <c r="G252" s="63">
        <f aca="true" t="shared" si="34" ref="G252:G254">G253</f>
        <v>0</v>
      </c>
      <c r="K252" s="104"/>
      <c r="L252" s="104"/>
      <c r="M252" s="104"/>
    </row>
    <row r="253" spans="1:13" s="123" customFormat="1" ht="24.75" customHeight="1" hidden="1">
      <c r="A253" s="134" t="str">
        <f ca="1">IF(ISERROR(MATCH(E253,Код_КЦСР,0)),"",INDIRECT(ADDRESS(MATCH(E253,Код_КЦСР,0)+1,2,,,"КЦСР")))</f>
        <v>Продвижение городского туристского продукта на российском рынке</v>
      </c>
      <c r="B253" s="55">
        <v>801</v>
      </c>
      <c r="C253" s="58" t="s">
        <v>190</v>
      </c>
      <c r="D253" s="58" t="s">
        <v>170</v>
      </c>
      <c r="E253" s="55" t="s">
        <v>2</v>
      </c>
      <c r="F253" s="55"/>
      <c r="G253" s="63">
        <f t="shared" si="34"/>
        <v>0</v>
      </c>
      <c r="K253" s="104"/>
      <c r="L253" s="104"/>
      <c r="M253" s="104"/>
    </row>
    <row r="254" spans="1:13" s="123" customFormat="1" ht="27.75" customHeight="1" hidden="1">
      <c r="A254" s="134" t="str">
        <f ca="1">IF(ISERROR(MATCH(F254,Код_КВР,0)),"",INDIRECT(ADDRESS(MATCH(F254,Код_КВР,0)+1,2,,,"КВР")))</f>
        <v>Закупка товаров, работ и услуг для муниципальных нужд</v>
      </c>
      <c r="B254" s="55">
        <v>801</v>
      </c>
      <c r="C254" s="58" t="s">
        <v>190</v>
      </c>
      <c r="D254" s="58" t="s">
        <v>170</v>
      </c>
      <c r="E254" s="55" t="s">
        <v>2</v>
      </c>
      <c r="F254" s="55">
        <v>200</v>
      </c>
      <c r="G254" s="63">
        <f t="shared" si="34"/>
        <v>0</v>
      </c>
      <c r="K254" s="104"/>
      <c r="L254" s="104"/>
      <c r="M254" s="104"/>
    </row>
    <row r="255" spans="1:13" s="123" customFormat="1" ht="26.1" customHeight="1" hidden="1">
      <c r="A255" s="134" t="str">
        <f ca="1">IF(ISERROR(MATCH(F255,Код_КВР,0)),"",INDIRECT(ADDRESS(MATCH(F255,Код_КВР,0)+1,2,,,"КВР")))</f>
        <v>Иные закупки товаров, работ и услуг для обеспечения муниципальных нужд</v>
      </c>
      <c r="B255" s="55">
        <v>801</v>
      </c>
      <c r="C255" s="58" t="s">
        <v>190</v>
      </c>
      <c r="D255" s="58" t="s">
        <v>170</v>
      </c>
      <c r="E255" s="55" t="s">
        <v>2</v>
      </c>
      <c r="F255" s="55">
        <v>240</v>
      </c>
      <c r="G255" s="63"/>
      <c r="K255" s="104"/>
      <c r="L255" s="104"/>
      <c r="M255" s="104"/>
    </row>
    <row r="256" spans="1:13" s="123" customFormat="1" ht="12.75">
      <c r="A256" s="134" t="str">
        <f ca="1">IF(ISERROR(MATCH(C256,Код_Раздел,0)),"",INDIRECT(ADDRESS(MATCH(C256,Код_Раздел,0)+1,2,,,"Раздел")))</f>
        <v>Образование</v>
      </c>
      <c r="B256" s="55">
        <v>801</v>
      </c>
      <c r="C256" s="58" t="s">
        <v>169</v>
      </c>
      <c r="D256" s="58"/>
      <c r="E256" s="55"/>
      <c r="F256" s="55"/>
      <c r="G256" s="63">
        <f>G257</f>
        <v>7873.5</v>
      </c>
      <c r="K256" s="104"/>
      <c r="L256" s="104"/>
      <c r="M256" s="104"/>
    </row>
    <row r="257" spans="1:13" s="123" customFormat="1" ht="12.75">
      <c r="A257" s="137" t="s">
        <v>173</v>
      </c>
      <c r="B257" s="55">
        <v>801</v>
      </c>
      <c r="C257" s="58" t="s">
        <v>169</v>
      </c>
      <c r="D257" s="58" t="s">
        <v>169</v>
      </c>
      <c r="E257" s="55"/>
      <c r="F257" s="55"/>
      <c r="G257" s="63">
        <f>G258+G268</f>
        <v>7873.5</v>
      </c>
      <c r="K257" s="104"/>
      <c r="L257" s="104"/>
      <c r="M257" s="104"/>
    </row>
    <row r="258" spans="1:13" s="123" customFormat="1" ht="32.25" customHeight="1">
      <c r="A258" s="134" t="str">
        <f ca="1">IF(ISERROR(MATCH(E258,Код_КЦСР,0)),"",INDIRECT(ADDRESS(MATCH(E258,Код_КЦСР,0)+1,2,,,"КЦСР")))</f>
        <v>Муниципальная программа «Развитие молодежной политики» на 2013-2018 годы</v>
      </c>
      <c r="B258" s="55">
        <v>801</v>
      </c>
      <c r="C258" s="58" t="s">
        <v>169</v>
      </c>
      <c r="D258" s="58" t="s">
        <v>169</v>
      </c>
      <c r="E258" s="55" t="s">
        <v>448</v>
      </c>
      <c r="F258" s="55"/>
      <c r="G258" s="63">
        <f>G259+G262+G265</f>
        <v>7540.6</v>
      </c>
      <c r="K258" s="104"/>
      <c r="L258" s="104"/>
      <c r="M258" s="104"/>
    </row>
    <row r="259" spans="1:13" s="123" customFormat="1" ht="49.5">
      <c r="A259" s="134" t="str">
        <f ca="1">IF(ISERROR(MATCH(E259,Код_КЦСР,0)),"",INDIRECT(ADDRESS(MATCH(E259,Код_КЦСР,0)+1,2,,,"КЦСР")))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59" s="55">
        <v>801</v>
      </c>
      <c r="C259" s="58" t="s">
        <v>169</v>
      </c>
      <c r="D259" s="58" t="s">
        <v>169</v>
      </c>
      <c r="E259" s="55" t="s">
        <v>452</v>
      </c>
      <c r="F259" s="55"/>
      <c r="G259" s="63">
        <f aca="true" t="shared" si="35" ref="G259:G260">G260</f>
        <v>844.8</v>
      </c>
      <c r="K259" s="104"/>
      <c r="L259" s="104"/>
      <c r="M259" s="104"/>
    </row>
    <row r="260" spans="1:13" s="123" customFormat="1" ht="33">
      <c r="A260" s="134" t="str">
        <f ca="1">IF(ISERROR(MATCH(F260,Код_КВР,0)),"",INDIRECT(ADDRESS(MATCH(F260,Код_КВР,0)+1,2,,,"КВР")))</f>
        <v>Предоставление субсидий бюджетным, автономным учреждениям и иным некоммерческим организациям</v>
      </c>
      <c r="B260" s="55">
        <v>801</v>
      </c>
      <c r="C260" s="58" t="s">
        <v>169</v>
      </c>
      <c r="D260" s="58" t="s">
        <v>169</v>
      </c>
      <c r="E260" s="55" t="s">
        <v>452</v>
      </c>
      <c r="F260" s="55">
        <v>600</v>
      </c>
      <c r="G260" s="63">
        <f t="shared" si="35"/>
        <v>844.8</v>
      </c>
      <c r="K260" s="104"/>
      <c r="L260" s="104"/>
      <c r="M260" s="104"/>
    </row>
    <row r="261" spans="1:13" s="123" customFormat="1" ht="22.5" customHeight="1">
      <c r="A261" s="134" t="str">
        <f ca="1">IF(ISERROR(MATCH(F261,Код_КВР,0)),"",INDIRECT(ADDRESS(MATCH(F261,Код_КВР,0)+1,2,,,"КВР")))</f>
        <v>Субсидии бюджетным учреждениям</v>
      </c>
      <c r="B261" s="55">
        <v>801</v>
      </c>
      <c r="C261" s="58" t="s">
        <v>169</v>
      </c>
      <c r="D261" s="58" t="s">
        <v>169</v>
      </c>
      <c r="E261" s="55" t="s">
        <v>452</v>
      </c>
      <c r="F261" s="55">
        <v>610</v>
      </c>
      <c r="G261" s="63">
        <v>844.8</v>
      </c>
      <c r="K261" s="104"/>
      <c r="L261" s="104"/>
      <c r="M261" s="104"/>
    </row>
    <row r="262" spans="1:13" s="123" customFormat="1" ht="66">
      <c r="A262" s="134" t="str">
        <f ca="1">IF(ISERROR(MATCH(E262,Код_КЦСР,0)),"",INDIRECT(ADDRESS(MATCH(E262,Код_КЦСР,0)+1,2,,,"КЦСР")))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262" s="55">
        <v>801</v>
      </c>
      <c r="C262" s="58" t="s">
        <v>169</v>
      </c>
      <c r="D262" s="58" t="s">
        <v>169</v>
      </c>
      <c r="E262" s="55" t="s">
        <v>453</v>
      </c>
      <c r="F262" s="55"/>
      <c r="G262" s="63">
        <f aca="true" t="shared" si="36" ref="G262:G263">G263</f>
        <v>6693.7</v>
      </c>
      <c r="K262" s="104"/>
      <c r="L262" s="104"/>
      <c r="M262" s="104"/>
    </row>
    <row r="263" spans="1:13" s="123" customFormat="1" ht="33">
      <c r="A263" s="134" t="str">
        <f ca="1">IF(ISERROR(MATCH(F263,Код_КВР,0)),"",INDIRECT(ADDRESS(MATCH(F263,Код_КВР,0)+1,2,,,"КВР")))</f>
        <v>Предоставление субсидий бюджетным, автономным учреждениям и иным некоммерческим организациям</v>
      </c>
      <c r="B263" s="55">
        <v>801</v>
      </c>
      <c r="C263" s="58" t="s">
        <v>169</v>
      </c>
      <c r="D263" s="58" t="s">
        <v>169</v>
      </c>
      <c r="E263" s="55" t="s">
        <v>453</v>
      </c>
      <c r="F263" s="55">
        <v>600</v>
      </c>
      <c r="G263" s="63">
        <f t="shared" si="36"/>
        <v>6693.7</v>
      </c>
      <c r="K263" s="104"/>
      <c r="L263" s="104"/>
      <c r="M263" s="104"/>
    </row>
    <row r="264" spans="1:13" s="123" customFormat="1" ht="12.75">
      <c r="A264" s="134" t="str">
        <f ca="1">IF(ISERROR(MATCH(F264,Код_КВР,0)),"",INDIRECT(ADDRESS(MATCH(F264,Код_КВР,0)+1,2,,,"КВР")))</f>
        <v>Субсидии бюджетным учреждениям</v>
      </c>
      <c r="B264" s="55">
        <v>801</v>
      </c>
      <c r="C264" s="58" t="s">
        <v>169</v>
      </c>
      <c r="D264" s="58" t="s">
        <v>169</v>
      </c>
      <c r="E264" s="55" t="s">
        <v>453</v>
      </c>
      <c r="F264" s="55">
        <v>610</v>
      </c>
      <c r="G264" s="63">
        <f>6673.7+20</f>
        <v>6693.7</v>
      </c>
      <c r="K264" s="104"/>
      <c r="L264" s="104"/>
      <c r="M264" s="104"/>
    </row>
    <row r="265" spans="1:13" s="123" customFormat="1" ht="33">
      <c r="A265" s="134" t="str">
        <f ca="1">IF(ISERROR(MATCH(E265,Код_КЦСР,0)),"",INDIRECT(ADDRESS(MATCH(E265,Код_КЦСР,0)+1,2,,,"КЦСР")))</f>
        <v>Проведение городского патриотического фестиваля «Город Победы» на Кубок мэра города</v>
      </c>
      <c r="B265" s="55">
        <v>801</v>
      </c>
      <c r="C265" s="58" t="s">
        <v>169</v>
      </c>
      <c r="D265" s="58" t="s">
        <v>169</v>
      </c>
      <c r="E265" s="55" t="s">
        <v>537</v>
      </c>
      <c r="F265" s="55"/>
      <c r="G265" s="63">
        <f>G266</f>
        <v>2.1</v>
      </c>
      <c r="K265" s="104"/>
      <c r="L265" s="104"/>
      <c r="M265" s="104"/>
    </row>
    <row r="266" spans="1:13" s="123" customFormat="1" ht="33">
      <c r="A266" s="134" t="str">
        <f ca="1">IF(ISERROR(MATCH(F266,Код_КВР,0)),"",INDIRECT(ADDRESS(MATCH(F266,Код_КВР,0)+1,2,,,"КВР")))</f>
        <v>Предоставление субсидий бюджетным, автономным учреждениям и иным некоммерческим организациям</v>
      </c>
      <c r="B266" s="55">
        <v>801</v>
      </c>
      <c r="C266" s="58" t="s">
        <v>169</v>
      </c>
      <c r="D266" s="58" t="s">
        <v>169</v>
      </c>
      <c r="E266" s="55" t="s">
        <v>537</v>
      </c>
      <c r="F266" s="55">
        <v>600</v>
      </c>
      <c r="G266" s="63">
        <f>G267</f>
        <v>2.1</v>
      </c>
      <c r="K266" s="104"/>
      <c r="L266" s="104"/>
      <c r="M266" s="104"/>
    </row>
    <row r="267" spans="1:13" s="123" customFormat="1" ht="20.25" customHeight="1">
      <c r="A267" s="134" t="str">
        <f ca="1">IF(ISERROR(MATCH(F267,Код_КВР,0)),"",INDIRECT(ADDRESS(MATCH(F267,Код_КВР,0)+1,2,,,"КВР")))</f>
        <v>Субсидии бюджетным учреждениям</v>
      </c>
      <c r="B267" s="55">
        <v>801</v>
      </c>
      <c r="C267" s="58" t="s">
        <v>169</v>
      </c>
      <c r="D267" s="58" t="s">
        <v>169</v>
      </c>
      <c r="E267" s="55" t="s">
        <v>537</v>
      </c>
      <c r="F267" s="55">
        <v>610</v>
      </c>
      <c r="G267" s="63">
        <v>2.1</v>
      </c>
      <c r="K267" s="104"/>
      <c r="L267" s="104"/>
      <c r="M267" s="104"/>
    </row>
    <row r="268" spans="1:13" ht="21" customHeight="1">
      <c r="A268" s="134" t="str">
        <f ca="1">IF(ISERROR(MATCH(E268,Код_КЦСР,0)),"",INDIRECT(ADDRESS(MATCH(E268,Код_КЦСР,0)+1,2,,,"КЦСР")))</f>
        <v>Муниципальная программа «Здоровый город» на 2014-2022 годы</v>
      </c>
      <c r="B268" s="55">
        <v>801</v>
      </c>
      <c r="C268" s="58" t="s">
        <v>169</v>
      </c>
      <c r="D268" s="58" t="s">
        <v>169</v>
      </c>
      <c r="E268" s="55" t="s">
        <v>454</v>
      </c>
      <c r="F268" s="55"/>
      <c r="G268" s="63">
        <f>G269+G272</f>
        <v>332.9</v>
      </c>
      <c r="K268" s="104"/>
      <c r="L268" s="104"/>
      <c r="M268" s="104"/>
    </row>
    <row r="269" spans="1:13" ht="24" customHeight="1" hidden="1">
      <c r="A269" s="134" t="str">
        <f ca="1">IF(ISERROR(MATCH(E269,Код_КЦСР,0)),"",INDIRECT(ADDRESS(MATCH(E269,Код_КЦСР,0)+1,2,,,"КЦСР")))</f>
        <v>Организационно-методическое обеспечение программы</v>
      </c>
      <c r="B269" s="55">
        <v>801</v>
      </c>
      <c r="C269" s="58" t="s">
        <v>169</v>
      </c>
      <c r="D269" s="58" t="s">
        <v>169</v>
      </c>
      <c r="E269" s="55" t="s">
        <v>456</v>
      </c>
      <c r="F269" s="55"/>
      <c r="G269" s="63">
        <f>G270</f>
        <v>0</v>
      </c>
      <c r="K269" s="104"/>
      <c r="L269" s="104"/>
      <c r="M269" s="104"/>
    </row>
    <row r="270" spans="1:13" ht="33" hidden="1">
      <c r="A270" s="134" t="str">
        <f ca="1">IF(ISERROR(MATCH(F270,Код_КВР,0)),"",INDIRECT(ADDRESS(MATCH(F270,Код_КВР,0)+1,2,,,"КВР")))</f>
        <v>Предоставление субсидий бюджетным, автономным учреждениям и иным некоммерческим организациям</v>
      </c>
      <c r="B270" s="55">
        <v>801</v>
      </c>
      <c r="C270" s="58" t="s">
        <v>169</v>
      </c>
      <c r="D270" s="58" t="s">
        <v>169</v>
      </c>
      <c r="E270" s="55" t="s">
        <v>456</v>
      </c>
      <c r="F270" s="55">
        <v>600</v>
      </c>
      <c r="G270" s="63">
        <f aca="true" t="shared" si="37" ref="G270">G271</f>
        <v>0</v>
      </c>
      <c r="K270" s="104"/>
      <c r="L270" s="104"/>
      <c r="M270" s="104"/>
    </row>
    <row r="271" spans="1:13" ht="12.75" hidden="1">
      <c r="A271" s="134" t="str">
        <f ca="1">IF(ISERROR(MATCH(F271,Код_КВР,0)),"",INDIRECT(ADDRESS(MATCH(F271,Код_КВР,0)+1,2,,,"КВР")))</f>
        <v>Субсидии бюджетным учреждениям</v>
      </c>
      <c r="B271" s="55">
        <v>801</v>
      </c>
      <c r="C271" s="58" t="s">
        <v>169</v>
      </c>
      <c r="D271" s="58" t="s">
        <v>169</v>
      </c>
      <c r="E271" s="55" t="s">
        <v>456</v>
      </c>
      <c r="F271" s="55">
        <v>610</v>
      </c>
      <c r="G271" s="63"/>
      <c r="K271" s="104"/>
      <c r="L271" s="104"/>
      <c r="M271" s="104"/>
    </row>
    <row r="272" spans="1:13" ht="12.75">
      <c r="A272" s="134" t="str">
        <f ca="1">IF(ISERROR(MATCH(E272,Код_КЦСР,0)),"",INDIRECT(ADDRESS(MATCH(E272,Код_КЦСР,0)+1,2,,,"КЦСР")))</f>
        <v>Пропаганда здорового образа жизни</v>
      </c>
      <c r="B272" s="55">
        <v>801</v>
      </c>
      <c r="C272" s="58" t="s">
        <v>169</v>
      </c>
      <c r="D272" s="58" t="s">
        <v>169</v>
      </c>
      <c r="E272" s="55" t="s">
        <v>459</v>
      </c>
      <c r="F272" s="55"/>
      <c r="G272" s="63">
        <f aca="true" t="shared" si="38" ref="G272:G273">G273</f>
        <v>332.9</v>
      </c>
      <c r="K272" s="104"/>
      <c r="L272" s="104"/>
      <c r="M272" s="104"/>
    </row>
    <row r="273" spans="1:13" ht="33">
      <c r="A273" s="134" t="str">
        <f ca="1">IF(ISERROR(MATCH(F273,Код_КВР,0)),"",INDIRECT(ADDRESS(MATCH(F273,Код_КВР,0)+1,2,,,"КВР")))</f>
        <v>Предоставление субсидий бюджетным, автономным учреждениям и иным некоммерческим организациям</v>
      </c>
      <c r="B273" s="55">
        <v>801</v>
      </c>
      <c r="C273" s="58" t="s">
        <v>169</v>
      </c>
      <c r="D273" s="58" t="s">
        <v>169</v>
      </c>
      <c r="E273" s="55" t="s">
        <v>459</v>
      </c>
      <c r="F273" s="55">
        <v>600</v>
      </c>
      <c r="G273" s="63">
        <f t="shared" si="38"/>
        <v>332.9</v>
      </c>
      <c r="K273" s="104"/>
      <c r="L273" s="104"/>
      <c r="M273" s="104"/>
    </row>
    <row r="274" spans="1:13" ht="12.75">
      <c r="A274" s="134" t="str">
        <f ca="1">IF(ISERROR(MATCH(F274,Код_КВР,0)),"",INDIRECT(ADDRESS(MATCH(F274,Код_КВР,0)+1,2,,,"КВР")))</f>
        <v>Субсидии бюджетным учреждениям</v>
      </c>
      <c r="B274" s="55">
        <v>801</v>
      </c>
      <c r="C274" s="58" t="s">
        <v>169</v>
      </c>
      <c r="D274" s="58" t="s">
        <v>169</v>
      </c>
      <c r="E274" s="55" t="s">
        <v>459</v>
      </c>
      <c r="F274" s="55">
        <v>610</v>
      </c>
      <c r="G274" s="63">
        <v>332.9</v>
      </c>
      <c r="K274" s="104"/>
      <c r="L274" s="104"/>
      <c r="M274" s="104"/>
    </row>
    <row r="275" spans="1:13" ht="12.75">
      <c r="A275" s="134" t="str">
        <f ca="1">IF(ISERROR(MATCH(C275,Код_Раздел,0)),"",INDIRECT(ADDRESS(MATCH(C275,Код_Раздел,0)+1,2,,,"Раздел")))</f>
        <v>Социальная политика</v>
      </c>
      <c r="B275" s="55">
        <v>801</v>
      </c>
      <c r="C275" s="58" t="s">
        <v>162</v>
      </c>
      <c r="D275" s="58"/>
      <c r="E275" s="55"/>
      <c r="F275" s="55"/>
      <c r="G275" s="63">
        <f>G276+G282</f>
        <v>55704.8</v>
      </c>
      <c r="K275" s="104"/>
      <c r="L275" s="104"/>
      <c r="M275" s="104"/>
    </row>
    <row r="276" spans="1:13" ht="12.75">
      <c r="A276" s="137" t="s">
        <v>159</v>
      </c>
      <c r="B276" s="55">
        <v>801</v>
      </c>
      <c r="C276" s="58" t="s">
        <v>162</v>
      </c>
      <c r="D276" s="58" t="s">
        <v>187</v>
      </c>
      <c r="E276" s="55"/>
      <c r="F276" s="55"/>
      <c r="G276" s="63">
        <f aca="true" t="shared" si="39" ref="G276:G280">G277</f>
        <v>16301.3</v>
      </c>
      <c r="K276" s="104"/>
      <c r="L276" s="104"/>
      <c r="M276" s="104"/>
    </row>
    <row r="277" spans="1:13" ht="33">
      <c r="A277" s="134" t="str">
        <f ca="1">IF(ISERROR(MATCH(E277,Код_КЦСР,0)),"",INDIRECT(ADDRESS(MATCH(E277,Код_КЦСР,0)+1,2,,,"КЦСР")))</f>
        <v>Муниципальная программа «Совершенствование муниципального управления в городе Череповце» на 2014-2018 годы</v>
      </c>
      <c r="B277" s="55">
        <v>801</v>
      </c>
      <c r="C277" s="58" t="s">
        <v>162</v>
      </c>
      <c r="D277" s="58" t="s">
        <v>187</v>
      </c>
      <c r="E277" s="55" t="s">
        <v>104</v>
      </c>
      <c r="F277" s="55"/>
      <c r="G277" s="63">
        <f t="shared" si="39"/>
        <v>16301.3</v>
      </c>
      <c r="K277" s="104"/>
      <c r="L277" s="104"/>
      <c r="M277" s="104"/>
    </row>
    <row r="278" spans="1:13" ht="18.75" customHeight="1">
      <c r="A278" s="134" t="str">
        <f ca="1">IF(ISERROR(MATCH(E278,Код_КЦСР,0)),"",INDIRECT(ADDRESS(MATCH(E278,Код_КЦСР,0)+1,2,,,"КЦСР")))</f>
        <v>Развитие муниципальной службы в мэрии города Череповца</v>
      </c>
      <c r="B278" s="55">
        <v>801</v>
      </c>
      <c r="C278" s="58" t="s">
        <v>162</v>
      </c>
      <c r="D278" s="58" t="s">
        <v>187</v>
      </c>
      <c r="E278" s="55" t="s">
        <v>111</v>
      </c>
      <c r="F278" s="55"/>
      <c r="G278" s="63">
        <f t="shared" si="39"/>
        <v>16301.3</v>
      </c>
      <c r="K278" s="104"/>
      <c r="L278" s="104"/>
      <c r="M278" s="104"/>
    </row>
    <row r="279" spans="1:13" ht="18.75" customHeight="1">
      <c r="A279" s="134" t="str">
        <f ca="1">IF(ISERROR(MATCH(E279,Код_КЦСР,0)),"",INDIRECT(ADDRESS(MATCH(E279,Код_КЦСР,0)+1,2,,,"КЦСР")))</f>
        <v>Повышение престижа муниципальной службы в городе</v>
      </c>
      <c r="B279" s="55">
        <v>801</v>
      </c>
      <c r="C279" s="58" t="s">
        <v>162</v>
      </c>
      <c r="D279" s="58" t="s">
        <v>187</v>
      </c>
      <c r="E279" s="55" t="s">
        <v>114</v>
      </c>
      <c r="F279" s="55"/>
      <c r="G279" s="63">
        <f t="shared" si="39"/>
        <v>16301.3</v>
      </c>
      <c r="K279" s="104"/>
      <c r="L279" s="104"/>
      <c r="M279" s="104"/>
    </row>
    <row r="280" spans="1:13" ht="18.75" customHeight="1">
      <c r="A280" s="134" t="str">
        <f ca="1">IF(ISERROR(MATCH(F280,Код_КВР,0)),"",INDIRECT(ADDRESS(MATCH(F280,Код_КВР,0)+1,2,,,"КВР")))</f>
        <v>Социальное обеспечение и иные выплаты населению</v>
      </c>
      <c r="B280" s="55">
        <v>801</v>
      </c>
      <c r="C280" s="58" t="s">
        <v>162</v>
      </c>
      <c r="D280" s="58" t="s">
        <v>187</v>
      </c>
      <c r="E280" s="55" t="s">
        <v>114</v>
      </c>
      <c r="F280" s="55">
        <v>300</v>
      </c>
      <c r="G280" s="63">
        <f t="shared" si="39"/>
        <v>16301.3</v>
      </c>
      <c r="K280" s="104"/>
      <c r="L280" s="104"/>
      <c r="M280" s="104"/>
    </row>
    <row r="281" spans="1:13" ht="12.75">
      <c r="A281" s="134" t="str">
        <f ca="1">IF(ISERROR(MATCH(F281,Код_КВР,0)),"",INDIRECT(ADDRESS(MATCH(F281,Код_КВР,0)+1,2,,,"КВР")))</f>
        <v>Иные выплаты населению</v>
      </c>
      <c r="B281" s="55">
        <v>801</v>
      </c>
      <c r="C281" s="58" t="s">
        <v>162</v>
      </c>
      <c r="D281" s="58" t="s">
        <v>187</v>
      </c>
      <c r="E281" s="55" t="s">
        <v>114</v>
      </c>
      <c r="F281" s="55">
        <v>360</v>
      </c>
      <c r="G281" s="62">
        <v>16301.3</v>
      </c>
      <c r="K281" s="104"/>
      <c r="L281" s="104"/>
      <c r="M281" s="104"/>
    </row>
    <row r="282" spans="1:13" ht="12.75">
      <c r="A282" s="137" t="s">
        <v>153</v>
      </c>
      <c r="B282" s="55">
        <v>801</v>
      </c>
      <c r="C282" s="58" t="s">
        <v>162</v>
      </c>
      <c r="D282" s="58" t="s">
        <v>189</v>
      </c>
      <c r="E282" s="55"/>
      <c r="F282" s="55"/>
      <c r="G282" s="63">
        <f>G283+G298</f>
        <v>39403.5</v>
      </c>
      <c r="K282" s="104"/>
      <c r="L282" s="104"/>
      <c r="M282" s="104"/>
    </row>
    <row r="283" spans="1:13" ht="33">
      <c r="A283" s="134" t="str">
        <f ca="1">IF(ISERROR(MATCH(E283,Код_КЦСР,0)),"",INDIRECT(ADDRESS(MATCH(E283,Код_КЦСР,0)+1,2,,,"КЦСР")))</f>
        <v>Муниципальная программа «Обеспечение жильем отдельных категорий граждан» на 2014-2020 годы</v>
      </c>
      <c r="B283" s="55">
        <v>801</v>
      </c>
      <c r="C283" s="58" t="s">
        <v>162</v>
      </c>
      <c r="D283" s="58" t="s">
        <v>189</v>
      </c>
      <c r="E283" s="55" t="s">
        <v>22</v>
      </c>
      <c r="F283" s="55"/>
      <c r="G283" s="63">
        <f>G287+G290+G294+G284</f>
        <v>39303.5</v>
      </c>
      <c r="K283" s="104"/>
      <c r="L283" s="104"/>
      <c r="M283" s="104"/>
    </row>
    <row r="284" spans="1:13" ht="99">
      <c r="A284" s="134" t="str">
        <f ca="1">IF(ISERROR(MATCH(E284,Код_КЦСР,0)),"",INDIRECT(ADDRESS(MATCH(E284,Код_КЦСР,0)+1,2,,,"КЦСР")))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284" s="55">
        <v>801</v>
      </c>
      <c r="C284" s="58" t="s">
        <v>162</v>
      </c>
      <c r="D284" s="58" t="s">
        <v>189</v>
      </c>
      <c r="E284" s="55" t="s">
        <v>589</v>
      </c>
      <c r="F284" s="55"/>
      <c r="G284" s="63">
        <f>G285</f>
        <v>10560</v>
      </c>
      <c r="K284" s="104"/>
      <c r="L284" s="104"/>
      <c r="M284" s="104"/>
    </row>
    <row r="285" spans="1:13" ht="12.75">
      <c r="A285" s="134" t="str">
        <f ca="1">IF(ISERROR(MATCH(F285,Код_КВР,0)),"",INDIRECT(ADDRESS(MATCH(F285,Код_КВР,0)+1,2,,,"КВР")))</f>
        <v>Социальное обеспечение и иные выплаты населению</v>
      </c>
      <c r="B285" s="55">
        <v>801</v>
      </c>
      <c r="C285" s="58" t="s">
        <v>162</v>
      </c>
      <c r="D285" s="58" t="s">
        <v>189</v>
      </c>
      <c r="E285" s="55" t="s">
        <v>589</v>
      </c>
      <c r="F285" s="55">
        <v>300</v>
      </c>
      <c r="G285" s="63">
        <f>G286</f>
        <v>10560</v>
      </c>
      <c r="K285" s="104"/>
      <c r="L285" s="104"/>
      <c r="M285" s="104"/>
    </row>
    <row r="286" spans="1:13" ht="33">
      <c r="A286" s="134" t="str">
        <f ca="1">IF(ISERROR(MATCH(F286,Код_КВР,0)),"",INDIRECT(ADDRESS(MATCH(F286,Код_КВР,0)+1,2,,,"КВР")))</f>
        <v>Социальные выплаты гражданам, кроме публичных нормативных социальных выплат</v>
      </c>
      <c r="B286" s="55">
        <v>801</v>
      </c>
      <c r="C286" s="58" t="s">
        <v>162</v>
      </c>
      <c r="D286" s="58" t="s">
        <v>189</v>
      </c>
      <c r="E286" s="55" t="s">
        <v>589</v>
      </c>
      <c r="F286" s="55">
        <v>320</v>
      </c>
      <c r="G286" s="63">
        <v>10560</v>
      </c>
      <c r="K286" s="104"/>
      <c r="L286" s="104"/>
      <c r="M286" s="104"/>
    </row>
    <row r="287" spans="1:13" ht="82.5">
      <c r="A287" s="134" t="str">
        <f ca="1">IF(ISERROR(MATCH(E287,Код_КЦСР,0)),"",INDIRECT(ADDRESS(MATCH(E287,Код_КЦСР,0)+1,2,,,"КЦСР")))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87" s="55">
        <v>801</v>
      </c>
      <c r="C287" s="58" t="s">
        <v>162</v>
      </c>
      <c r="D287" s="58" t="s">
        <v>189</v>
      </c>
      <c r="E287" s="55" t="s">
        <v>356</v>
      </c>
      <c r="F287" s="55"/>
      <c r="G287" s="63">
        <f aca="true" t="shared" si="40" ref="G287:G288">G288</f>
        <v>17820</v>
      </c>
      <c r="K287" s="104"/>
      <c r="L287" s="104"/>
      <c r="M287" s="104"/>
    </row>
    <row r="288" spans="1:13" ht="12.75">
      <c r="A288" s="134" t="str">
        <f ca="1">IF(ISERROR(MATCH(F288,Код_КВР,0)),"",INDIRECT(ADDRESS(MATCH(F288,Код_КВР,0)+1,2,,,"КВР")))</f>
        <v>Социальное обеспечение и иные выплаты населению</v>
      </c>
      <c r="B288" s="55">
        <v>801</v>
      </c>
      <c r="C288" s="58" t="s">
        <v>162</v>
      </c>
      <c r="D288" s="58" t="s">
        <v>189</v>
      </c>
      <c r="E288" s="55" t="s">
        <v>356</v>
      </c>
      <c r="F288" s="55">
        <v>300</v>
      </c>
      <c r="G288" s="63">
        <f t="shared" si="40"/>
        <v>17820</v>
      </c>
      <c r="K288" s="104"/>
      <c r="L288" s="104"/>
      <c r="M288" s="104"/>
    </row>
    <row r="289" spans="1:13" ht="33">
      <c r="A289" s="134" t="str">
        <f ca="1">IF(ISERROR(MATCH(F289,Код_КВР,0)),"",INDIRECT(ADDRESS(MATCH(F289,Код_КВР,0)+1,2,,,"КВР")))</f>
        <v>Социальные выплаты гражданам, кроме публичных нормативных социальных выплат</v>
      </c>
      <c r="B289" s="55">
        <v>801</v>
      </c>
      <c r="C289" s="58" t="s">
        <v>162</v>
      </c>
      <c r="D289" s="58" t="s">
        <v>189</v>
      </c>
      <c r="E289" s="55" t="s">
        <v>356</v>
      </c>
      <c r="F289" s="55">
        <v>320</v>
      </c>
      <c r="G289" s="63">
        <v>17820</v>
      </c>
      <c r="K289" s="104"/>
      <c r="L289" s="104"/>
      <c r="M289" s="104"/>
    </row>
    <row r="290" spans="1:13" ht="12.75">
      <c r="A290" s="134" t="str">
        <f ca="1">IF(ISERROR(MATCH(E290,Код_КЦСР,0)),"",INDIRECT(ADDRESS(MATCH(E290,Код_КЦСР,0)+1,2,,,"КЦСР")))</f>
        <v>Обеспечение жильем молодых семей</v>
      </c>
      <c r="B290" s="55">
        <v>801</v>
      </c>
      <c r="C290" s="58" t="s">
        <v>162</v>
      </c>
      <c r="D290" s="58" t="s">
        <v>189</v>
      </c>
      <c r="E290" s="55" t="s">
        <v>24</v>
      </c>
      <c r="F290" s="55"/>
      <c r="G290" s="63">
        <f>G291</f>
        <v>1666.1</v>
      </c>
      <c r="K290" s="104"/>
      <c r="L290" s="104"/>
      <c r="M290" s="104"/>
    </row>
    <row r="291" spans="1:13" ht="33">
      <c r="A291" s="134" t="str">
        <f ca="1">IF(ISERROR(MATCH(E291,Код_КЦСР,0)),"",INDIRECT(ADDRESS(MATCH(E291,Код_КЦСР,0)+1,2,,,"КЦСР")))</f>
        <v>Предоставление социальных выплат на приобретение (строительство) жилья молодыми семьями</v>
      </c>
      <c r="B291" s="55">
        <v>801</v>
      </c>
      <c r="C291" s="58" t="s">
        <v>162</v>
      </c>
      <c r="D291" s="58" t="s">
        <v>189</v>
      </c>
      <c r="E291" s="55" t="s">
        <v>26</v>
      </c>
      <c r="F291" s="55"/>
      <c r="G291" s="63">
        <f aca="true" t="shared" si="41" ref="G291:G292">G292</f>
        <v>1666.1</v>
      </c>
      <c r="K291" s="104"/>
      <c r="L291" s="104"/>
      <c r="M291" s="104"/>
    </row>
    <row r="292" spans="1:13" ht="12.75">
      <c r="A292" s="134" t="str">
        <f ca="1">IF(ISERROR(MATCH(F292,Код_КВР,0)),"",INDIRECT(ADDRESS(MATCH(F292,Код_КВР,0)+1,2,,,"КВР")))</f>
        <v>Социальное обеспечение и иные выплаты населению</v>
      </c>
      <c r="B292" s="55">
        <v>801</v>
      </c>
      <c r="C292" s="58" t="s">
        <v>162</v>
      </c>
      <c r="D292" s="58" t="s">
        <v>189</v>
      </c>
      <c r="E292" s="55" t="s">
        <v>26</v>
      </c>
      <c r="F292" s="55">
        <v>300</v>
      </c>
      <c r="G292" s="63">
        <f t="shared" si="41"/>
        <v>1666.1</v>
      </c>
      <c r="K292" s="104"/>
      <c r="L292" s="104"/>
      <c r="M292" s="104"/>
    </row>
    <row r="293" spans="1:13" ht="33">
      <c r="A293" s="134" t="str">
        <f ca="1">IF(ISERROR(MATCH(F293,Код_КВР,0)),"",INDIRECT(ADDRESS(MATCH(F293,Код_КВР,0)+1,2,,,"КВР")))</f>
        <v>Социальные выплаты гражданам, кроме публичных нормативных социальных выплат</v>
      </c>
      <c r="B293" s="55">
        <v>801</v>
      </c>
      <c r="C293" s="58" t="s">
        <v>162</v>
      </c>
      <c r="D293" s="58" t="s">
        <v>189</v>
      </c>
      <c r="E293" s="55" t="s">
        <v>26</v>
      </c>
      <c r="F293" s="55">
        <v>320</v>
      </c>
      <c r="G293" s="63">
        <v>1666.1</v>
      </c>
      <c r="K293" s="104"/>
      <c r="L293" s="104"/>
      <c r="M293" s="104"/>
    </row>
    <row r="294" spans="1:13" ht="33" customHeight="1">
      <c r="A294" s="134" t="str">
        <f ca="1">IF(ISERROR(MATCH(E294,Код_КЦСР,0)),"",INDIRECT(ADDRESS(MATCH(E294,Код_КЦСР,0)+1,2,,,"КЦСР")))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294" s="55">
        <v>801</v>
      </c>
      <c r="C294" s="58" t="s">
        <v>162</v>
      </c>
      <c r="D294" s="58" t="s">
        <v>189</v>
      </c>
      <c r="E294" s="55" t="s">
        <v>28</v>
      </c>
      <c r="F294" s="55"/>
      <c r="G294" s="63">
        <f>G295</f>
        <v>9257.4</v>
      </c>
      <c r="K294" s="104"/>
      <c r="L294" s="104"/>
      <c r="M294" s="104"/>
    </row>
    <row r="295" spans="1:13" ht="33">
      <c r="A295" s="134" t="str">
        <f ca="1">IF(ISERROR(MATCH(E295,Код_КЦСР,0)),"",INDIRECT(ADDRESS(MATCH(E295,Код_КЦСР,0)+1,2,,,"КЦСР")))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295" s="55">
        <v>801</v>
      </c>
      <c r="C295" s="58" t="s">
        <v>162</v>
      </c>
      <c r="D295" s="58" t="s">
        <v>189</v>
      </c>
      <c r="E295" s="55" t="s">
        <v>30</v>
      </c>
      <c r="F295" s="55"/>
      <c r="G295" s="63">
        <f aca="true" t="shared" si="42" ref="G295:G296">G296</f>
        <v>9257.4</v>
      </c>
      <c r="K295" s="104"/>
      <c r="L295" s="104"/>
      <c r="M295" s="104"/>
    </row>
    <row r="296" spans="1:13" ht="18.75" customHeight="1">
      <c r="A296" s="134" t="str">
        <f ca="1">IF(ISERROR(MATCH(F296,Код_КВР,0)),"",INDIRECT(ADDRESS(MATCH(F296,Код_КВР,0)+1,2,,,"КВР")))</f>
        <v>Социальное обеспечение и иные выплаты населению</v>
      </c>
      <c r="B296" s="55">
        <v>801</v>
      </c>
      <c r="C296" s="58" t="s">
        <v>162</v>
      </c>
      <c r="D296" s="58" t="s">
        <v>189</v>
      </c>
      <c r="E296" s="55" t="s">
        <v>30</v>
      </c>
      <c r="F296" s="55">
        <v>300</v>
      </c>
      <c r="G296" s="63">
        <f t="shared" si="42"/>
        <v>9257.4</v>
      </c>
      <c r="K296" s="104"/>
      <c r="L296" s="104"/>
      <c r="M296" s="104"/>
    </row>
    <row r="297" spans="1:13" ht="33">
      <c r="A297" s="134" t="str">
        <f ca="1">IF(ISERROR(MATCH(F297,Код_КВР,0)),"",INDIRECT(ADDRESS(MATCH(F297,Код_КВР,0)+1,2,,,"КВР")))</f>
        <v>Социальные выплаты гражданам, кроме публичных нормативных социальных выплат</v>
      </c>
      <c r="B297" s="55">
        <v>801</v>
      </c>
      <c r="C297" s="58" t="s">
        <v>162</v>
      </c>
      <c r="D297" s="58" t="s">
        <v>189</v>
      </c>
      <c r="E297" s="55" t="s">
        <v>30</v>
      </c>
      <c r="F297" s="55">
        <v>320</v>
      </c>
      <c r="G297" s="63">
        <v>9257.4</v>
      </c>
      <c r="K297" s="104"/>
      <c r="L297" s="104"/>
      <c r="M297" s="104"/>
    </row>
    <row r="298" spans="1:13" ht="37.5" customHeight="1">
      <c r="A298" s="134" t="str">
        <f ca="1">IF(ISERROR(MATCH(E298,Код_КЦСР,0)),"",INDIRECT(ADDRESS(MATCH(E298,Код_КЦСР,0)+1,2,,,"КЦСР")))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98" s="55">
        <v>801</v>
      </c>
      <c r="C298" s="58" t="s">
        <v>162</v>
      </c>
      <c r="D298" s="58" t="s">
        <v>189</v>
      </c>
      <c r="E298" s="55" t="s">
        <v>129</v>
      </c>
      <c r="F298" s="55"/>
      <c r="G298" s="63">
        <f aca="true" t="shared" si="43" ref="G298:G301">G299</f>
        <v>100</v>
      </c>
      <c r="K298" s="104"/>
      <c r="L298" s="104"/>
      <c r="M298" s="104"/>
    </row>
    <row r="299" spans="1:13" ht="28.5" customHeight="1">
      <c r="A299" s="134" t="str">
        <f ca="1">IF(ISERROR(MATCH(E299,Код_КЦСР,0)),"",INDIRECT(ADDRESS(MATCH(E299,Код_КЦСР,0)+1,2,,,"КЦСР")))</f>
        <v>Профилактика преступлений и иных правонарушений в городе Череповце</v>
      </c>
      <c r="B299" s="55">
        <v>801</v>
      </c>
      <c r="C299" s="58" t="s">
        <v>162</v>
      </c>
      <c r="D299" s="58" t="s">
        <v>189</v>
      </c>
      <c r="E299" s="55" t="s">
        <v>131</v>
      </c>
      <c r="F299" s="55"/>
      <c r="G299" s="63">
        <f t="shared" si="43"/>
        <v>100</v>
      </c>
      <c r="K299" s="104"/>
      <c r="L299" s="104"/>
      <c r="M299" s="104"/>
    </row>
    <row r="300" spans="1:13" ht="12.75">
      <c r="A300" s="134" t="str">
        <f ca="1">IF(ISERROR(MATCH(E300,Код_КЦСР,0)),"",INDIRECT(ADDRESS(MATCH(E300,Код_КЦСР,0)+1,2,,,"КЦСР")))</f>
        <v>Привлечение общественности к охране общественного порядка</v>
      </c>
      <c r="B300" s="55">
        <v>801</v>
      </c>
      <c r="C300" s="58" t="s">
        <v>162</v>
      </c>
      <c r="D300" s="58" t="s">
        <v>189</v>
      </c>
      <c r="E300" s="55" t="s">
        <v>133</v>
      </c>
      <c r="F300" s="55"/>
      <c r="G300" s="63">
        <f t="shared" si="43"/>
        <v>100</v>
      </c>
      <c r="K300" s="104"/>
      <c r="L300" s="104"/>
      <c r="M300" s="104"/>
    </row>
    <row r="301" spans="1:13" ht="12.75">
      <c r="A301" s="134" t="str">
        <f ca="1">IF(ISERROR(MATCH(F301,Код_КВР,0)),"",INDIRECT(ADDRESS(MATCH(F301,Код_КВР,0)+1,2,,,"КВР")))</f>
        <v>Социальное обеспечение и иные выплаты населению</v>
      </c>
      <c r="B301" s="55">
        <v>801</v>
      </c>
      <c r="C301" s="58" t="s">
        <v>162</v>
      </c>
      <c r="D301" s="58" t="s">
        <v>189</v>
      </c>
      <c r="E301" s="55" t="s">
        <v>133</v>
      </c>
      <c r="F301" s="55">
        <v>300</v>
      </c>
      <c r="G301" s="63">
        <f t="shared" si="43"/>
        <v>100</v>
      </c>
      <c r="K301" s="104"/>
      <c r="L301" s="104"/>
      <c r="M301" s="104"/>
    </row>
    <row r="302" spans="1:13" ht="12.75">
      <c r="A302" s="134" t="str">
        <f ca="1">IF(ISERROR(MATCH(F302,Код_КВР,0)),"",INDIRECT(ADDRESS(MATCH(F302,Код_КВР,0)+1,2,,,"КВР")))</f>
        <v>Иные выплаты населению</v>
      </c>
      <c r="B302" s="55">
        <v>801</v>
      </c>
      <c r="C302" s="58" t="s">
        <v>162</v>
      </c>
      <c r="D302" s="58" t="s">
        <v>189</v>
      </c>
      <c r="E302" s="55" t="s">
        <v>133</v>
      </c>
      <c r="F302" s="55">
        <v>360</v>
      </c>
      <c r="G302" s="62">
        <v>100</v>
      </c>
      <c r="K302" s="104"/>
      <c r="L302" s="104"/>
      <c r="M302" s="104"/>
    </row>
    <row r="303" spans="1:13" ht="12.75">
      <c r="A303" s="134" t="str">
        <f ca="1">IF(ISERROR(MATCH(C303,Код_Раздел,0)),"",INDIRECT(ADDRESS(MATCH(C303,Код_Раздел,0)+1,2,,,"Раздел")))</f>
        <v>Средства массовой информации</v>
      </c>
      <c r="B303" s="55">
        <v>801</v>
      </c>
      <c r="C303" s="58" t="s">
        <v>170</v>
      </c>
      <c r="D303" s="58"/>
      <c r="E303" s="55"/>
      <c r="F303" s="55"/>
      <c r="G303" s="63">
        <f>G304</f>
        <v>45947.399999999994</v>
      </c>
      <c r="K303" s="104"/>
      <c r="L303" s="104"/>
      <c r="M303" s="104"/>
    </row>
    <row r="304" spans="1:13" ht="12.75">
      <c r="A304" s="137" t="s">
        <v>172</v>
      </c>
      <c r="B304" s="55">
        <v>801</v>
      </c>
      <c r="C304" s="58" t="s">
        <v>170</v>
      </c>
      <c r="D304" s="58" t="s">
        <v>188</v>
      </c>
      <c r="E304" s="55"/>
      <c r="F304" s="55"/>
      <c r="G304" s="63">
        <f>G305+G310</f>
        <v>45947.399999999994</v>
      </c>
      <c r="K304" s="104"/>
      <c r="L304" s="104"/>
      <c r="M304" s="104"/>
    </row>
    <row r="305" spans="1:13" ht="40.15" customHeight="1" hidden="1">
      <c r="A305" s="134" t="str">
        <f ca="1">IF(ISERROR(MATCH(E305,Код_КЦСР,0)),"",INDIRECT(ADDRESS(MATCH(E305,Код_КЦСР,0)+1,2,,,"КЦСР")))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05" s="55">
        <v>801</v>
      </c>
      <c r="C305" s="58" t="s">
        <v>170</v>
      </c>
      <c r="D305" s="58" t="s">
        <v>188</v>
      </c>
      <c r="E305" s="55" t="s">
        <v>75</v>
      </c>
      <c r="F305" s="55"/>
      <c r="G305" s="63">
        <f>G306</f>
        <v>0</v>
      </c>
      <c r="K305" s="104"/>
      <c r="L305" s="104"/>
      <c r="M305" s="104"/>
    </row>
    <row r="306" spans="1:13" ht="24.75" customHeight="1" hidden="1">
      <c r="A306" s="134" t="str">
        <f ca="1">IF(ISERROR(MATCH(E306,Код_КЦСР,0)),"",INDIRECT(ADDRESS(MATCH(E306,Код_КЦСР,0)+1,2,,,"КЦСР")))</f>
        <v>Обеспечение пожарной безопасности муниципальных учреждений города</v>
      </c>
      <c r="B306" s="55">
        <v>801</v>
      </c>
      <c r="C306" s="58" t="s">
        <v>170</v>
      </c>
      <c r="D306" s="58" t="s">
        <v>188</v>
      </c>
      <c r="E306" s="55" t="s">
        <v>77</v>
      </c>
      <c r="F306" s="55"/>
      <c r="G306" s="63">
        <f>G307</f>
        <v>0</v>
      </c>
      <c r="K306" s="104"/>
      <c r="L306" s="104"/>
      <c r="M306" s="104"/>
    </row>
    <row r="307" spans="1:13" ht="49.5" hidden="1">
      <c r="A307" s="134" t="str">
        <f ca="1">IF(ISERROR(MATCH(E307,Код_КЦСР,0)),"",INDIRECT(ADDRESS(MATCH(E307,Код_КЦСР,0)+1,2,,,"КЦСР")))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07" s="55">
        <v>801</v>
      </c>
      <c r="C307" s="58" t="s">
        <v>170</v>
      </c>
      <c r="D307" s="58" t="s">
        <v>188</v>
      </c>
      <c r="E307" s="55" t="s">
        <v>79</v>
      </c>
      <c r="F307" s="55"/>
      <c r="G307" s="63">
        <f>G308</f>
        <v>0</v>
      </c>
      <c r="K307" s="104"/>
      <c r="L307" s="104"/>
      <c r="M307" s="104"/>
    </row>
    <row r="308" spans="1:13" ht="12.75" hidden="1">
      <c r="A308" s="134" t="str">
        <f aca="true" t="shared" si="44" ref="A308:A309">IF(ISERROR(MATCH(F308,Код_КВР,0)),"",INDIRECT(ADDRESS(MATCH(F308,Код_КВР,0)+1,2,,,"КВР")))</f>
        <v>Закупка товаров, работ и услуг для муниципальных нужд</v>
      </c>
      <c r="B308" s="55">
        <v>801</v>
      </c>
      <c r="C308" s="58" t="s">
        <v>170</v>
      </c>
      <c r="D308" s="58" t="s">
        <v>188</v>
      </c>
      <c r="E308" s="55" t="s">
        <v>79</v>
      </c>
      <c r="F308" s="55">
        <v>200</v>
      </c>
      <c r="G308" s="63">
        <f>G309</f>
        <v>0</v>
      </c>
      <c r="K308" s="104"/>
      <c r="L308" s="104"/>
      <c r="M308" s="104"/>
    </row>
    <row r="309" spans="1:13" ht="33" hidden="1">
      <c r="A309" s="134" t="str">
        <f ca="1" t="shared" si="44"/>
        <v>Иные закупки товаров, работ и услуг для обеспечения муниципальных нужд</v>
      </c>
      <c r="B309" s="55">
        <v>801</v>
      </c>
      <c r="C309" s="58" t="s">
        <v>170</v>
      </c>
      <c r="D309" s="58" t="s">
        <v>188</v>
      </c>
      <c r="E309" s="55" t="s">
        <v>79</v>
      </c>
      <c r="F309" s="55">
        <v>240</v>
      </c>
      <c r="G309" s="63"/>
      <c r="K309" s="104"/>
      <c r="L309" s="104"/>
      <c r="M309" s="104"/>
    </row>
    <row r="310" spans="1:13" ht="51.75" customHeight="1">
      <c r="A310" s="134" t="str">
        <f ca="1">IF(ISERROR(MATCH(E310,Код_КЦСР,0)),"",INDIRECT(ADDRESS(MATCH(E310,Код_КЦСР,0)+1,2,,,"КЦСР")))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310" s="55">
        <v>801</v>
      </c>
      <c r="C310" s="58" t="s">
        <v>170</v>
      </c>
      <c r="D310" s="58" t="s">
        <v>188</v>
      </c>
      <c r="E310" s="55" t="s">
        <v>121</v>
      </c>
      <c r="F310" s="55"/>
      <c r="G310" s="63">
        <f>G311+G318</f>
        <v>45947.399999999994</v>
      </c>
      <c r="K310" s="104"/>
      <c r="L310" s="104"/>
      <c r="M310" s="104"/>
    </row>
    <row r="311" spans="1:13" ht="66">
      <c r="A311" s="134" t="str">
        <f ca="1">IF(ISERROR(MATCH(E311,Код_КЦСР,0)),"",INDIRECT(ADDRESS(MATCH(E311,Код_КЦСР,0)+1,2,,,"КЦСР")))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311" s="55">
        <v>801</v>
      </c>
      <c r="C311" s="58" t="s">
        <v>170</v>
      </c>
      <c r="D311" s="58" t="s">
        <v>188</v>
      </c>
      <c r="E311" s="55" t="s">
        <v>126</v>
      </c>
      <c r="F311" s="55"/>
      <c r="G311" s="63">
        <f>G312+G314+G316</f>
        <v>24944.499999999996</v>
      </c>
      <c r="K311" s="104"/>
      <c r="L311" s="104"/>
      <c r="M311" s="104"/>
    </row>
    <row r="312" spans="1:13" ht="33">
      <c r="A312" s="134" t="str">
        <f aca="true" t="shared" si="45" ref="A312:A317">IF(ISERROR(MATCH(F312,Код_КВР,0)),"",INDIRECT(ADDRESS(MATCH(F312,Код_КВР,0)+1,2,,,"КВР")))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2" s="55">
        <v>801</v>
      </c>
      <c r="C312" s="58" t="s">
        <v>170</v>
      </c>
      <c r="D312" s="58" t="s">
        <v>188</v>
      </c>
      <c r="E312" s="55" t="s">
        <v>126</v>
      </c>
      <c r="F312" s="55">
        <v>100</v>
      </c>
      <c r="G312" s="63">
        <f>G313</f>
        <v>19153.1</v>
      </c>
      <c r="K312" s="104"/>
      <c r="L312" s="104"/>
      <c r="M312" s="104"/>
    </row>
    <row r="313" spans="1:13" ht="12.75">
      <c r="A313" s="134" t="str">
        <f ca="1" t="shared" si="45"/>
        <v>Расходы на выплаты персоналу казенных учреждений</v>
      </c>
      <c r="B313" s="55">
        <v>801</v>
      </c>
      <c r="C313" s="58" t="s">
        <v>170</v>
      </c>
      <c r="D313" s="58" t="s">
        <v>188</v>
      </c>
      <c r="E313" s="55" t="s">
        <v>126</v>
      </c>
      <c r="F313" s="55">
        <v>110</v>
      </c>
      <c r="G313" s="63">
        <f>18988.1+165</f>
        <v>19153.1</v>
      </c>
      <c r="K313" s="104"/>
      <c r="L313" s="104"/>
      <c r="M313" s="104"/>
    </row>
    <row r="314" spans="1:13" ht="12.75">
      <c r="A314" s="134" t="str">
        <f ca="1" t="shared" si="45"/>
        <v>Закупка товаров, работ и услуг для муниципальных нужд</v>
      </c>
      <c r="B314" s="55">
        <v>801</v>
      </c>
      <c r="C314" s="58" t="s">
        <v>170</v>
      </c>
      <c r="D314" s="58" t="s">
        <v>188</v>
      </c>
      <c r="E314" s="55" t="s">
        <v>126</v>
      </c>
      <c r="F314" s="55">
        <v>200</v>
      </c>
      <c r="G314" s="63">
        <f>G315</f>
        <v>5228.1</v>
      </c>
      <c r="K314" s="104"/>
      <c r="L314" s="104"/>
      <c r="M314" s="104"/>
    </row>
    <row r="315" spans="1:13" ht="33">
      <c r="A315" s="134" t="str">
        <f ca="1" t="shared" si="45"/>
        <v>Иные закупки товаров, работ и услуг для обеспечения муниципальных нужд</v>
      </c>
      <c r="B315" s="55">
        <v>801</v>
      </c>
      <c r="C315" s="58" t="s">
        <v>170</v>
      </c>
      <c r="D315" s="58" t="s">
        <v>188</v>
      </c>
      <c r="E315" s="55" t="s">
        <v>126</v>
      </c>
      <c r="F315" s="55">
        <v>240</v>
      </c>
      <c r="G315" s="62">
        <f>5228.1</f>
        <v>5228.1</v>
      </c>
      <c r="K315" s="104"/>
      <c r="L315" s="104"/>
      <c r="M315" s="104"/>
    </row>
    <row r="316" spans="1:13" ht="12.75">
      <c r="A316" s="134" t="str">
        <f ca="1" t="shared" si="45"/>
        <v>Иные бюджетные ассигнования</v>
      </c>
      <c r="B316" s="55">
        <v>801</v>
      </c>
      <c r="C316" s="58" t="s">
        <v>170</v>
      </c>
      <c r="D316" s="58" t="s">
        <v>188</v>
      </c>
      <c r="E316" s="55" t="s">
        <v>126</v>
      </c>
      <c r="F316" s="55">
        <v>800</v>
      </c>
      <c r="G316" s="63">
        <f>G317</f>
        <v>563.3</v>
      </c>
      <c r="K316" s="104"/>
      <c r="L316" s="104"/>
      <c r="M316" s="104"/>
    </row>
    <row r="317" spans="1:13" ht="12.75">
      <c r="A317" s="134" t="str">
        <f ca="1" t="shared" si="45"/>
        <v>Уплата налогов, сборов и иных платежей</v>
      </c>
      <c r="B317" s="55">
        <v>801</v>
      </c>
      <c r="C317" s="58" t="s">
        <v>170</v>
      </c>
      <c r="D317" s="58" t="s">
        <v>188</v>
      </c>
      <c r="E317" s="55" t="s">
        <v>126</v>
      </c>
      <c r="F317" s="55">
        <v>850</v>
      </c>
      <c r="G317" s="63">
        <f>146+405.3+12</f>
        <v>563.3</v>
      </c>
      <c r="K317" s="104"/>
      <c r="L317" s="104"/>
      <c r="M317" s="104"/>
    </row>
    <row r="318" spans="1:13" ht="49.5">
      <c r="A318" s="134" t="str">
        <f ca="1">IF(ISERROR(MATCH(E318,Код_КЦСР,0)),"",INDIRECT(ADDRESS(MATCH(E318,Код_КЦСР,0)+1,2,,,"КЦСР")))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18" s="55">
        <v>801</v>
      </c>
      <c r="C318" s="58" t="s">
        <v>170</v>
      </c>
      <c r="D318" s="58" t="s">
        <v>188</v>
      </c>
      <c r="E318" s="55" t="s">
        <v>127</v>
      </c>
      <c r="F318" s="55"/>
      <c r="G318" s="63">
        <f aca="true" t="shared" si="46" ref="G318:G319">G319</f>
        <v>21002.9</v>
      </c>
      <c r="K318" s="104"/>
      <c r="L318" s="104"/>
      <c r="M318" s="104"/>
    </row>
    <row r="319" spans="1:13" ht="23.25" customHeight="1">
      <c r="A319" s="134" t="str">
        <f ca="1">IF(ISERROR(MATCH(F319,Код_КВР,0)),"",INDIRECT(ADDRESS(MATCH(F319,Код_КВР,0)+1,2,,,"КВР")))</f>
        <v>Закупка товаров, работ и услуг для муниципальных нужд</v>
      </c>
      <c r="B319" s="55">
        <v>801</v>
      </c>
      <c r="C319" s="58" t="s">
        <v>170</v>
      </c>
      <c r="D319" s="58" t="s">
        <v>188</v>
      </c>
      <c r="E319" s="55" t="s">
        <v>127</v>
      </c>
      <c r="F319" s="55">
        <v>200</v>
      </c>
      <c r="G319" s="63">
        <f t="shared" si="46"/>
        <v>21002.9</v>
      </c>
      <c r="K319" s="104"/>
      <c r="L319" s="104"/>
      <c r="M319" s="104"/>
    </row>
    <row r="320" spans="1:13" ht="33">
      <c r="A320" s="134" t="str">
        <f ca="1">IF(ISERROR(MATCH(F320,Код_КВР,0)),"",INDIRECT(ADDRESS(MATCH(F320,Код_КВР,0)+1,2,,,"КВР")))</f>
        <v>Иные закупки товаров, работ и услуг для обеспечения муниципальных нужд</v>
      </c>
      <c r="B320" s="55">
        <v>801</v>
      </c>
      <c r="C320" s="58" t="s">
        <v>170</v>
      </c>
      <c r="D320" s="58" t="s">
        <v>188</v>
      </c>
      <c r="E320" s="55" t="s">
        <v>127</v>
      </c>
      <c r="F320" s="55">
        <v>240</v>
      </c>
      <c r="G320" s="63">
        <v>21002.9</v>
      </c>
      <c r="K320" s="104"/>
      <c r="L320" s="104"/>
      <c r="M320" s="104"/>
    </row>
    <row r="321" spans="1:13" ht="12.75">
      <c r="A321" s="134" t="str">
        <f ca="1">IF(ISERROR(MATCH(B321,Код_ППП,0)),"",INDIRECT(ADDRESS(MATCH(B321,Код_ППП,0)+1,2,,,"ППП")))</f>
        <v>ЧЕРЕПОВЕЦКАЯ ГОРОДСКАЯ ДУМА</v>
      </c>
      <c r="B321" s="55">
        <v>802</v>
      </c>
      <c r="C321" s="58"/>
      <c r="D321" s="58"/>
      <c r="E321" s="55"/>
      <c r="F321" s="55"/>
      <c r="G321" s="63">
        <f>G322</f>
        <v>17854.5</v>
      </c>
      <c r="K321" s="104"/>
      <c r="L321" s="104"/>
      <c r="M321" s="104"/>
    </row>
    <row r="322" spans="1:13" ht="12.75">
      <c r="A322" s="134" t="str">
        <f ca="1">IF(ISERROR(MATCH(C322,Код_Раздел,0)),"",INDIRECT(ADDRESS(MATCH(C322,Код_Раздел,0)+1,2,,,"Раздел")))</f>
        <v>Общегосударственные  вопросы</v>
      </c>
      <c r="B322" s="55">
        <v>802</v>
      </c>
      <c r="C322" s="58" t="s">
        <v>187</v>
      </c>
      <c r="D322" s="58"/>
      <c r="E322" s="55"/>
      <c r="F322" s="55"/>
      <c r="G322" s="63">
        <f>G323</f>
        <v>17854.5</v>
      </c>
      <c r="K322" s="104"/>
      <c r="L322" s="104"/>
      <c r="M322" s="104"/>
    </row>
    <row r="323" spans="1:13" ht="49.5">
      <c r="A323" s="137" t="s">
        <v>143</v>
      </c>
      <c r="B323" s="55">
        <v>802</v>
      </c>
      <c r="C323" s="58" t="s">
        <v>187</v>
      </c>
      <c r="D323" s="58" t="s">
        <v>189</v>
      </c>
      <c r="E323" s="55"/>
      <c r="F323" s="55"/>
      <c r="G323" s="63">
        <f>G324</f>
        <v>17854.5</v>
      </c>
      <c r="K323" s="104"/>
      <c r="L323" s="104"/>
      <c r="M323" s="104"/>
    </row>
    <row r="324" spans="1:13" ht="33">
      <c r="A324" s="134" t="str">
        <f ca="1">IF(ISERROR(MATCH(E324,Код_КЦСР,0)),"",INDIRECT(ADDRESS(MATCH(E324,Код_КЦСР,0)+1,2,,,"КЦСР")))</f>
        <v>Непрограммные направления деятельности органов местного самоуправления</v>
      </c>
      <c r="B324" s="55">
        <v>802</v>
      </c>
      <c r="C324" s="58" t="s">
        <v>187</v>
      </c>
      <c r="D324" s="58" t="s">
        <v>189</v>
      </c>
      <c r="E324" s="55" t="s">
        <v>268</v>
      </c>
      <c r="F324" s="55"/>
      <c r="G324" s="63">
        <f>G325</f>
        <v>17854.5</v>
      </c>
      <c r="K324" s="104"/>
      <c r="L324" s="104"/>
      <c r="M324" s="104"/>
    </row>
    <row r="325" spans="1:13" ht="22.5" customHeight="1">
      <c r="A325" s="134" t="str">
        <f ca="1">IF(ISERROR(MATCH(E325,Код_КЦСР,0)),"",INDIRECT(ADDRESS(MATCH(E325,Код_КЦСР,0)+1,2,,,"КЦСР")))</f>
        <v>Расходы, не включенные в муниципальные программы города Череповца</v>
      </c>
      <c r="B325" s="55">
        <v>802</v>
      </c>
      <c r="C325" s="58" t="s">
        <v>187</v>
      </c>
      <c r="D325" s="58" t="s">
        <v>189</v>
      </c>
      <c r="E325" s="55" t="s">
        <v>270</v>
      </c>
      <c r="F325" s="55"/>
      <c r="G325" s="63">
        <f>G326</f>
        <v>17854.5</v>
      </c>
      <c r="K325" s="104"/>
      <c r="L325" s="104"/>
      <c r="M325" s="104"/>
    </row>
    <row r="326" spans="1:13" ht="33">
      <c r="A326" s="134" t="str">
        <f ca="1">IF(ISERROR(MATCH(E326,Код_КЦСР,0)),"",INDIRECT(ADDRESS(MATCH(E326,Код_КЦСР,0)+1,2,,,"КЦСР")))</f>
        <v>Руководство и управление в сфере установленных функций органов местного самоуправления</v>
      </c>
      <c r="B326" s="55">
        <v>802</v>
      </c>
      <c r="C326" s="58" t="s">
        <v>187</v>
      </c>
      <c r="D326" s="58" t="s">
        <v>189</v>
      </c>
      <c r="E326" s="55" t="s">
        <v>272</v>
      </c>
      <c r="F326" s="55"/>
      <c r="G326" s="63">
        <f>G327+G334+G337</f>
        <v>17854.5</v>
      </c>
      <c r="K326" s="104"/>
      <c r="L326" s="104"/>
      <c r="M326" s="104"/>
    </row>
    <row r="327" spans="1:13" ht="12.75">
      <c r="A327" s="134" t="str">
        <f ca="1">IF(ISERROR(MATCH(E327,Код_КЦСР,0)),"",INDIRECT(ADDRESS(MATCH(E327,Код_КЦСР,0)+1,2,,,"КЦСР")))</f>
        <v>Центральный аппарат</v>
      </c>
      <c r="B327" s="55">
        <v>802</v>
      </c>
      <c r="C327" s="58" t="s">
        <v>187</v>
      </c>
      <c r="D327" s="58" t="s">
        <v>189</v>
      </c>
      <c r="E327" s="55" t="s">
        <v>275</v>
      </c>
      <c r="F327" s="55"/>
      <c r="G327" s="63">
        <f>G328+G330+G332</f>
        <v>11878.199999999999</v>
      </c>
      <c r="K327" s="104"/>
      <c r="L327" s="104"/>
      <c r="M327" s="104"/>
    </row>
    <row r="328" spans="1:13" ht="37.5" customHeight="1">
      <c r="A328" s="134" t="str">
        <f aca="true" t="shared" si="47" ref="A328:A333">IF(ISERROR(MATCH(F328,Код_КВР,0)),"",INDIRECT(ADDRESS(MATCH(F328,Код_КВР,0)+1,2,,,"КВР")))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8" s="55">
        <v>802</v>
      </c>
      <c r="C328" s="58" t="s">
        <v>187</v>
      </c>
      <c r="D328" s="58" t="s">
        <v>189</v>
      </c>
      <c r="E328" s="55" t="s">
        <v>275</v>
      </c>
      <c r="F328" s="55">
        <v>100</v>
      </c>
      <c r="G328" s="63">
        <f>G329</f>
        <v>10877.8</v>
      </c>
      <c r="K328" s="104"/>
      <c r="L328" s="104"/>
      <c r="M328" s="104"/>
    </row>
    <row r="329" spans="1:13" ht="12.75">
      <c r="A329" s="134" t="str">
        <f ca="1" t="shared" si="47"/>
        <v>Расходы на выплаты персоналу муниципальных органов</v>
      </c>
      <c r="B329" s="55">
        <v>802</v>
      </c>
      <c r="C329" s="58" t="s">
        <v>187</v>
      </c>
      <c r="D329" s="58" t="s">
        <v>189</v>
      </c>
      <c r="E329" s="55" t="s">
        <v>275</v>
      </c>
      <c r="F329" s="55">
        <v>120</v>
      </c>
      <c r="G329" s="62">
        <f>10464+413.8</f>
        <v>10877.8</v>
      </c>
      <c r="K329" s="104"/>
      <c r="L329" s="104"/>
      <c r="M329" s="104"/>
    </row>
    <row r="330" spans="1:13" ht="12.75">
      <c r="A330" s="134" t="str">
        <f ca="1" t="shared" si="47"/>
        <v>Закупка товаров, работ и услуг для муниципальных нужд</v>
      </c>
      <c r="B330" s="55">
        <v>802</v>
      </c>
      <c r="C330" s="58" t="s">
        <v>187</v>
      </c>
      <c r="D330" s="58" t="s">
        <v>189</v>
      </c>
      <c r="E330" s="55" t="s">
        <v>275</v>
      </c>
      <c r="F330" s="55">
        <v>200</v>
      </c>
      <c r="G330" s="63">
        <f>G331</f>
        <v>998</v>
      </c>
      <c r="K330" s="104"/>
      <c r="L330" s="104"/>
      <c r="M330" s="104"/>
    </row>
    <row r="331" spans="1:13" ht="33">
      <c r="A331" s="134" t="str">
        <f ca="1" t="shared" si="47"/>
        <v>Иные закупки товаров, работ и услуг для обеспечения муниципальных нужд</v>
      </c>
      <c r="B331" s="55">
        <v>802</v>
      </c>
      <c r="C331" s="58" t="s">
        <v>187</v>
      </c>
      <c r="D331" s="58" t="s">
        <v>189</v>
      </c>
      <c r="E331" s="55" t="s">
        <v>275</v>
      </c>
      <c r="F331" s="55">
        <v>240</v>
      </c>
      <c r="G331" s="62">
        <v>998</v>
      </c>
      <c r="K331" s="104"/>
      <c r="L331" s="104"/>
      <c r="M331" s="104"/>
    </row>
    <row r="332" spans="1:13" ht="12.75">
      <c r="A332" s="134" t="str">
        <f ca="1" t="shared" si="47"/>
        <v>Иные бюджетные ассигнования</v>
      </c>
      <c r="B332" s="55">
        <v>802</v>
      </c>
      <c r="C332" s="58" t="s">
        <v>187</v>
      </c>
      <c r="D332" s="58" t="s">
        <v>189</v>
      </c>
      <c r="E332" s="55" t="s">
        <v>275</v>
      </c>
      <c r="F332" s="55">
        <v>800</v>
      </c>
      <c r="G332" s="63">
        <f>G333</f>
        <v>2.4</v>
      </c>
      <c r="K332" s="104"/>
      <c r="L332" s="104"/>
      <c r="M332" s="104"/>
    </row>
    <row r="333" spans="1:13" ht="12.75">
      <c r="A333" s="134" t="str">
        <f ca="1" t="shared" si="47"/>
        <v>Уплата налогов, сборов и иных платежей</v>
      </c>
      <c r="B333" s="55">
        <v>802</v>
      </c>
      <c r="C333" s="58" t="s">
        <v>187</v>
      </c>
      <c r="D333" s="58" t="s">
        <v>189</v>
      </c>
      <c r="E333" s="55" t="s">
        <v>275</v>
      </c>
      <c r="F333" s="55">
        <v>850</v>
      </c>
      <c r="G333" s="63">
        <v>2.4</v>
      </c>
      <c r="K333" s="104"/>
      <c r="L333" s="104"/>
      <c r="M333" s="104"/>
    </row>
    <row r="334" spans="1:13" ht="21.95" customHeight="1">
      <c r="A334" s="134" t="str">
        <f ca="1">IF(ISERROR(MATCH(E334,Код_КЦСР,0)),"",INDIRECT(ADDRESS(MATCH(E334,Код_КЦСР,0)+1,2,,,"КЦСР")))</f>
        <v>Председатель представительного органа муниципального образования</v>
      </c>
      <c r="B334" s="55">
        <v>802</v>
      </c>
      <c r="C334" s="58" t="s">
        <v>187</v>
      </c>
      <c r="D334" s="58" t="s">
        <v>189</v>
      </c>
      <c r="E334" s="55" t="s">
        <v>276</v>
      </c>
      <c r="F334" s="55"/>
      <c r="G334" s="63">
        <f>G335</f>
        <v>2239.4</v>
      </c>
      <c r="K334" s="104"/>
      <c r="L334" s="104"/>
      <c r="M334" s="104"/>
    </row>
    <row r="335" spans="1:13" ht="33">
      <c r="A335" s="134" t="str">
        <f ca="1">IF(ISERROR(MATCH(F335,Код_КВР,0)),"",INDIRECT(ADDRESS(MATCH(F335,Код_КВР,0)+1,2,,,"КВР")))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5" s="55">
        <v>802</v>
      </c>
      <c r="C335" s="58" t="s">
        <v>187</v>
      </c>
      <c r="D335" s="58" t="s">
        <v>189</v>
      </c>
      <c r="E335" s="55" t="s">
        <v>276</v>
      </c>
      <c r="F335" s="55">
        <v>100</v>
      </c>
      <c r="G335" s="63">
        <f>G336</f>
        <v>2239.4</v>
      </c>
      <c r="K335" s="104"/>
      <c r="L335" s="104"/>
      <c r="M335" s="104"/>
    </row>
    <row r="336" spans="1:13" ht="12.75">
      <c r="A336" s="134" t="str">
        <f ca="1">IF(ISERROR(MATCH(F336,Код_КВР,0)),"",INDIRECT(ADDRESS(MATCH(F336,Код_КВР,0)+1,2,,,"КВР")))</f>
        <v>Расходы на выплаты персоналу муниципальных органов</v>
      </c>
      <c r="B336" s="55">
        <v>802</v>
      </c>
      <c r="C336" s="58" t="s">
        <v>187</v>
      </c>
      <c r="D336" s="58" t="s">
        <v>189</v>
      </c>
      <c r="E336" s="55" t="s">
        <v>276</v>
      </c>
      <c r="F336" s="55">
        <v>120</v>
      </c>
      <c r="G336" s="62">
        <f>2239.4</f>
        <v>2239.4</v>
      </c>
      <c r="K336" s="104"/>
      <c r="L336" s="104"/>
      <c r="M336" s="104"/>
    </row>
    <row r="337" spans="1:13" ht="22.5" customHeight="1">
      <c r="A337" s="134" t="str">
        <f ca="1">IF(ISERROR(MATCH(E337,Код_КЦСР,0)),"",INDIRECT(ADDRESS(MATCH(E337,Код_КЦСР,0)+1,2,,,"КЦСР")))</f>
        <v>Депутаты представительного органа муниципального образования</v>
      </c>
      <c r="B337" s="55">
        <v>802</v>
      </c>
      <c r="C337" s="58" t="s">
        <v>187</v>
      </c>
      <c r="D337" s="58" t="s">
        <v>189</v>
      </c>
      <c r="E337" s="55" t="s">
        <v>277</v>
      </c>
      <c r="F337" s="55"/>
      <c r="G337" s="63">
        <f>G338</f>
        <v>3736.9</v>
      </c>
      <c r="K337" s="104"/>
      <c r="L337" s="104"/>
      <c r="M337" s="104"/>
    </row>
    <row r="338" spans="1:13" ht="39.75" customHeight="1">
      <c r="A338" s="134" t="str">
        <f ca="1">IF(ISERROR(MATCH(F338,Код_КВР,0)),"",INDIRECT(ADDRESS(MATCH(F338,Код_КВР,0)+1,2,,,"КВР")))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8" s="55">
        <v>802</v>
      </c>
      <c r="C338" s="58" t="s">
        <v>187</v>
      </c>
      <c r="D338" s="58" t="s">
        <v>189</v>
      </c>
      <c r="E338" s="55" t="s">
        <v>277</v>
      </c>
      <c r="F338" s="55">
        <v>100</v>
      </c>
      <c r="G338" s="63">
        <f>G339</f>
        <v>3736.9</v>
      </c>
      <c r="K338" s="104"/>
      <c r="L338" s="104"/>
      <c r="M338" s="104"/>
    </row>
    <row r="339" spans="1:13" ht="22.5" customHeight="1">
      <c r="A339" s="134" t="str">
        <f ca="1">IF(ISERROR(MATCH(F339,Код_КВР,0)),"",INDIRECT(ADDRESS(MATCH(F339,Код_КВР,0)+1,2,,,"КВР")))</f>
        <v>Расходы на выплаты персоналу муниципальных органов</v>
      </c>
      <c r="B339" s="55">
        <v>802</v>
      </c>
      <c r="C339" s="58" t="s">
        <v>187</v>
      </c>
      <c r="D339" s="58" t="s">
        <v>189</v>
      </c>
      <c r="E339" s="55" t="s">
        <v>277</v>
      </c>
      <c r="F339" s="55">
        <v>120</v>
      </c>
      <c r="G339" s="62">
        <f>1843.9+1893</f>
        <v>3736.9</v>
      </c>
      <c r="K339" s="104"/>
      <c r="L339" s="104"/>
      <c r="M339" s="104"/>
    </row>
    <row r="340" spans="1:13" ht="33">
      <c r="A340" s="134" t="str">
        <f ca="1">IF(ISERROR(MATCH(B340,Код_ППП,0)),"",INDIRECT(ADDRESS(MATCH(B340,Код_ППП,0)+1,2,,,"ППП")))</f>
        <v>ДЕПАРТАМЕНТ ЖИЛИЩНО-КОММУНАЛЬНОГО ХОЗЯЙСТВА МЭРИИ ГОРОДА</v>
      </c>
      <c r="B340" s="55">
        <v>803</v>
      </c>
      <c r="C340" s="58"/>
      <c r="D340" s="58"/>
      <c r="E340" s="55"/>
      <c r="F340" s="55"/>
      <c r="G340" s="63">
        <f>G341+G348+G389+G431+G437+G444</f>
        <v>855895.2000000002</v>
      </c>
      <c r="K340" s="104"/>
      <c r="L340" s="104"/>
      <c r="M340" s="104"/>
    </row>
    <row r="341" spans="1:13" ht="12.75">
      <c r="A341" s="134" t="str">
        <f ca="1">IF(ISERROR(MATCH(C341,Код_Раздел,0)),"",INDIRECT(ADDRESS(MATCH(C341,Код_Раздел,0)+1,2,,,"Раздел")))</f>
        <v>Общегосударственные  вопросы</v>
      </c>
      <c r="B341" s="55">
        <v>803</v>
      </c>
      <c r="C341" s="58" t="s">
        <v>187</v>
      </c>
      <c r="D341" s="58"/>
      <c r="E341" s="55"/>
      <c r="F341" s="55"/>
      <c r="G341" s="63">
        <f aca="true" t="shared" si="48" ref="G341:G346">G342</f>
        <v>360</v>
      </c>
      <c r="K341" s="104"/>
      <c r="L341" s="104"/>
      <c r="M341" s="104"/>
    </row>
    <row r="342" spans="1:13" ht="12.75">
      <c r="A342" s="137" t="s">
        <v>209</v>
      </c>
      <c r="B342" s="55">
        <v>803</v>
      </c>
      <c r="C342" s="58" t="s">
        <v>187</v>
      </c>
      <c r="D342" s="58" t="s">
        <v>164</v>
      </c>
      <c r="E342" s="55"/>
      <c r="F342" s="55"/>
      <c r="G342" s="63">
        <f t="shared" si="48"/>
        <v>360</v>
      </c>
      <c r="K342" s="104"/>
      <c r="L342" s="104"/>
      <c r="M342" s="104"/>
    </row>
    <row r="343" spans="1:13" ht="33">
      <c r="A343" s="134" t="str">
        <f ca="1">IF(ISERROR(MATCH(E343,Код_КЦСР,0)),"",INDIRECT(ADDRESS(MATCH(E343,Код_КЦСР,0)+1,2,,,"КЦСР")))</f>
        <v>Муниципальная программа «Развитие жилищно-коммунального хозяйства города Череповца» на 2014-2018 годы</v>
      </c>
      <c r="B343" s="55">
        <v>803</v>
      </c>
      <c r="C343" s="58" t="s">
        <v>187</v>
      </c>
      <c r="D343" s="58" t="s">
        <v>164</v>
      </c>
      <c r="E343" s="55" t="s">
        <v>44</v>
      </c>
      <c r="F343" s="55"/>
      <c r="G343" s="63">
        <f t="shared" si="48"/>
        <v>360</v>
      </c>
      <c r="K343" s="104"/>
      <c r="L343" s="104"/>
      <c r="M343" s="104"/>
    </row>
    <row r="344" spans="1:13" ht="12.75">
      <c r="A344" s="134" t="str">
        <f ca="1">IF(ISERROR(MATCH(E344,Код_КЦСР,0)),"",INDIRECT(ADDRESS(MATCH(E344,Код_КЦСР,0)+1,2,,,"КЦСР")))</f>
        <v>Развитие благоустройства города</v>
      </c>
      <c r="B344" s="55">
        <v>803</v>
      </c>
      <c r="C344" s="58" t="s">
        <v>187</v>
      </c>
      <c r="D344" s="58" t="s">
        <v>164</v>
      </c>
      <c r="E344" s="55" t="s">
        <v>45</v>
      </c>
      <c r="F344" s="55"/>
      <c r="G344" s="63">
        <f t="shared" si="48"/>
        <v>360</v>
      </c>
      <c r="K344" s="104"/>
      <c r="L344" s="104"/>
      <c r="M344" s="104"/>
    </row>
    <row r="345" spans="1:13" ht="33">
      <c r="A345" s="134" t="str">
        <f ca="1">IF(ISERROR(MATCH(E345,Код_КЦСР,0)),"",INDIRECT(ADDRESS(MATCH(E345,Код_КЦСР,0)+1,2,,,"КЦСР")))</f>
        <v>Мероприятия по решению общегосударственных вопросов и вопросов в области национальной политики</v>
      </c>
      <c r="B345" s="55">
        <v>803</v>
      </c>
      <c r="C345" s="58" t="s">
        <v>187</v>
      </c>
      <c r="D345" s="58" t="s">
        <v>164</v>
      </c>
      <c r="E345" s="55" t="s">
        <v>51</v>
      </c>
      <c r="F345" s="55"/>
      <c r="G345" s="63">
        <f t="shared" si="48"/>
        <v>360</v>
      </c>
      <c r="K345" s="104"/>
      <c r="L345" s="104"/>
      <c r="M345" s="104"/>
    </row>
    <row r="346" spans="1:13" ht="12.75">
      <c r="A346" s="134" t="str">
        <f ca="1">IF(ISERROR(MATCH(F346,Код_КВР,0)),"",INDIRECT(ADDRESS(MATCH(F346,Код_КВР,0)+1,2,,,"КВР")))</f>
        <v>Закупка товаров, работ и услуг для муниципальных нужд</v>
      </c>
      <c r="B346" s="55">
        <v>803</v>
      </c>
      <c r="C346" s="58" t="s">
        <v>187</v>
      </c>
      <c r="D346" s="58" t="s">
        <v>164</v>
      </c>
      <c r="E346" s="55" t="s">
        <v>51</v>
      </c>
      <c r="F346" s="55">
        <v>200</v>
      </c>
      <c r="G346" s="63">
        <f t="shared" si="48"/>
        <v>360</v>
      </c>
      <c r="K346" s="104"/>
      <c r="L346" s="104"/>
      <c r="M346" s="104"/>
    </row>
    <row r="347" spans="1:13" ht="33">
      <c r="A347" s="134" t="str">
        <f ca="1">IF(ISERROR(MATCH(F347,Код_КВР,0)),"",INDIRECT(ADDRESS(MATCH(F347,Код_КВР,0)+1,2,,,"КВР")))</f>
        <v>Иные закупки товаров, работ и услуг для обеспечения муниципальных нужд</v>
      </c>
      <c r="B347" s="55">
        <v>803</v>
      </c>
      <c r="C347" s="58" t="s">
        <v>187</v>
      </c>
      <c r="D347" s="58" t="s">
        <v>164</v>
      </c>
      <c r="E347" s="55" t="s">
        <v>51</v>
      </c>
      <c r="F347" s="55">
        <v>240</v>
      </c>
      <c r="G347" s="63">
        <v>360</v>
      </c>
      <c r="K347" s="104"/>
      <c r="L347" s="104"/>
      <c r="M347" s="104"/>
    </row>
    <row r="348" spans="1:13" ht="12.75">
      <c r="A348" s="134" t="str">
        <f ca="1">IF(ISERROR(MATCH(C348,Код_Раздел,0)),"",INDIRECT(ADDRESS(MATCH(C348,Код_Раздел,0)+1,2,,,"Раздел")))</f>
        <v>Национальная экономика</v>
      </c>
      <c r="B348" s="55">
        <v>803</v>
      </c>
      <c r="C348" s="58" t="s">
        <v>190</v>
      </c>
      <c r="D348" s="58"/>
      <c r="E348" s="55"/>
      <c r="F348" s="55"/>
      <c r="G348" s="63">
        <f>G354+G376+G349</f>
        <v>652494.4000000001</v>
      </c>
      <c r="H348" s="95"/>
      <c r="K348" s="104"/>
      <c r="L348" s="104"/>
      <c r="M348" s="104"/>
    </row>
    <row r="349" spans="1:13" ht="12.75">
      <c r="A349" s="138" t="s">
        <v>316</v>
      </c>
      <c r="B349" s="55">
        <v>803</v>
      </c>
      <c r="C349" s="58" t="s">
        <v>190</v>
      </c>
      <c r="D349" s="58" t="s">
        <v>196</v>
      </c>
      <c r="E349" s="55"/>
      <c r="F349" s="55"/>
      <c r="G349" s="63">
        <f>G350</f>
        <v>18329.3</v>
      </c>
      <c r="K349" s="104"/>
      <c r="L349" s="104"/>
      <c r="M349" s="104"/>
    </row>
    <row r="350" spans="1:13" ht="33">
      <c r="A350" s="134" t="str">
        <f ca="1">IF(ISERROR(MATCH(E350,Код_КЦСР,0)),"",INDIRECT(ADDRESS(MATCH(E350,Код_КЦСР,0)+1,2,,,"КЦСР")))</f>
        <v>Муниципальная программа «Развитие земельно-имущественного комплекса  города Череповца» на 2014-2018 годы</v>
      </c>
      <c r="B350" s="55">
        <v>803</v>
      </c>
      <c r="C350" s="58" t="s">
        <v>190</v>
      </c>
      <c r="D350" s="58" t="s">
        <v>196</v>
      </c>
      <c r="E350" s="55" t="s">
        <v>59</v>
      </c>
      <c r="F350" s="55"/>
      <c r="G350" s="63">
        <f>G351</f>
        <v>18329.3</v>
      </c>
      <c r="K350" s="104"/>
      <c r="L350" s="104"/>
      <c r="M350" s="104"/>
    </row>
    <row r="351" spans="1:13" ht="33">
      <c r="A351" s="134" t="str">
        <f ca="1">IF(ISERROR(MATCH(E351,Код_КЦСР,0)),"",INDIRECT(ADDRESS(MATCH(E351,Код_КЦСР,0)+1,2,,,"КЦСР")))</f>
        <v>Формирование и обеспечение сохранности муниципального земельно-имущественного комплекса</v>
      </c>
      <c r="B351" s="55">
        <v>803</v>
      </c>
      <c r="C351" s="58" t="s">
        <v>190</v>
      </c>
      <c r="D351" s="58" t="s">
        <v>196</v>
      </c>
      <c r="E351" s="55" t="s">
        <v>61</v>
      </c>
      <c r="F351" s="55"/>
      <c r="G351" s="63">
        <f>G352</f>
        <v>18329.3</v>
      </c>
      <c r="K351" s="104"/>
      <c r="L351" s="104"/>
      <c r="M351" s="104"/>
    </row>
    <row r="352" spans="1:13" ht="12.75">
      <c r="A352" s="134" t="str">
        <f ca="1">IF(ISERROR(MATCH(F352,Код_КВР,0)),"",INDIRECT(ADDRESS(MATCH(F352,Код_КВР,0)+1,2,,,"КВР")))</f>
        <v>Закупка товаров, работ и услуг для муниципальных нужд</v>
      </c>
      <c r="B352" s="55">
        <v>803</v>
      </c>
      <c r="C352" s="58" t="s">
        <v>190</v>
      </c>
      <c r="D352" s="58" t="s">
        <v>196</v>
      </c>
      <c r="E352" s="55" t="s">
        <v>61</v>
      </c>
      <c r="F352" s="55">
        <v>200</v>
      </c>
      <c r="G352" s="63">
        <f>G353</f>
        <v>18329.3</v>
      </c>
      <c r="K352" s="104"/>
      <c r="L352" s="104"/>
      <c r="M352" s="104"/>
    </row>
    <row r="353" spans="1:13" ht="33">
      <c r="A353" s="134" t="str">
        <f ca="1">IF(ISERROR(MATCH(F353,Код_КВР,0)),"",INDIRECT(ADDRESS(MATCH(F353,Код_КВР,0)+1,2,,,"КВР")))</f>
        <v>Иные закупки товаров, работ и услуг для обеспечения муниципальных нужд</v>
      </c>
      <c r="B353" s="55">
        <v>803</v>
      </c>
      <c r="C353" s="58" t="s">
        <v>190</v>
      </c>
      <c r="D353" s="58" t="s">
        <v>196</v>
      </c>
      <c r="E353" s="55" t="s">
        <v>61</v>
      </c>
      <c r="F353" s="55">
        <v>240</v>
      </c>
      <c r="G353" s="63">
        <v>18329.3</v>
      </c>
      <c r="K353" s="104"/>
      <c r="L353" s="104"/>
      <c r="M353" s="104"/>
    </row>
    <row r="354" spans="1:13" ht="12.75">
      <c r="A354" s="138" t="s">
        <v>154</v>
      </c>
      <c r="B354" s="55">
        <v>803</v>
      </c>
      <c r="C354" s="58" t="s">
        <v>190</v>
      </c>
      <c r="D354" s="58" t="s">
        <v>193</v>
      </c>
      <c r="E354" s="55"/>
      <c r="F354" s="55"/>
      <c r="G354" s="63">
        <f>G359+G355+G371</f>
        <v>634035.1000000001</v>
      </c>
      <c r="K354" s="104"/>
      <c r="L354" s="104"/>
      <c r="M354" s="104"/>
    </row>
    <row r="355" spans="1:13" ht="33">
      <c r="A355" s="134" t="str">
        <f ca="1">IF(ISERROR(MATCH(E355,Код_КЦСР,0)),"",INDIRECT(ADDRESS(MATCH(E355,Код_КЦСР,0)+1,2,,,"КЦСР")))</f>
        <v>Муниципальная программа «Развитие городского общественного транспорта» на 2014-2017 годы</v>
      </c>
      <c r="B355" s="55">
        <v>803</v>
      </c>
      <c r="C355" s="58" t="s">
        <v>190</v>
      </c>
      <c r="D355" s="58" t="s">
        <v>193</v>
      </c>
      <c r="E355" s="55" t="s">
        <v>37</v>
      </c>
      <c r="F355" s="55"/>
      <c r="G355" s="63">
        <f>G356</f>
        <v>896</v>
      </c>
      <c r="K355" s="104"/>
      <c r="L355" s="104"/>
      <c r="M355" s="104"/>
    </row>
    <row r="356" spans="1:13" ht="33">
      <c r="A356" s="134" t="str">
        <f ca="1">IF(ISERROR(MATCH(E356,Код_КЦСР,0)),"",INDIRECT(ADDRESS(MATCH(E356,Код_КЦСР,0)+1,2,,,"КЦСР")))</f>
        <v>Обустройство автобусных остановок павильонами/навесами для ожидания автобуса</v>
      </c>
      <c r="B356" s="55">
        <v>803</v>
      </c>
      <c r="C356" s="58" t="s">
        <v>190</v>
      </c>
      <c r="D356" s="58" t="s">
        <v>193</v>
      </c>
      <c r="E356" s="55" t="s">
        <v>548</v>
      </c>
      <c r="F356" s="55"/>
      <c r="G356" s="63">
        <f>G357</f>
        <v>896</v>
      </c>
      <c r="K356" s="104"/>
      <c r="L356" s="104"/>
      <c r="M356" s="104"/>
    </row>
    <row r="357" spans="1:13" ht="12.75">
      <c r="A357" s="134" t="str">
        <f aca="true" t="shared" si="49" ref="A357:A358">IF(ISERROR(MATCH(F357,Код_КВР,0)),"",INDIRECT(ADDRESS(MATCH(F357,Код_КВР,0)+1,2,,,"КВР")))</f>
        <v>Закупка товаров, работ и услуг для муниципальных нужд</v>
      </c>
      <c r="B357" s="55">
        <v>803</v>
      </c>
      <c r="C357" s="58" t="s">
        <v>190</v>
      </c>
      <c r="D357" s="58" t="s">
        <v>193</v>
      </c>
      <c r="E357" s="55" t="s">
        <v>548</v>
      </c>
      <c r="F357" s="55">
        <v>200</v>
      </c>
      <c r="G357" s="63">
        <f>G358</f>
        <v>896</v>
      </c>
      <c r="K357" s="104"/>
      <c r="L357" s="104"/>
      <c r="M357" s="104"/>
    </row>
    <row r="358" spans="1:13" ht="33">
      <c r="A358" s="134" t="str">
        <f ca="1" t="shared" si="49"/>
        <v>Иные закупки товаров, работ и услуг для обеспечения муниципальных нужд</v>
      </c>
      <c r="B358" s="55">
        <v>803</v>
      </c>
      <c r="C358" s="58" t="s">
        <v>190</v>
      </c>
      <c r="D358" s="58" t="s">
        <v>193</v>
      </c>
      <c r="E358" s="55" t="s">
        <v>548</v>
      </c>
      <c r="F358" s="55">
        <v>240</v>
      </c>
      <c r="G358" s="63">
        <v>896</v>
      </c>
      <c r="K358" s="104"/>
      <c r="L358" s="104"/>
      <c r="M358" s="104"/>
    </row>
    <row r="359" spans="1:13" ht="33">
      <c r="A359" s="134" t="str">
        <f ca="1">IF(ISERROR(MATCH(E359,Код_КЦСР,0)),"",INDIRECT(ADDRESS(MATCH(E359,Код_КЦСР,0)+1,2,,,"КЦСР")))</f>
        <v>Муниципальная программа «Развитие жилищно-коммунального хозяйства города Череповца» на 2014-2018 годы</v>
      </c>
      <c r="B359" s="55">
        <v>803</v>
      </c>
      <c r="C359" s="58" t="s">
        <v>190</v>
      </c>
      <c r="D359" s="58" t="s">
        <v>193</v>
      </c>
      <c r="E359" s="55" t="s">
        <v>44</v>
      </c>
      <c r="F359" s="55"/>
      <c r="G359" s="63">
        <f>G360</f>
        <v>598139.1000000001</v>
      </c>
      <c r="K359" s="104"/>
      <c r="L359" s="104"/>
      <c r="M359" s="104"/>
    </row>
    <row r="360" spans="1:13" ht="21" customHeight="1">
      <c r="A360" s="134" t="str">
        <f ca="1">IF(ISERROR(MATCH(E360,Код_КЦСР,0)),"",INDIRECT(ADDRESS(MATCH(E360,Код_КЦСР,0)+1,2,,,"КЦСР")))</f>
        <v>Развитие благоустройства города</v>
      </c>
      <c r="B360" s="55">
        <v>803</v>
      </c>
      <c r="C360" s="58" t="s">
        <v>190</v>
      </c>
      <c r="D360" s="58" t="s">
        <v>193</v>
      </c>
      <c r="E360" s="55" t="s">
        <v>45</v>
      </c>
      <c r="F360" s="55"/>
      <c r="G360" s="63">
        <f>G361+G368</f>
        <v>598139.1000000001</v>
      </c>
      <c r="K360" s="104"/>
      <c r="L360" s="104"/>
      <c r="M360" s="104"/>
    </row>
    <row r="361" spans="1:13" ht="22.5" customHeight="1">
      <c r="A361" s="134" t="str">
        <f ca="1">IF(ISERROR(MATCH(E361,Код_КЦСР,0)),"",INDIRECT(ADDRESS(MATCH(E361,Код_КЦСР,0)+1,2,,,"КЦСР")))</f>
        <v>Мероприятия по содержанию и ремонту улично-дорожной  сети города</v>
      </c>
      <c r="B361" s="55">
        <v>803</v>
      </c>
      <c r="C361" s="58" t="s">
        <v>190</v>
      </c>
      <c r="D361" s="58" t="s">
        <v>193</v>
      </c>
      <c r="E361" s="55" t="s">
        <v>49</v>
      </c>
      <c r="F361" s="55"/>
      <c r="G361" s="63">
        <f>G362+G364+G366</f>
        <v>343561.9</v>
      </c>
      <c r="K361" s="104"/>
      <c r="L361" s="104"/>
      <c r="M361" s="104"/>
    </row>
    <row r="362" spans="1:13" ht="39.75" customHeight="1">
      <c r="A362" s="134" t="str">
        <f aca="true" t="shared" si="50" ref="A362:A367">IF(ISERROR(MATCH(F362,Код_КВР,0)),"",INDIRECT(ADDRESS(MATCH(F362,Код_КВР,0)+1,2,,,"КВР")))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2" s="55">
        <v>803</v>
      </c>
      <c r="C362" s="58" t="s">
        <v>190</v>
      </c>
      <c r="D362" s="58" t="s">
        <v>193</v>
      </c>
      <c r="E362" s="55" t="s">
        <v>49</v>
      </c>
      <c r="F362" s="55">
        <v>100</v>
      </c>
      <c r="G362" s="63">
        <f>G363</f>
        <v>10037.4</v>
      </c>
      <c r="K362" s="104"/>
      <c r="L362" s="104"/>
      <c r="M362" s="104"/>
    </row>
    <row r="363" spans="1:13" ht="12.75">
      <c r="A363" s="134" t="str">
        <f ca="1" t="shared" si="50"/>
        <v>Расходы на выплаты персоналу казенных учреждений</v>
      </c>
      <c r="B363" s="55">
        <v>803</v>
      </c>
      <c r="C363" s="58" t="s">
        <v>190</v>
      </c>
      <c r="D363" s="58" t="s">
        <v>193</v>
      </c>
      <c r="E363" s="55" t="s">
        <v>49</v>
      </c>
      <c r="F363" s="55">
        <v>110</v>
      </c>
      <c r="G363" s="62">
        <v>10037.4</v>
      </c>
      <c r="K363" s="104"/>
      <c r="L363" s="104"/>
      <c r="M363" s="104"/>
    </row>
    <row r="364" spans="1:13" ht="12.75">
      <c r="A364" s="134" t="str">
        <f ca="1" t="shared" si="50"/>
        <v>Закупка товаров, работ и услуг для муниципальных нужд</v>
      </c>
      <c r="B364" s="55">
        <v>803</v>
      </c>
      <c r="C364" s="58" t="s">
        <v>190</v>
      </c>
      <c r="D364" s="58" t="s">
        <v>193</v>
      </c>
      <c r="E364" s="55" t="s">
        <v>49</v>
      </c>
      <c r="F364" s="55">
        <v>200</v>
      </c>
      <c r="G364" s="63">
        <f>G365</f>
        <v>333522.9</v>
      </c>
      <c r="K364" s="104"/>
      <c r="L364" s="104"/>
      <c r="M364" s="104"/>
    </row>
    <row r="365" spans="1:13" ht="33">
      <c r="A365" s="134" t="str">
        <f ca="1" t="shared" si="50"/>
        <v>Иные закупки товаров, работ и услуг для обеспечения муниципальных нужд</v>
      </c>
      <c r="B365" s="55">
        <v>803</v>
      </c>
      <c r="C365" s="58" t="s">
        <v>190</v>
      </c>
      <c r="D365" s="58" t="s">
        <v>193</v>
      </c>
      <c r="E365" s="55" t="s">
        <v>49</v>
      </c>
      <c r="F365" s="55">
        <v>240</v>
      </c>
      <c r="G365" s="63">
        <f>299533.7+27800.3+1501.2+4600+87.7</f>
        <v>333522.9</v>
      </c>
      <c r="K365" s="104"/>
      <c r="L365" s="104"/>
      <c r="M365" s="104"/>
    </row>
    <row r="366" spans="1:13" ht="12.75">
      <c r="A366" s="134" t="str">
        <f ca="1" t="shared" si="50"/>
        <v>Иные бюджетные ассигнования</v>
      </c>
      <c r="B366" s="55">
        <v>803</v>
      </c>
      <c r="C366" s="58" t="s">
        <v>190</v>
      </c>
      <c r="D366" s="58" t="s">
        <v>193</v>
      </c>
      <c r="E366" s="55" t="s">
        <v>49</v>
      </c>
      <c r="F366" s="55">
        <v>800</v>
      </c>
      <c r="G366" s="63">
        <f>G367</f>
        <v>1.6</v>
      </c>
      <c r="K366" s="104"/>
      <c r="L366" s="104"/>
      <c r="M366" s="104"/>
    </row>
    <row r="367" spans="1:13" ht="12.75">
      <c r="A367" s="134" t="str">
        <f ca="1" t="shared" si="50"/>
        <v>Уплата налогов, сборов и иных платежей</v>
      </c>
      <c r="B367" s="55">
        <v>803</v>
      </c>
      <c r="C367" s="58" t="s">
        <v>190</v>
      </c>
      <c r="D367" s="58" t="s">
        <v>193</v>
      </c>
      <c r="E367" s="55" t="s">
        <v>49</v>
      </c>
      <c r="F367" s="55">
        <v>850</v>
      </c>
      <c r="G367" s="63">
        <v>1.6</v>
      </c>
      <c r="K367" s="104"/>
      <c r="L367" s="104"/>
      <c r="M367" s="104"/>
    </row>
    <row r="368" spans="1:13" ht="50.25" customHeight="1">
      <c r="A368" s="134" t="str">
        <f ca="1">IF(ISERROR(MATCH(E368,Код_КЦСР,0)),"",INDIRECT(ADDRESS(MATCH(E368,Код_КЦСР,0)+1,2,,,"КЦСР")))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68" s="55">
        <v>803</v>
      </c>
      <c r="C368" s="58" t="s">
        <v>190</v>
      </c>
      <c r="D368" s="58" t="s">
        <v>193</v>
      </c>
      <c r="E368" s="55" t="s">
        <v>352</v>
      </c>
      <c r="F368" s="55"/>
      <c r="G368" s="63">
        <f aca="true" t="shared" si="51" ref="G368:G369">G369</f>
        <v>254577.2</v>
      </c>
      <c r="K368" s="104"/>
      <c r="L368" s="104"/>
      <c r="M368" s="104"/>
    </row>
    <row r="369" spans="1:13" ht="18" customHeight="1">
      <c r="A369" s="134" t="str">
        <f ca="1">IF(ISERROR(MATCH(F369,Код_КВР,0)),"",INDIRECT(ADDRESS(MATCH(F369,Код_КВР,0)+1,2,,,"КВР")))</f>
        <v>Закупка товаров, работ и услуг для муниципальных нужд</v>
      </c>
      <c r="B369" s="55">
        <v>803</v>
      </c>
      <c r="C369" s="58" t="s">
        <v>190</v>
      </c>
      <c r="D369" s="58" t="s">
        <v>193</v>
      </c>
      <c r="E369" s="55" t="s">
        <v>352</v>
      </c>
      <c r="F369" s="55">
        <v>200</v>
      </c>
      <c r="G369" s="63">
        <f t="shared" si="51"/>
        <v>254577.2</v>
      </c>
      <c r="K369" s="104"/>
      <c r="L369" s="104"/>
      <c r="M369" s="104"/>
    </row>
    <row r="370" spans="1:13" ht="33">
      <c r="A370" s="134" t="str">
        <f ca="1">IF(ISERROR(MATCH(F370,Код_КВР,0)),"",INDIRECT(ADDRESS(MATCH(F370,Код_КВР,0)+1,2,,,"КВР")))</f>
        <v>Иные закупки товаров, работ и услуг для обеспечения муниципальных нужд</v>
      </c>
      <c r="B370" s="55">
        <v>803</v>
      </c>
      <c r="C370" s="58" t="s">
        <v>190</v>
      </c>
      <c r="D370" s="58" t="s">
        <v>193</v>
      </c>
      <c r="E370" s="55" t="s">
        <v>352</v>
      </c>
      <c r="F370" s="55">
        <v>240</v>
      </c>
      <c r="G370" s="63">
        <v>254577.2</v>
      </c>
      <c r="K370" s="104"/>
      <c r="L370" s="104"/>
      <c r="M370" s="104"/>
    </row>
    <row r="371" spans="1:13" ht="33">
      <c r="A371" s="134" t="str">
        <f ca="1">IF(ISERROR(MATCH(E371,Код_КЦСР,0)),"",INDIRECT(ADDRESS(MATCH(E371,Код_КЦСР,0)+1,2,,,"КЦСР")))</f>
        <v>Непрограммные направления деятельности органов местного самоуправления</v>
      </c>
      <c r="B371" s="55">
        <v>803</v>
      </c>
      <c r="C371" s="58" t="s">
        <v>190</v>
      </c>
      <c r="D371" s="58" t="s">
        <v>193</v>
      </c>
      <c r="E371" s="55" t="s">
        <v>268</v>
      </c>
      <c r="F371" s="55"/>
      <c r="G371" s="63">
        <f>G372</f>
        <v>35000</v>
      </c>
      <c r="K371" s="104"/>
      <c r="L371" s="104"/>
      <c r="M371" s="104"/>
    </row>
    <row r="372" spans="1:13" ht="12.75">
      <c r="A372" s="134" t="str">
        <f ca="1">IF(ISERROR(MATCH(E372,Код_КЦСР,0)),"",INDIRECT(ADDRESS(MATCH(E372,Код_КЦСР,0)+1,2,,,"КЦСР")))</f>
        <v>Расходы, не включенные в муниципальные программы города Череповца</v>
      </c>
      <c r="B372" s="55">
        <v>803</v>
      </c>
      <c r="C372" s="58" t="s">
        <v>190</v>
      </c>
      <c r="D372" s="58" t="s">
        <v>193</v>
      </c>
      <c r="E372" s="55" t="s">
        <v>270</v>
      </c>
      <c r="F372" s="55"/>
      <c r="G372" s="63">
        <f>G373</f>
        <v>35000</v>
      </c>
      <c r="K372" s="104"/>
      <c r="L372" s="104"/>
      <c r="M372" s="104"/>
    </row>
    <row r="373" spans="1:13" ht="49.5">
      <c r="A373" s="134" t="str">
        <f ca="1">IF(ISERROR(MATCH(E373,Код_КЦСР,0)),"",INDIRECT(ADDRESS(MATCH(E373,Код_КЦСР,0)+1,2,,,"КЦСР")))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373" s="55">
        <v>803</v>
      </c>
      <c r="C373" s="58" t="s">
        <v>190</v>
      </c>
      <c r="D373" s="58" t="s">
        <v>193</v>
      </c>
      <c r="E373" s="55" t="s">
        <v>324</v>
      </c>
      <c r="F373" s="55"/>
      <c r="G373" s="63">
        <f>G374</f>
        <v>35000</v>
      </c>
      <c r="K373" s="104"/>
      <c r="L373" s="104"/>
      <c r="M373" s="104"/>
    </row>
    <row r="374" spans="1:13" ht="12.75">
      <c r="A374" s="134" t="str">
        <f ca="1">IF(ISERROR(MATCH(F374,Код_КВР,0)),"",INDIRECT(ADDRESS(MATCH(F374,Код_КВР,0)+1,2,,,"КВР")))</f>
        <v>Иные бюджетные ассигнования</v>
      </c>
      <c r="B374" s="55">
        <v>803</v>
      </c>
      <c r="C374" s="58" t="s">
        <v>190</v>
      </c>
      <c r="D374" s="58" t="s">
        <v>193</v>
      </c>
      <c r="E374" s="55" t="s">
        <v>324</v>
      </c>
      <c r="F374" s="55">
        <v>800</v>
      </c>
      <c r="G374" s="63">
        <f>G375</f>
        <v>35000</v>
      </c>
      <c r="K374" s="104"/>
      <c r="L374" s="104"/>
      <c r="M374" s="104"/>
    </row>
    <row r="375" spans="1:13" ht="48.75" customHeight="1">
      <c r="A375" s="134" t="str">
        <f ca="1">IF(ISERROR(MATCH(F375,Код_КВР,0)),"",INDIRECT(ADDRESS(MATCH(F375,Код_КВР,0)+1,2,,,"КВР")))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375" s="55">
        <v>803</v>
      </c>
      <c r="C375" s="58" t="s">
        <v>190</v>
      </c>
      <c r="D375" s="58" t="s">
        <v>193</v>
      </c>
      <c r="E375" s="55" t="s">
        <v>324</v>
      </c>
      <c r="F375" s="55">
        <v>840</v>
      </c>
      <c r="G375" s="63">
        <v>35000</v>
      </c>
      <c r="K375" s="104"/>
      <c r="L375" s="104"/>
      <c r="M375" s="104"/>
    </row>
    <row r="376" spans="1:13" ht="12.75">
      <c r="A376" s="137" t="s">
        <v>197</v>
      </c>
      <c r="B376" s="55">
        <v>803</v>
      </c>
      <c r="C376" s="58" t="s">
        <v>190</v>
      </c>
      <c r="D376" s="58" t="s">
        <v>170</v>
      </c>
      <c r="E376" s="55"/>
      <c r="F376" s="55"/>
      <c r="G376" s="63">
        <f>G377+G384</f>
        <v>130</v>
      </c>
      <c r="K376" s="104"/>
      <c r="L376" s="104"/>
      <c r="M376" s="104"/>
    </row>
    <row r="377" spans="1:13" ht="33">
      <c r="A377" s="134" t="str">
        <f ca="1">IF(ISERROR(MATCH(E377,Код_КЦСР,0)),"",INDIRECT(ADDRESS(MATCH(E377,Код_КЦСР,0)+1,2,,,"КЦСР")))</f>
        <v>Муниципальная программа «Развитие внутреннего и въездного туризма в г. Череповце» на 2014-2022 годы</v>
      </c>
      <c r="B377" s="55">
        <v>803</v>
      </c>
      <c r="C377" s="58" t="s">
        <v>190</v>
      </c>
      <c r="D377" s="58" t="s">
        <v>170</v>
      </c>
      <c r="E377" s="55" t="s">
        <v>1</v>
      </c>
      <c r="F377" s="55"/>
      <c r="G377" s="63">
        <f>G378+G381</f>
        <v>50</v>
      </c>
      <c r="K377" s="104"/>
      <c r="L377" s="104"/>
      <c r="M377" s="104"/>
    </row>
    <row r="378" spans="1:13" ht="20.25" customHeight="1">
      <c r="A378" s="134" t="str">
        <f ca="1">IF(ISERROR(MATCH(E378,Код_КЦСР,0)),"",INDIRECT(ADDRESS(MATCH(E378,Код_КЦСР,0)+1,2,,,"КЦСР")))</f>
        <v>Продвижение городского туристского продукта на российском рынке</v>
      </c>
      <c r="B378" s="55">
        <v>803</v>
      </c>
      <c r="C378" s="58" t="s">
        <v>190</v>
      </c>
      <c r="D378" s="58" t="s">
        <v>170</v>
      </c>
      <c r="E378" s="55" t="s">
        <v>2</v>
      </c>
      <c r="F378" s="55"/>
      <c r="G378" s="63">
        <f aca="true" t="shared" si="52" ref="G378:G379">G379</f>
        <v>22</v>
      </c>
      <c r="K378" s="104"/>
      <c r="L378" s="104"/>
      <c r="M378" s="104"/>
    </row>
    <row r="379" spans="1:13" ht="12.75">
      <c r="A379" s="134" t="str">
        <f ca="1">IF(ISERROR(MATCH(F379,Код_КВР,0)),"",INDIRECT(ADDRESS(MATCH(F379,Код_КВР,0)+1,2,,,"КВР")))</f>
        <v>Закупка товаров, работ и услуг для муниципальных нужд</v>
      </c>
      <c r="B379" s="55">
        <v>803</v>
      </c>
      <c r="C379" s="58" t="s">
        <v>190</v>
      </c>
      <c r="D379" s="58" t="s">
        <v>170</v>
      </c>
      <c r="E379" s="55" t="s">
        <v>2</v>
      </c>
      <c r="F379" s="55">
        <v>200</v>
      </c>
      <c r="G379" s="63">
        <f t="shared" si="52"/>
        <v>22</v>
      </c>
      <c r="K379" s="104"/>
      <c r="L379" s="104"/>
      <c r="M379" s="104"/>
    </row>
    <row r="380" spans="1:13" ht="33">
      <c r="A380" s="134" t="str">
        <f ca="1">IF(ISERROR(MATCH(F380,Код_КВР,0)),"",INDIRECT(ADDRESS(MATCH(F380,Код_КВР,0)+1,2,,,"КВР")))</f>
        <v>Иные закупки товаров, работ и услуг для обеспечения муниципальных нужд</v>
      </c>
      <c r="B380" s="55">
        <v>803</v>
      </c>
      <c r="C380" s="58" t="s">
        <v>190</v>
      </c>
      <c r="D380" s="58" t="s">
        <v>170</v>
      </c>
      <c r="E380" s="55" t="s">
        <v>2</v>
      </c>
      <c r="F380" s="55">
        <v>240</v>
      </c>
      <c r="G380" s="63">
        <v>22</v>
      </c>
      <c r="K380" s="104"/>
      <c r="L380" s="104"/>
      <c r="M380" s="104"/>
    </row>
    <row r="381" spans="1:13" ht="12.75">
      <c r="A381" s="134" t="str">
        <f ca="1">IF(ISERROR(MATCH(E381,Код_КЦСР,0)),"",INDIRECT(ADDRESS(MATCH(E381,Код_КЦСР,0)+1,2,,,"КЦСР")))</f>
        <v>Развитие туристской инфраструктуры</v>
      </c>
      <c r="B381" s="55">
        <v>803</v>
      </c>
      <c r="C381" s="58" t="s">
        <v>190</v>
      </c>
      <c r="D381" s="58" t="s">
        <v>170</v>
      </c>
      <c r="E381" s="55" t="s">
        <v>3</v>
      </c>
      <c r="F381" s="55"/>
      <c r="G381" s="62">
        <f>G382</f>
        <v>28</v>
      </c>
      <c r="K381" s="104"/>
      <c r="L381" s="104"/>
      <c r="M381" s="104"/>
    </row>
    <row r="382" spans="1:13" ht="12.75">
      <c r="A382" s="134" t="str">
        <f ca="1">IF(ISERROR(MATCH(F382,Код_КВР,0)),"",INDIRECT(ADDRESS(MATCH(F382,Код_КВР,0)+1,2,,,"КВР")))</f>
        <v>Закупка товаров, работ и услуг для муниципальных нужд</v>
      </c>
      <c r="B382" s="55">
        <v>803</v>
      </c>
      <c r="C382" s="58" t="s">
        <v>190</v>
      </c>
      <c r="D382" s="58" t="s">
        <v>170</v>
      </c>
      <c r="E382" s="55" t="s">
        <v>3</v>
      </c>
      <c r="F382" s="55">
        <v>200</v>
      </c>
      <c r="G382" s="63">
        <f>G383</f>
        <v>28</v>
      </c>
      <c r="K382" s="104"/>
      <c r="L382" s="104"/>
      <c r="M382" s="104"/>
    </row>
    <row r="383" spans="1:13" ht="33">
      <c r="A383" s="134" t="str">
        <f ca="1">IF(ISERROR(MATCH(F383,Код_КВР,0)),"",INDIRECT(ADDRESS(MATCH(F383,Код_КВР,0)+1,2,,,"КВР")))</f>
        <v>Иные закупки товаров, работ и услуг для обеспечения муниципальных нужд</v>
      </c>
      <c r="B383" s="55">
        <v>803</v>
      </c>
      <c r="C383" s="58" t="s">
        <v>190</v>
      </c>
      <c r="D383" s="58" t="s">
        <v>170</v>
      </c>
      <c r="E383" s="55" t="s">
        <v>3</v>
      </c>
      <c r="F383" s="55">
        <v>240</v>
      </c>
      <c r="G383" s="62">
        <v>28</v>
      </c>
      <c r="K383" s="104"/>
      <c r="L383" s="104"/>
      <c r="M383" s="104"/>
    </row>
    <row r="384" spans="1:13" ht="33">
      <c r="A384" s="134" t="str">
        <f ca="1">IF(ISERROR(MATCH(E384,Код_КЦСР,0)),"",INDIRECT(ADDRESS(MATCH(E384,Код_КЦСР,0)+1,2,,,"КЦСР")))</f>
        <v>Муниципальная программа «Развитие жилищно-коммунального хозяйства города Череповца» на 2014-2018 годы</v>
      </c>
      <c r="B384" s="55">
        <v>803</v>
      </c>
      <c r="C384" s="58" t="s">
        <v>190</v>
      </c>
      <c r="D384" s="58" t="s">
        <v>170</v>
      </c>
      <c r="E384" s="55" t="s">
        <v>44</v>
      </c>
      <c r="F384" s="55"/>
      <c r="G384" s="63">
        <f aca="true" t="shared" si="53" ref="G384:G387">G385</f>
        <v>80</v>
      </c>
      <c r="K384" s="104"/>
      <c r="L384" s="104"/>
      <c r="M384" s="104"/>
    </row>
    <row r="385" spans="1:13" ht="12.75">
      <c r="A385" s="134" t="str">
        <f ca="1">IF(ISERROR(MATCH(E385,Код_КЦСР,0)),"",INDIRECT(ADDRESS(MATCH(E385,Код_КЦСР,0)+1,2,,,"КЦСР")))</f>
        <v>Развитие благоустройства города</v>
      </c>
      <c r="B385" s="55">
        <v>803</v>
      </c>
      <c r="C385" s="58" t="s">
        <v>190</v>
      </c>
      <c r="D385" s="58" t="s">
        <v>170</v>
      </c>
      <c r="E385" s="55" t="s">
        <v>45</v>
      </c>
      <c r="F385" s="55"/>
      <c r="G385" s="63">
        <f t="shared" si="53"/>
        <v>80</v>
      </c>
      <c r="K385" s="104"/>
      <c r="L385" s="104"/>
      <c r="M385" s="104"/>
    </row>
    <row r="386" spans="1:13" ht="33">
      <c r="A386" s="134" t="str">
        <f ca="1">IF(ISERROR(MATCH(E386,Код_КЦСР,0)),"",INDIRECT(ADDRESS(MATCH(E386,Код_КЦСР,0)+1,2,,,"КЦСР")))</f>
        <v>Мероприятия по решению общегосударственных вопросов и вопросов в области национальной политики</v>
      </c>
      <c r="B386" s="55">
        <v>803</v>
      </c>
      <c r="C386" s="58" t="s">
        <v>190</v>
      </c>
      <c r="D386" s="58" t="s">
        <v>170</v>
      </c>
      <c r="E386" s="55" t="s">
        <v>51</v>
      </c>
      <c r="F386" s="55"/>
      <c r="G386" s="63">
        <f t="shared" si="53"/>
        <v>80</v>
      </c>
      <c r="K386" s="104"/>
      <c r="L386" s="104"/>
      <c r="M386" s="104"/>
    </row>
    <row r="387" spans="1:13" ht="12.75">
      <c r="A387" s="134" t="str">
        <f ca="1">IF(ISERROR(MATCH(F387,Код_КВР,0)),"",INDIRECT(ADDRESS(MATCH(F387,Код_КВР,0)+1,2,,,"КВР")))</f>
        <v>Закупка товаров, работ и услуг для муниципальных нужд</v>
      </c>
      <c r="B387" s="55">
        <v>803</v>
      </c>
      <c r="C387" s="58" t="s">
        <v>190</v>
      </c>
      <c r="D387" s="58" t="s">
        <v>170</v>
      </c>
      <c r="E387" s="55" t="s">
        <v>51</v>
      </c>
      <c r="F387" s="55">
        <v>200</v>
      </c>
      <c r="G387" s="63">
        <f t="shared" si="53"/>
        <v>80</v>
      </c>
      <c r="K387" s="104"/>
      <c r="L387" s="104"/>
      <c r="M387" s="104"/>
    </row>
    <row r="388" spans="1:13" ht="33">
      <c r="A388" s="134" t="str">
        <f ca="1">IF(ISERROR(MATCH(F388,Код_КВР,0)),"",INDIRECT(ADDRESS(MATCH(F388,Код_КВР,0)+1,2,,,"КВР")))</f>
        <v>Иные закупки товаров, работ и услуг для обеспечения муниципальных нужд</v>
      </c>
      <c r="B388" s="55">
        <v>803</v>
      </c>
      <c r="C388" s="58" t="s">
        <v>190</v>
      </c>
      <c r="D388" s="58" t="s">
        <v>170</v>
      </c>
      <c r="E388" s="55" t="s">
        <v>51</v>
      </c>
      <c r="F388" s="55">
        <v>240</v>
      </c>
      <c r="G388" s="63">
        <v>80</v>
      </c>
      <c r="K388" s="104"/>
      <c r="L388" s="104"/>
      <c r="M388" s="104"/>
    </row>
    <row r="389" spans="1:13" ht="12.75">
      <c r="A389" s="134" t="str">
        <f ca="1">IF(ISERROR(MATCH(C389,Код_Раздел,0)),"",INDIRECT(ADDRESS(MATCH(C389,Код_Раздел,0)+1,2,,,"Раздел")))</f>
        <v>Жилищно-коммунальное хозяйство</v>
      </c>
      <c r="B389" s="55">
        <v>803</v>
      </c>
      <c r="C389" s="58" t="s">
        <v>195</v>
      </c>
      <c r="D389" s="58"/>
      <c r="E389" s="55"/>
      <c r="F389" s="55"/>
      <c r="G389" s="63">
        <f>G390+G410+G422</f>
        <v>200976.60000000003</v>
      </c>
      <c r="K389" s="104"/>
      <c r="L389" s="104"/>
      <c r="M389" s="104"/>
    </row>
    <row r="390" spans="1:13" ht="12.75">
      <c r="A390" s="137" t="s">
        <v>200</v>
      </c>
      <c r="B390" s="55">
        <v>803</v>
      </c>
      <c r="C390" s="58" t="s">
        <v>195</v>
      </c>
      <c r="D390" s="58" t="s">
        <v>187</v>
      </c>
      <c r="E390" s="55"/>
      <c r="F390" s="55"/>
      <c r="G390" s="63">
        <f>G391+G396</f>
        <v>44129.1</v>
      </c>
      <c r="K390" s="104"/>
      <c r="L390" s="104"/>
      <c r="M390" s="104"/>
    </row>
    <row r="391" spans="1:13" ht="49.5">
      <c r="A391" s="134" t="str">
        <f ca="1">IF(ISERROR(MATCH(E391,Код_КЦСР,0)),"",INDIRECT(ADDRESS(MATCH(E391,Код_КЦСР,0)+1,2,,,"КЦСР")))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391" s="55">
        <v>803</v>
      </c>
      <c r="C391" s="58" t="s">
        <v>195</v>
      </c>
      <c r="D391" s="58" t="s">
        <v>187</v>
      </c>
      <c r="E391" s="55" t="s">
        <v>32</v>
      </c>
      <c r="F391" s="55"/>
      <c r="G391" s="63">
        <f aca="true" t="shared" si="54" ref="G391:G394">G392</f>
        <v>892.7</v>
      </c>
      <c r="K391" s="104"/>
      <c r="L391" s="104"/>
      <c r="M391" s="104"/>
    </row>
    <row r="392" spans="1:13" ht="33">
      <c r="A392" s="134" t="str">
        <f ca="1">IF(ISERROR(MATCH(E392,Код_КЦСР,0)),"",INDIRECT(ADDRESS(MATCH(E392,Код_КЦСР,0)+1,2,,,"КЦСР")))</f>
        <v>Энергосбережение и повышение энергетической эффективности в жилищном фонде</v>
      </c>
      <c r="B392" s="55">
        <v>803</v>
      </c>
      <c r="C392" s="58" t="s">
        <v>195</v>
      </c>
      <c r="D392" s="58" t="s">
        <v>187</v>
      </c>
      <c r="E392" s="55" t="s">
        <v>33</v>
      </c>
      <c r="F392" s="55"/>
      <c r="G392" s="63">
        <f t="shared" si="54"/>
        <v>892.7</v>
      </c>
      <c r="K392" s="104"/>
      <c r="L392" s="104"/>
      <c r="M392" s="104"/>
    </row>
    <row r="393" spans="1:13" ht="33">
      <c r="A393" s="134" t="str">
        <f ca="1">IF(ISERROR(MATCH(E393,Код_КЦСР,0)),"",INDIRECT(ADDRESS(MATCH(E393,Код_КЦСР,0)+1,2,,,"КЦСР")))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393" s="55">
        <v>803</v>
      </c>
      <c r="C393" s="58" t="s">
        <v>195</v>
      </c>
      <c r="D393" s="58" t="s">
        <v>187</v>
      </c>
      <c r="E393" s="55" t="s">
        <v>35</v>
      </c>
      <c r="F393" s="55"/>
      <c r="G393" s="63">
        <f t="shared" si="54"/>
        <v>892.7</v>
      </c>
      <c r="K393" s="104"/>
      <c r="L393" s="104"/>
      <c r="M393" s="104"/>
    </row>
    <row r="394" spans="1:13" ht="12.75">
      <c r="A394" s="134" t="str">
        <f ca="1">IF(ISERROR(MATCH(F394,Код_КВР,0)),"",INDIRECT(ADDRESS(MATCH(F394,Код_КВР,0)+1,2,,,"КВР")))</f>
        <v>Закупка товаров, работ и услуг для муниципальных нужд</v>
      </c>
      <c r="B394" s="55">
        <v>803</v>
      </c>
      <c r="C394" s="58" t="s">
        <v>195</v>
      </c>
      <c r="D394" s="58" t="s">
        <v>187</v>
      </c>
      <c r="E394" s="55" t="s">
        <v>35</v>
      </c>
      <c r="F394" s="55">
        <v>200</v>
      </c>
      <c r="G394" s="63">
        <f t="shared" si="54"/>
        <v>892.7</v>
      </c>
      <c r="K394" s="104"/>
      <c r="L394" s="104"/>
      <c r="M394" s="104"/>
    </row>
    <row r="395" spans="1:13" ht="33">
      <c r="A395" s="134" t="str">
        <f ca="1">IF(ISERROR(MATCH(F395,Код_КВР,0)),"",INDIRECT(ADDRESS(MATCH(F395,Код_КВР,0)+1,2,,,"КВР")))</f>
        <v>Иные закупки товаров, работ и услуг для обеспечения муниципальных нужд</v>
      </c>
      <c r="B395" s="55">
        <v>803</v>
      </c>
      <c r="C395" s="58" t="s">
        <v>195</v>
      </c>
      <c r="D395" s="58" t="s">
        <v>187</v>
      </c>
      <c r="E395" s="55" t="s">
        <v>35</v>
      </c>
      <c r="F395" s="55">
        <v>240</v>
      </c>
      <c r="G395" s="63">
        <v>892.7</v>
      </c>
      <c r="K395" s="104"/>
      <c r="L395" s="104"/>
      <c r="M395" s="104"/>
    </row>
    <row r="396" spans="1:13" ht="33">
      <c r="A396" s="134" t="str">
        <f ca="1">IF(ISERROR(MATCH(E396,Код_КЦСР,0)),"",INDIRECT(ADDRESS(MATCH(E396,Код_КЦСР,0)+1,2,,,"КЦСР")))</f>
        <v>Муниципальная программа «Развитие жилищно-коммунального хозяйства города Череповца» на 2014-2018 годы</v>
      </c>
      <c r="B396" s="55">
        <v>803</v>
      </c>
      <c r="C396" s="58" t="s">
        <v>195</v>
      </c>
      <c r="D396" s="58" t="s">
        <v>187</v>
      </c>
      <c r="E396" s="55" t="s">
        <v>44</v>
      </c>
      <c r="F396" s="55"/>
      <c r="G396" s="63">
        <f>G397</f>
        <v>43236.4</v>
      </c>
      <c r="K396" s="104"/>
      <c r="L396" s="104"/>
      <c r="M396" s="104"/>
    </row>
    <row r="397" spans="1:13" ht="12.75">
      <c r="A397" s="134" t="str">
        <f ca="1">IF(ISERROR(MATCH(E397,Код_КЦСР,0)),"",INDIRECT(ADDRESS(MATCH(E397,Код_КЦСР,0)+1,2,,,"КЦСР")))</f>
        <v>Содержание и ремонт жилищного фонда</v>
      </c>
      <c r="B397" s="55">
        <v>803</v>
      </c>
      <c r="C397" s="58" t="s">
        <v>195</v>
      </c>
      <c r="D397" s="58" t="s">
        <v>187</v>
      </c>
      <c r="E397" s="55" t="s">
        <v>53</v>
      </c>
      <c r="F397" s="55"/>
      <c r="G397" s="63">
        <f>G398+G401+G404+G407</f>
        <v>43236.4</v>
      </c>
      <c r="K397" s="104"/>
      <c r="L397" s="104"/>
      <c r="M397" s="104"/>
    </row>
    <row r="398" spans="1:13" ht="12.75">
      <c r="A398" s="134" t="str">
        <f ca="1">IF(ISERROR(MATCH(E398,Код_КЦСР,0)),"",INDIRECT(ADDRESS(MATCH(E398,Код_КЦСР,0)+1,2,,,"КЦСР")))</f>
        <v>Капитальный ремонт жилищного фонда</v>
      </c>
      <c r="B398" s="55">
        <v>803</v>
      </c>
      <c r="C398" s="58" t="s">
        <v>195</v>
      </c>
      <c r="D398" s="58" t="s">
        <v>187</v>
      </c>
      <c r="E398" s="55" t="s">
        <v>55</v>
      </c>
      <c r="F398" s="55"/>
      <c r="G398" s="63">
        <f>G399</f>
        <v>500</v>
      </c>
      <c r="K398" s="104"/>
      <c r="L398" s="104"/>
      <c r="M398" s="104"/>
    </row>
    <row r="399" spans="1:13" ht="12.75">
      <c r="A399" s="134" t="str">
        <f ca="1">IF(ISERROR(MATCH(F399,Код_КВР,0)),"",INDIRECT(ADDRESS(MATCH(F399,Код_КВР,0)+1,2,,,"КВР")))</f>
        <v>Закупка товаров, работ и услуг для муниципальных нужд</v>
      </c>
      <c r="B399" s="55">
        <v>803</v>
      </c>
      <c r="C399" s="58" t="s">
        <v>195</v>
      </c>
      <c r="D399" s="58" t="s">
        <v>187</v>
      </c>
      <c r="E399" s="55" t="s">
        <v>55</v>
      </c>
      <c r="F399" s="55">
        <v>200</v>
      </c>
      <c r="G399" s="63">
        <f aca="true" t="shared" si="55" ref="G399">G400</f>
        <v>500</v>
      </c>
      <c r="K399" s="104"/>
      <c r="L399" s="104"/>
      <c r="M399" s="104"/>
    </row>
    <row r="400" spans="1:13" ht="33">
      <c r="A400" s="134" t="str">
        <f ca="1">IF(ISERROR(MATCH(F400,Код_КВР,0)),"",INDIRECT(ADDRESS(MATCH(F400,Код_КВР,0)+1,2,,,"КВР")))</f>
        <v>Иные закупки товаров, работ и услуг для обеспечения муниципальных нужд</v>
      </c>
      <c r="B400" s="55">
        <v>803</v>
      </c>
      <c r="C400" s="58" t="s">
        <v>195</v>
      </c>
      <c r="D400" s="58" t="s">
        <v>187</v>
      </c>
      <c r="E400" s="55" t="s">
        <v>55</v>
      </c>
      <c r="F400" s="55">
        <v>240</v>
      </c>
      <c r="G400" s="63">
        <v>500</v>
      </c>
      <c r="K400" s="104"/>
      <c r="L400" s="104"/>
      <c r="M400" s="104"/>
    </row>
    <row r="401" spans="1:13" ht="33">
      <c r="A401" s="134" t="str">
        <f ca="1">IF(ISERROR(MATCH(E401,Код_КЦСР,0)),"",INDIRECT(ADDRESS(MATCH(E401,Код_КЦСР,0)+1,2,,,"КЦСР")))</f>
        <v>Содержание и ремонт временно незаселенных жилых помещений муниципального жилищного фонда</v>
      </c>
      <c r="B401" s="55">
        <v>803</v>
      </c>
      <c r="C401" s="58" t="s">
        <v>195</v>
      </c>
      <c r="D401" s="58" t="s">
        <v>187</v>
      </c>
      <c r="E401" s="55" t="s">
        <v>57</v>
      </c>
      <c r="F401" s="55"/>
      <c r="G401" s="63">
        <f aca="true" t="shared" si="56" ref="G401:G402">G402</f>
        <v>4974</v>
      </c>
      <c r="K401" s="104"/>
      <c r="L401" s="104"/>
      <c r="M401" s="104"/>
    </row>
    <row r="402" spans="1:13" ht="12.75">
      <c r="A402" s="134" t="str">
        <f ca="1">IF(ISERROR(MATCH(F402,Код_КВР,0)),"",INDIRECT(ADDRESS(MATCH(F402,Код_КВР,0)+1,2,,,"КВР")))</f>
        <v>Закупка товаров, работ и услуг для муниципальных нужд</v>
      </c>
      <c r="B402" s="55">
        <v>803</v>
      </c>
      <c r="C402" s="58" t="s">
        <v>195</v>
      </c>
      <c r="D402" s="58" t="s">
        <v>187</v>
      </c>
      <c r="E402" s="55" t="s">
        <v>57</v>
      </c>
      <c r="F402" s="55">
        <v>200</v>
      </c>
      <c r="G402" s="63">
        <f t="shared" si="56"/>
        <v>4974</v>
      </c>
      <c r="K402" s="104"/>
      <c r="L402" s="104"/>
      <c r="M402" s="104"/>
    </row>
    <row r="403" spans="1:13" ht="33">
      <c r="A403" s="134" t="str">
        <f ca="1">IF(ISERROR(MATCH(F403,Код_КВР,0)),"",INDIRECT(ADDRESS(MATCH(F403,Код_КВР,0)+1,2,,,"КВР")))</f>
        <v>Иные закупки товаров, работ и услуг для обеспечения муниципальных нужд</v>
      </c>
      <c r="B403" s="55">
        <v>803</v>
      </c>
      <c r="C403" s="58" t="s">
        <v>195</v>
      </c>
      <c r="D403" s="58" t="s">
        <v>187</v>
      </c>
      <c r="E403" s="55" t="s">
        <v>57</v>
      </c>
      <c r="F403" s="55">
        <v>240</v>
      </c>
      <c r="G403" s="63">
        <v>4974</v>
      </c>
      <c r="K403" s="104"/>
      <c r="L403" s="104"/>
      <c r="M403" s="104"/>
    </row>
    <row r="404" spans="1:13" ht="60.75" customHeight="1">
      <c r="A404" s="134" t="str">
        <f ca="1">IF(ISERROR(MATCH(E404,Код_КЦСР,0)),"",INDIRECT(ADDRESS(MATCH(E404,Код_КЦСР,0)+1,2,,,"КЦСР")))</f>
        <v>Осуществление полномочий собственника муниципального жилищного фонда в части внесения взносов в региональный фонд капитального ремонта</v>
      </c>
      <c r="B404" s="55">
        <v>803</v>
      </c>
      <c r="C404" s="58" t="s">
        <v>195</v>
      </c>
      <c r="D404" s="58" t="s">
        <v>187</v>
      </c>
      <c r="E404" s="55" t="s">
        <v>492</v>
      </c>
      <c r="F404" s="55"/>
      <c r="G404" s="62">
        <f>G405</f>
        <v>36362.4</v>
      </c>
      <c r="K404" s="104"/>
      <c r="L404" s="104"/>
      <c r="M404" s="104"/>
    </row>
    <row r="405" spans="1:13" ht="12.75">
      <c r="A405" s="134" t="str">
        <f ca="1">IF(ISERROR(MATCH(F405,Код_КВР,0)),"",INDIRECT(ADDRESS(MATCH(F405,Код_КВР,0)+1,2,,,"КВР")))</f>
        <v>Закупка товаров, работ и услуг для муниципальных нужд</v>
      </c>
      <c r="B405" s="55">
        <v>803</v>
      </c>
      <c r="C405" s="58" t="s">
        <v>195</v>
      </c>
      <c r="D405" s="58" t="s">
        <v>187</v>
      </c>
      <c r="E405" s="55" t="s">
        <v>492</v>
      </c>
      <c r="F405" s="55">
        <v>200</v>
      </c>
      <c r="G405" s="62">
        <f>G406</f>
        <v>36362.4</v>
      </c>
      <c r="K405" s="104"/>
      <c r="L405" s="104"/>
      <c r="M405" s="104"/>
    </row>
    <row r="406" spans="1:13" ht="33">
      <c r="A406" s="134" t="str">
        <f ca="1">IF(ISERROR(MATCH(F406,Код_КВР,0)),"",INDIRECT(ADDRESS(MATCH(F406,Код_КВР,0)+1,2,,,"КВР")))</f>
        <v>Иные закупки товаров, работ и услуг для обеспечения муниципальных нужд</v>
      </c>
      <c r="B406" s="55">
        <v>803</v>
      </c>
      <c r="C406" s="58" t="s">
        <v>195</v>
      </c>
      <c r="D406" s="58" t="s">
        <v>187</v>
      </c>
      <c r="E406" s="55" t="s">
        <v>492</v>
      </c>
      <c r="F406" s="55">
        <v>240</v>
      </c>
      <c r="G406" s="62">
        <v>36362.4</v>
      </c>
      <c r="K406" s="104"/>
      <c r="L406" s="104"/>
      <c r="M406" s="104"/>
    </row>
    <row r="407" spans="1:13" ht="37.5" customHeight="1">
      <c r="A407" s="134" t="str">
        <f ca="1">IF(ISERROR(MATCH(E407,Код_КЦСР,0)),"",INDIRECT(ADDRESS(MATCH(E407,Код_КЦСР,0)+1,2,,,"КЦСР")))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407" s="55">
        <v>803</v>
      </c>
      <c r="C407" s="58" t="s">
        <v>195</v>
      </c>
      <c r="D407" s="58" t="s">
        <v>187</v>
      </c>
      <c r="E407" s="55" t="s">
        <v>552</v>
      </c>
      <c r="F407" s="55"/>
      <c r="G407" s="62">
        <f>G408</f>
        <v>1400</v>
      </c>
      <c r="K407" s="104"/>
      <c r="L407" s="104"/>
      <c r="M407" s="104"/>
    </row>
    <row r="408" spans="1:13" ht="12.75">
      <c r="A408" s="134" t="str">
        <f ca="1">IF(ISERROR(MATCH(F408,Код_КВР,0)),"",INDIRECT(ADDRESS(MATCH(F408,Код_КВР,0)+1,2,,,"КВР")))</f>
        <v>Иные бюджетные ассигнования</v>
      </c>
      <c r="B408" s="55">
        <v>803</v>
      </c>
      <c r="C408" s="58" t="s">
        <v>195</v>
      </c>
      <c r="D408" s="58" t="s">
        <v>187</v>
      </c>
      <c r="E408" s="55" t="s">
        <v>552</v>
      </c>
      <c r="F408" s="55">
        <v>800</v>
      </c>
      <c r="G408" s="62">
        <f>G409</f>
        <v>1400</v>
      </c>
      <c r="K408" s="104"/>
      <c r="L408" s="104"/>
      <c r="M408" s="104"/>
    </row>
    <row r="409" spans="1:13" ht="33">
      <c r="A409" s="134" t="str">
        <f ca="1">IF(ISERROR(MATCH(F409,Код_КВР,0)),"",INDIRECT(ADDRESS(MATCH(F409,Код_КВР,0)+1,2,,,"КВР")))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9" s="55">
        <v>803</v>
      </c>
      <c r="C409" s="58" t="s">
        <v>195</v>
      </c>
      <c r="D409" s="58" t="s">
        <v>187</v>
      </c>
      <c r="E409" s="55" t="s">
        <v>552</v>
      </c>
      <c r="F409" s="55">
        <v>810</v>
      </c>
      <c r="G409" s="62">
        <v>1400</v>
      </c>
      <c r="K409" s="104"/>
      <c r="L409" s="104"/>
      <c r="M409" s="104"/>
    </row>
    <row r="410" spans="1:13" ht="12.75">
      <c r="A410" s="134" t="s">
        <v>224</v>
      </c>
      <c r="B410" s="55">
        <v>803</v>
      </c>
      <c r="C410" s="58" t="s">
        <v>195</v>
      </c>
      <c r="D410" s="58" t="s">
        <v>189</v>
      </c>
      <c r="E410" s="55"/>
      <c r="F410" s="55"/>
      <c r="G410" s="63">
        <f>G411+G418</f>
        <v>131791.7</v>
      </c>
      <c r="K410" s="104"/>
      <c r="L410" s="104"/>
      <c r="M410" s="104"/>
    </row>
    <row r="411" spans="1:13" ht="33">
      <c r="A411" s="134" t="str">
        <f ca="1">IF(ISERROR(MATCH(E411,Код_КЦСР,0)),"",INDIRECT(ADDRESS(MATCH(E411,Код_КЦСР,0)+1,2,,,"КЦСР")))</f>
        <v>Муниципальная программа «Развитие жилищно-коммунального хозяйства города Череповца» на 2014-2018 годы</v>
      </c>
      <c r="B411" s="55">
        <v>803</v>
      </c>
      <c r="C411" s="58" t="s">
        <v>195</v>
      </c>
      <c r="D411" s="58" t="s">
        <v>189</v>
      </c>
      <c r="E411" s="55" t="s">
        <v>44</v>
      </c>
      <c r="F411" s="55"/>
      <c r="G411" s="63">
        <f>G412</f>
        <v>131707.5</v>
      </c>
      <c r="K411" s="104"/>
      <c r="L411" s="104"/>
      <c r="M411" s="104"/>
    </row>
    <row r="412" spans="1:13" ht="12.75">
      <c r="A412" s="134" t="str">
        <f ca="1">IF(ISERROR(MATCH(E412,Код_КЦСР,0)),"",INDIRECT(ADDRESS(MATCH(E412,Код_КЦСР,0)+1,2,,,"КЦСР")))</f>
        <v>Развитие благоустройства города</v>
      </c>
      <c r="B412" s="55">
        <v>803</v>
      </c>
      <c r="C412" s="58" t="s">
        <v>195</v>
      </c>
      <c r="D412" s="58" t="s">
        <v>189</v>
      </c>
      <c r="E412" s="55" t="s">
        <v>45</v>
      </c>
      <c r="F412" s="55"/>
      <c r="G412" s="63">
        <f>G413</f>
        <v>131707.5</v>
      </c>
      <c r="K412" s="104"/>
      <c r="L412" s="104"/>
      <c r="M412" s="104"/>
    </row>
    <row r="413" spans="1:13" ht="35.25" customHeight="1">
      <c r="A413" s="134" t="str">
        <f ca="1">IF(ISERROR(MATCH(E413,Код_КЦСР,0)),"",INDIRECT(ADDRESS(MATCH(E413,Код_КЦСР,0)+1,2,,,"КЦСР")))</f>
        <v>Мероприятия по благоустройству и повышению внешней привлекательности города</v>
      </c>
      <c r="B413" s="55">
        <v>803</v>
      </c>
      <c r="C413" s="58" t="s">
        <v>195</v>
      </c>
      <c r="D413" s="58" t="s">
        <v>189</v>
      </c>
      <c r="E413" s="55" t="s">
        <v>47</v>
      </c>
      <c r="F413" s="55"/>
      <c r="G413" s="63">
        <f>G414+G416</f>
        <v>131707.5</v>
      </c>
      <c r="K413" s="104"/>
      <c r="L413" s="104"/>
      <c r="M413" s="104"/>
    </row>
    <row r="414" spans="1:13" ht="12.75">
      <c r="A414" s="134" t="str">
        <f ca="1">IF(ISERROR(MATCH(F414,Код_КВР,0)),"",INDIRECT(ADDRESS(MATCH(F414,Код_КВР,0)+1,2,,,"КВР")))</f>
        <v>Закупка товаров, работ и услуг для муниципальных нужд</v>
      </c>
      <c r="B414" s="55">
        <v>803</v>
      </c>
      <c r="C414" s="58" t="s">
        <v>195</v>
      </c>
      <c r="D414" s="58" t="s">
        <v>189</v>
      </c>
      <c r="E414" s="55" t="s">
        <v>47</v>
      </c>
      <c r="F414" s="55">
        <v>200</v>
      </c>
      <c r="G414" s="63">
        <f>G415</f>
        <v>100711.1</v>
      </c>
      <c r="K414" s="104"/>
      <c r="L414" s="104"/>
      <c r="M414" s="104"/>
    </row>
    <row r="415" spans="1:13" ht="33">
      <c r="A415" s="134" t="str">
        <f ca="1">IF(ISERROR(MATCH(F415,Код_КВР,0)),"",INDIRECT(ADDRESS(MATCH(F415,Код_КВР,0)+1,2,,,"КВР")))</f>
        <v>Иные закупки товаров, работ и услуг для обеспечения муниципальных нужд</v>
      </c>
      <c r="B415" s="55">
        <v>803</v>
      </c>
      <c r="C415" s="58" t="s">
        <v>195</v>
      </c>
      <c r="D415" s="58" t="s">
        <v>189</v>
      </c>
      <c r="E415" s="55" t="s">
        <v>47</v>
      </c>
      <c r="F415" s="55">
        <v>240</v>
      </c>
      <c r="G415" s="63">
        <f>37623.6+3237.6+6029.8+19568.8+10338.4+2020+5022+11593.3+3563.3+1564.3+150</f>
        <v>100711.1</v>
      </c>
      <c r="K415" s="104"/>
      <c r="L415" s="104"/>
      <c r="M415" s="104"/>
    </row>
    <row r="416" spans="1:13" ht="12.75">
      <c r="A416" s="134" t="str">
        <f ca="1">IF(ISERROR(MATCH(F416,Код_КВР,0)),"",INDIRECT(ADDRESS(MATCH(F416,Код_КВР,0)+1,2,,,"КВР")))</f>
        <v>Иные бюджетные ассигнования</v>
      </c>
      <c r="B416" s="55">
        <v>803</v>
      </c>
      <c r="C416" s="58" t="s">
        <v>195</v>
      </c>
      <c r="D416" s="58" t="s">
        <v>189</v>
      </c>
      <c r="E416" s="55" t="s">
        <v>47</v>
      </c>
      <c r="F416" s="55">
        <v>800</v>
      </c>
      <c r="G416" s="63">
        <f>G417</f>
        <v>30996.399999999998</v>
      </c>
      <c r="K416" s="104"/>
      <c r="L416" s="104"/>
      <c r="M416" s="104"/>
    </row>
    <row r="417" spans="1:13" ht="33.75" customHeight="1">
      <c r="A417" s="134" t="str">
        <f ca="1">IF(ISERROR(MATCH(F417,Код_КВР,0)),"",INDIRECT(ADDRESS(MATCH(F417,Код_КВР,0)+1,2,,,"КВР")))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17" s="55">
        <v>803</v>
      </c>
      <c r="C417" s="58" t="s">
        <v>195</v>
      </c>
      <c r="D417" s="58" t="s">
        <v>189</v>
      </c>
      <c r="E417" s="55" t="s">
        <v>47</v>
      </c>
      <c r="F417" s="55">
        <v>810</v>
      </c>
      <c r="G417" s="62">
        <f>29118.8+1877.6</f>
        <v>30996.399999999998</v>
      </c>
      <c r="K417" s="104"/>
      <c r="L417" s="104"/>
      <c r="M417" s="104"/>
    </row>
    <row r="418" spans="1:13" ht="49.5">
      <c r="A418" s="134" t="str">
        <f ca="1">IF(ISERROR(MATCH(E418,Код_КЦСР,0)),"",INDIRECT(ADDRESS(MATCH(E418,Код_КЦСР,0)+1,2,,,"КЦСР")))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418" s="55">
        <v>803</v>
      </c>
      <c r="C418" s="58" t="s">
        <v>195</v>
      </c>
      <c r="D418" s="58" t="s">
        <v>189</v>
      </c>
      <c r="E418" s="55" t="s">
        <v>121</v>
      </c>
      <c r="F418" s="55"/>
      <c r="G418" s="63">
        <f aca="true" t="shared" si="57" ref="G418:G420">G419</f>
        <v>84.2</v>
      </c>
      <c r="K418" s="104"/>
      <c r="L418" s="104"/>
      <c r="M418" s="104"/>
    </row>
    <row r="419" spans="1:13" ht="66">
      <c r="A419" s="134" t="str">
        <f ca="1">IF(ISERROR(MATCH(E419,Код_КЦСР,0)),"",INDIRECT(ADDRESS(MATCH(E419,Код_КЦСР,0)+1,2,,,"КЦСР")))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419" s="55">
        <v>803</v>
      </c>
      <c r="C419" s="58" t="s">
        <v>195</v>
      </c>
      <c r="D419" s="58" t="s">
        <v>189</v>
      </c>
      <c r="E419" s="55" t="s">
        <v>123</v>
      </c>
      <c r="F419" s="55"/>
      <c r="G419" s="63">
        <f t="shared" si="57"/>
        <v>84.2</v>
      </c>
      <c r="K419" s="104"/>
      <c r="L419" s="104"/>
      <c r="M419" s="104"/>
    </row>
    <row r="420" spans="1:13" ht="12.75">
      <c r="A420" s="134" t="str">
        <f ca="1">IF(ISERROR(MATCH(F420,Код_КВР,0)),"",INDIRECT(ADDRESS(MATCH(F420,Код_КВР,0)+1,2,,,"КВР")))</f>
        <v>Закупка товаров, работ и услуг для муниципальных нужд</v>
      </c>
      <c r="B420" s="55">
        <v>803</v>
      </c>
      <c r="C420" s="58" t="s">
        <v>195</v>
      </c>
      <c r="D420" s="58" t="s">
        <v>189</v>
      </c>
      <c r="E420" s="55" t="s">
        <v>123</v>
      </c>
      <c r="F420" s="55">
        <v>200</v>
      </c>
      <c r="G420" s="63">
        <f t="shared" si="57"/>
        <v>84.2</v>
      </c>
      <c r="K420" s="104"/>
      <c r="L420" s="104"/>
      <c r="M420" s="104"/>
    </row>
    <row r="421" spans="1:13" ht="33">
      <c r="A421" s="134" t="str">
        <f ca="1">IF(ISERROR(MATCH(F421,Код_КВР,0)),"",INDIRECT(ADDRESS(MATCH(F421,Код_КВР,0)+1,2,,,"КВР")))</f>
        <v>Иные закупки товаров, работ и услуг для обеспечения муниципальных нужд</v>
      </c>
      <c r="B421" s="55">
        <v>803</v>
      </c>
      <c r="C421" s="58" t="s">
        <v>195</v>
      </c>
      <c r="D421" s="58" t="s">
        <v>189</v>
      </c>
      <c r="E421" s="55" t="s">
        <v>123</v>
      </c>
      <c r="F421" s="55">
        <v>240</v>
      </c>
      <c r="G421" s="63">
        <v>84.2</v>
      </c>
      <c r="K421" s="104"/>
      <c r="L421" s="104"/>
      <c r="M421" s="104"/>
    </row>
    <row r="422" spans="1:13" ht="22.5" customHeight="1">
      <c r="A422" s="137" t="s">
        <v>139</v>
      </c>
      <c r="B422" s="55">
        <v>803</v>
      </c>
      <c r="C422" s="58" t="s">
        <v>195</v>
      </c>
      <c r="D422" s="58" t="s">
        <v>195</v>
      </c>
      <c r="E422" s="55"/>
      <c r="F422" s="55"/>
      <c r="G422" s="63">
        <f aca="true" t="shared" si="58" ref="G422:G423">G423</f>
        <v>25055.800000000003</v>
      </c>
      <c r="K422" s="104"/>
      <c r="L422" s="104"/>
      <c r="M422" s="104"/>
    </row>
    <row r="423" spans="1:13" ht="37.7" customHeight="1">
      <c r="A423" s="134" t="str">
        <f ca="1">IF(ISERROR(MATCH(E423,Код_КЦСР,0)),"",INDIRECT(ADDRESS(MATCH(E423,Код_КЦСР,0)+1,2,,,"КЦСР")))</f>
        <v>Муниципальная программа «Развитие жилищно-коммунального хозяйства города Череповца» на 2014-2018 годы</v>
      </c>
      <c r="B423" s="55">
        <v>803</v>
      </c>
      <c r="C423" s="58" t="s">
        <v>195</v>
      </c>
      <c r="D423" s="58" t="s">
        <v>195</v>
      </c>
      <c r="E423" s="55" t="s">
        <v>44</v>
      </c>
      <c r="F423" s="55"/>
      <c r="G423" s="63">
        <f t="shared" si="58"/>
        <v>25055.800000000003</v>
      </c>
      <c r="K423" s="104"/>
      <c r="L423" s="104"/>
      <c r="M423" s="104"/>
    </row>
    <row r="424" spans="1:13" ht="33">
      <c r="A424" s="134" t="str">
        <f ca="1">IF(ISERROR(MATCH(E424,Код_КЦСР,0)),"",INDIRECT(ADDRESS(MATCH(E424,Код_КЦСР,0)+1,2,,,"КЦСР")))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424" s="55">
        <v>803</v>
      </c>
      <c r="C424" s="58" t="s">
        <v>195</v>
      </c>
      <c r="D424" s="58" t="s">
        <v>195</v>
      </c>
      <c r="E424" s="55" t="s">
        <v>554</v>
      </c>
      <c r="F424" s="55"/>
      <c r="G424" s="63">
        <f>G425+G427+G429</f>
        <v>25055.800000000003</v>
      </c>
      <c r="K424" s="104"/>
      <c r="L424" s="104"/>
      <c r="M424" s="104"/>
    </row>
    <row r="425" spans="1:13" ht="33">
      <c r="A425" s="134" t="str">
        <f aca="true" t="shared" si="59" ref="A425:A430">IF(ISERROR(MATCH(F425,Код_КВР,0)),"",INDIRECT(ADDRESS(MATCH(F425,Код_КВР,0)+1,2,,,"КВР")))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5" s="55">
        <v>803</v>
      </c>
      <c r="C425" s="58" t="s">
        <v>195</v>
      </c>
      <c r="D425" s="58" t="s">
        <v>195</v>
      </c>
      <c r="E425" s="55" t="s">
        <v>554</v>
      </c>
      <c r="F425" s="55">
        <v>100</v>
      </c>
      <c r="G425" s="63">
        <f>G426</f>
        <v>25021.4</v>
      </c>
      <c r="K425" s="104"/>
      <c r="L425" s="104"/>
      <c r="M425" s="104"/>
    </row>
    <row r="426" spans="1:13" ht="12.75">
      <c r="A426" s="134" t="str">
        <f ca="1" t="shared" si="59"/>
        <v>Расходы на выплаты персоналу муниципальных органов</v>
      </c>
      <c r="B426" s="55">
        <v>803</v>
      </c>
      <c r="C426" s="58" t="s">
        <v>195</v>
      </c>
      <c r="D426" s="58" t="s">
        <v>195</v>
      </c>
      <c r="E426" s="55" t="s">
        <v>554</v>
      </c>
      <c r="F426" s="55">
        <v>120</v>
      </c>
      <c r="G426" s="63">
        <f>22494.5+2526.9</f>
        <v>25021.4</v>
      </c>
      <c r="K426" s="104"/>
      <c r="L426" s="104"/>
      <c r="M426" s="104"/>
    </row>
    <row r="427" spans="1:13" ht="12.75">
      <c r="A427" s="134" t="str">
        <f ca="1" t="shared" si="59"/>
        <v>Закупка товаров, работ и услуг для муниципальных нужд</v>
      </c>
      <c r="B427" s="55">
        <v>803</v>
      </c>
      <c r="C427" s="58" t="s">
        <v>195</v>
      </c>
      <c r="D427" s="58" t="s">
        <v>195</v>
      </c>
      <c r="E427" s="55" t="s">
        <v>554</v>
      </c>
      <c r="F427" s="55">
        <v>200</v>
      </c>
      <c r="G427" s="63">
        <f>G428</f>
        <v>31.4</v>
      </c>
      <c r="K427" s="104"/>
      <c r="L427" s="104"/>
      <c r="M427" s="104"/>
    </row>
    <row r="428" spans="1:13" ht="33">
      <c r="A428" s="134" t="str">
        <f ca="1" t="shared" si="59"/>
        <v>Иные закупки товаров, работ и услуг для обеспечения муниципальных нужд</v>
      </c>
      <c r="B428" s="55">
        <v>803</v>
      </c>
      <c r="C428" s="58" t="s">
        <v>195</v>
      </c>
      <c r="D428" s="58" t="s">
        <v>195</v>
      </c>
      <c r="E428" s="55" t="s">
        <v>554</v>
      </c>
      <c r="F428" s="55">
        <v>240</v>
      </c>
      <c r="G428" s="63">
        <v>31.4</v>
      </c>
      <c r="K428" s="104"/>
      <c r="L428" s="104"/>
      <c r="M428" s="104"/>
    </row>
    <row r="429" spans="1:13" ht="12.75">
      <c r="A429" s="134" t="str">
        <f ca="1" t="shared" si="59"/>
        <v>Иные бюджетные ассигнования</v>
      </c>
      <c r="B429" s="55">
        <v>803</v>
      </c>
      <c r="C429" s="58" t="s">
        <v>195</v>
      </c>
      <c r="D429" s="58" t="s">
        <v>195</v>
      </c>
      <c r="E429" s="55" t="s">
        <v>554</v>
      </c>
      <c r="F429" s="55">
        <v>800</v>
      </c>
      <c r="G429" s="63">
        <f>G430</f>
        <v>3</v>
      </c>
      <c r="K429" s="104"/>
      <c r="L429" s="104"/>
      <c r="M429" s="104"/>
    </row>
    <row r="430" spans="1:13" ht="12.75">
      <c r="A430" s="134" t="str">
        <f ca="1" t="shared" si="59"/>
        <v>Уплата налогов, сборов и иных платежей</v>
      </c>
      <c r="B430" s="55">
        <v>803</v>
      </c>
      <c r="C430" s="58" t="s">
        <v>195</v>
      </c>
      <c r="D430" s="58" t="s">
        <v>195</v>
      </c>
      <c r="E430" s="55" t="s">
        <v>554</v>
      </c>
      <c r="F430" s="55">
        <v>850</v>
      </c>
      <c r="G430" s="63">
        <v>3</v>
      </c>
      <c r="K430" s="104"/>
      <c r="L430" s="104"/>
      <c r="M430" s="104"/>
    </row>
    <row r="431" spans="1:13" ht="12.75">
      <c r="A431" s="134" t="str">
        <f ca="1">IF(ISERROR(MATCH(C431,Код_Раздел,0)),"",INDIRECT(ADDRESS(MATCH(C431,Код_Раздел,0)+1,2,,,"Раздел")))</f>
        <v>Охрана окружающей среды</v>
      </c>
      <c r="B431" s="55">
        <v>803</v>
      </c>
      <c r="C431" s="58" t="s">
        <v>191</v>
      </c>
      <c r="D431" s="58"/>
      <c r="E431" s="55"/>
      <c r="F431" s="55"/>
      <c r="G431" s="63">
        <f aca="true" t="shared" si="60" ref="G431:G435">G432</f>
        <v>35.7</v>
      </c>
      <c r="K431" s="104"/>
      <c r="L431" s="104"/>
      <c r="M431" s="104"/>
    </row>
    <row r="432" spans="1:13" ht="12.75">
      <c r="A432" s="137" t="s">
        <v>227</v>
      </c>
      <c r="B432" s="55">
        <v>803</v>
      </c>
      <c r="C432" s="58" t="s">
        <v>191</v>
      </c>
      <c r="D432" s="58" t="s">
        <v>195</v>
      </c>
      <c r="E432" s="55"/>
      <c r="F432" s="55"/>
      <c r="G432" s="63">
        <f t="shared" si="60"/>
        <v>35.7</v>
      </c>
      <c r="K432" s="104"/>
      <c r="L432" s="104"/>
      <c r="M432" s="104"/>
    </row>
    <row r="433" spans="1:13" ht="33">
      <c r="A433" s="134" t="str">
        <f ca="1">IF(ISERROR(MATCH(E433,Код_КЦСР,0)),"",INDIRECT(ADDRESS(MATCH(E433,Код_КЦСР,0)+1,2,,,"КЦСР")))</f>
        <v>Муниципальная программа «Охрана окружающей среды» на 2013-2022 годы</v>
      </c>
      <c r="B433" s="55">
        <v>803</v>
      </c>
      <c r="C433" s="58" t="s">
        <v>191</v>
      </c>
      <c r="D433" s="58" t="s">
        <v>195</v>
      </c>
      <c r="E433" s="55" t="s">
        <v>428</v>
      </c>
      <c r="F433" s="55"/>
      <c r="G433" s="63">
        <f t="shared" si="60"/>
        <v>35.7</v>
      </c>
      <c r="K433" s="104"/>
      <c r="L433" s="104"/>
      <c r="M433" s="104"/>
    </row>
    <row r="434" spans="1:13" ht="130.5" customHeight="1">
      <c r="A434" s="134" t="str">
        <f ca="1">IF(ISERROR(MATCH(E434,Код_КЦСР,0)),"",INDIRECT(ADDRESS(MATCH(E434,Код_КЦСР,0)+1,2,,,"КЦСР")))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34" s="55">
        <v>803</v>
      </c>
      <c r="C434" s="58" t="s">
        <v>191</v>
      </c>
      <c r="D434" s="58" t="s">
        <v>195</v>
      </c>
      <c r="E434" s="55" t="s">
        <v>435</v>
      </c>
      <c r="F434" s="55"/>
      <c r="G434" s="63">
        <f t="shared" si="60"/>
        <v>35.7</v>
      </c>
      <c r="K434" s="104"/>
      <c r="L434" s="104"/>
      <c r="M434" s="104"/>
    </row>
    <row r="435" spans="1:13" ht="12.75">
      <c r="A435" s="134" t="str">
        <f ca="1">IF(ISERROR(MATCH(F435,Код_КВР,0)),"",INDIRECT(ADDRESS(MATCH(F435,Код_КВР,0)+1,2,,,"КВР")))</f>
        <v>Иные бюджетные ассигнования</v>
      </c>
      <c r="B435" s="55">
        <v>803</v>
      </c>
      <c r="C435" s="58" t="s">
        <v>191</v>
      </c>
      <c r="D435" s="58" t="s">
        <v>195</v>
      </c>
      <c r="E435" s="55" t="s">
        <v>435</v>
      </c>
      <c r="F435" s="55">
        <v>800</v>
      </c>
      <c r="G435" s="63">
        <f t="shared" si="60"/>
        <v>35.7</v>
      </c>
      <c r="K435" s="104"/>
      <c r="L435" s="104"/>
      <c r="M435" s="104"/>
    </row>
    <row r="436" spans="1:13" ht="33">
      <c r="A436" s="134" t="str">
        <f ca="1">IF(ISERROR(MATCH(F436,Код_КВР,0)),"",INDIRECT(ADDRESS(MATCH(F436,Код_КВР,0)+1,2,,,"КВР")))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36" s="55">
        <v>803</v>
      </c>
      <c r="C436" s="58" t="s">
        <v>191</v>
      </c>
      <c r="D436" s="58" t="s">
        <v>195</v>
      </c>
      <c r="E436" s="55" t="s">
        <v>435</v>
      </c>
      <c r="F436" s="55">
        <v>810</v>
      </c>
      <c r="G436" s="62">
        <v>35.7</v>
      </c>
      <c r="K436" s="104"/>
      <c r="L436" s="104"/>
      <c r="M436" s="104"/>
    </row>
    <row r="437" spans="1:13" ht="12.75">
      <c r="A437" s="134" t="str">
        <f ca="1">IF(ISERROR(MATCH(C437,Код_Раздел,0)),"",INDIRECT(ADDRESS(MATCH(C437,Код_Раздел,0)+1,2,,,"Раздел")))</f>
        <v>Здравоохранение</v>
      </c>
      <c r="B437" s="55">
        <v>803</v>
      </c>
      <c r="C437" s="58" t="s">
        <v>193</v>
      </c>
      <c r="D437" s="58"/>
      <c r="E437" s="55"/>
      <c r="F437" s="55"/>
      <c r="G437" s="63">
        <f aca="true" t="shared" si="61" ref="G437:G442">G438</f>
        <v>1957.5</v>
      </c>
      <c r="K437" s="104"/>
      <c r="L437" s="104"/>
      <c r="M437" s="104"/>
    </row>
    <row r="438" spans="1:13" ht="20.25" customHeight="1">
      <c r="A438" s="138" t="s">
        <v>236</v>
      </c>
      <c r="B438" s="55">
        <v>803</v>
      </c>
      <c r="C438" s="58" t="s">
        <v>193</v>
      </c>
      <c r="D438" s="58" t="s">
        <v>169</v>
      </c>
      <c r="E438" s="55"/>
      <c r="F438" s="55"/>
      <c r="G438" s="63">
        <f t="shared" si="61"/>
        <v>1957.5</v>
      </c>
      <c r="K438" s="104"/>
      <c r="L438" s="104"/>
      <c r="M438" s="104"/>
    </row>
    <row r="439" spans="1:13" ht="33">
      <c r="A439" s="134" t="str">
        <f ca="1">IF(ISERROR(MATCH(E439,Код_КЦСР,0)),"",INDIRECT(ADDRESS(MATCH(E439,Код_КЦСР,0)+1,2,,,"КЦСР")))</f>
        <v>Муниципальная программа «Развитие жилищно-коммунального хозяйства города Череповца» на 2014-2018 годы</v>
      </c>
      <c r="B439" s="55">
        <v>803</v>
      </c>
      <c r="C439" s="58" t="s">
        <v>193</v>
      </c>
      <c r="D439" s="58" t="s">
        <v>169</v>
      </c>
      <c r="E439" s="55" t="s">
        <v>44</v>
      </c>
      <c r="F439" s="55"/>
      <c r="G439" s="63">
        <f t="shared" si="61"/>
        <v>1957.5</v>
      </c>
      <c r="K439" s="104"/>
      <c r="L439" s="104"/>
      <c r="M439" s="104"/>
    </row>
    <row r="440" spans="1:13" ht="12.75">
      <c r="A440" s="134" t="str">
        <f ca="1">IF(ISERROR(MATCH(E440,Код_КЦСР,0)),"",INDIRECT(ADDRESS(MATCH(E440,Код_КЦСР,0)+1,2,,,"КЦСР")))</f>
        <v>Развитие благоустройства города</v>
      </c>
      <c r="B440" s="55">
        <v>803</v>
      </c>
      <c r="C440" s="58" t="s">
        <v>193</v>
      </c>
      <c r="D440" s="58" t="s">
        <v>169</v>
      </c>
      <c r="E440" s="55" t="s">
        <v>45</v>
      </c>
      <c r="F440" s="55"/>
      <c r="G440" s="63">
        <f t="shared" si="61"/>
        <v>1957.5</v>
      </c>
      <c r="K440" s="104"/>
      <c r="L440" s="104"/>
      <c r="M440" s="104"/>
    </row>
    <row r="441" spans="1:13" ht="82.5">
      <c r="A441" s="134" t="str">
        <f ca="1">IF(ISERROR(MATCH(E441,Код_КЦСР,0)),"",INDIRECT(ADDRESS(MATCH(E441,Код_КЦСР,0)+1,2,,,"КЦСР")))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41" s="55">
        <v>803</v>
      </c>
      <c r="C441" s="58" t="s">
        <v>193</v>
      </c>
      <c r="D441" s="58" t="s">
        <v>169</v>
      </c>
      <c r="E441" s="55" t="s">
        <v>347</v>
      </c>
      <c r="F441" s="55"/>
      <c r="G441" s="63">
        <f t="shared" si="61"/>
        <v>1957.5</v>
      </c>
      <c r="K441" s="104"/>
      <c r="L441" s="104"/>
      <c r="M441" s="104"/>
    </row>
    <row r="442" spans="1:13" ht="12.75">
      <c r="A442" s="134" t="str">
        <f ca="1">IF(ISERROR(MATCH(F442,Код_КВР,0)),"",INDIRECT(ADDRESS(MATCH(F442,Код_КВР,0)+1,2,,,"КВР")))</f>
        <v>Закупка товаров, работ и услуг для муниципальных нужд</v>
      </c>
      <c r="B442" s="55">
        <v>803</v>
      </c>
      <c r="C442" s="58" t="s">
        <v>193</v>
      </c>
      <c r="D442" s="58" t="s">
        <v>169</v>
      </c>
      <c r="E442" s="55" t="s">
        <v>347</v>
      </c>
      <c r="F442" s="55">
        <v>200</v>
      </c>
      <c r="G442" s="63">
        <f t="shared" si="61"/>
        <v>1957.5</v>
      </c>
      <c r="K442" s="104"/>
      <c r="L442" s="104"/>
      <c r="M442" s="104"/>
    </row>
    <row r="443" spans="1:13" ht="33">
      <c r="A443" s="134" t="str">
        <f ca="1">IF(ISERROR(MATCH(F443,Код_КВР,0)),"",INDIRECT(ADDRESS(MATCH(F443,Код_КВР,0)+1,2,,,"КВР")))</f>
        <v>Иные закупки товаров, работ и услуг для обеспечения муниципальных нужд</v>
      </c>
      <c r="B443" s="55">
        <v>803</v>
      </c>
      <c r="C443" s="58" t="s">
        <v>193</v>
      </c>
      <c r="D443" s="58" t="s">
        <v>169</v>
      </c>
      <c r="E443" s="55" t="s">
        <v>347</v>
      </c>
      <c r="F443" s="55">
        <v>240</v>
      </c>
      <c r="G443" s="63">
        <v>1957.5</v>
      </c>
      <c r="K443" s="104"/>
      <c r="L443" s="104"/>
      <c r="M443" s="104"/>
    </row>
    <row r="444" spans="1:13" ht="12.75">
      <c r="A444" s="134" t="str">
        <f ca="1">IF(ISERROR(MATCH(C444,Код_Раздел,0)),"",INDIRECT(ADDRESS(MATCH(C444,Код_Раздел,0)+1,2,,,"Раздел")))</f>
        <v>Социальная политика</v>
      </c>
      <c r="B444" s="55">
        <v>803</v>
      </c>
      <c r="C444" s="58" t="s">
        <v>162</v>
      </c>
      <c r="D444" s="58"/>
      <c r="E444" s="55"/>
      <c r="F444" s="55"/>
      <c r="G444" s="63">
        <f aca="true" t="shared" si="62" ref="G444:G448">G445</f>
        <v>71</v>
      </c>
      <c r="K444" s="104"/>
      <c r="L444" s="104"/>
      <c r="M444" s="104"/>
    </row>
    <row r="445" spans="1:13" ht="12.75">
      <c r="A445" s="137" t="s">
        <v>153</v>
      </c>
      <c r="B445" s="55">
        <v>803</v>
      </c>
      <c r="C445" s="58" t="s">
        <v>162</v>
      </c>
      <c r="D445" s="58" t="s">
        <v>189</v>
      </c>
      <c r="E445" s="55"/>
      <c r="F445" s="55"/>
      <c r="G445" s="63">
        <f t="shared" si="62"/>
        <v>71</v>
      </c>
      <c r="K445" s="104"/>
      <c r="L445" s="104"/>
      <c r="M445" s="104"/>
    </row>
    <row r="446" spans="1:13" ht="35.25" customHeight="1">
      <c r="A446" s="134" t="str">
        <f ca="1">IF(ISERROR(MATCH(E446,Код_КЦСР,0)),"",INDIRECT(ADDRESS(MATCH(E446,Код_КЦСР,0)+1,2,,,"КЦСР")))</f>
        <v>Муниципальная программа «Социальная поддержка граждан» на 2014-2018 годы</v>
      </c>
      <c r="B446" s="55">
        <v>803</v>
      </c>
      <c r="C446" s="58" t="s">
        <v>162</v>
      </c>
      <c r="D446" s="58" t="s">
        <v>189</v>
      </c>
      <c r="E446" s="55" t="s">
        <v>4</v>
      </c>
      <c r="F446" s="55"/>
      <c r="G446" s="63">
        <f t="shared" si="62"/>
        <v>71</v>
      </c>
      <c r="K446" s="104"/>
      <c r="L446" s="104"/>
      <c r="M446" s="104"/>
    </row>
    <row r="447" spans="1:13" ht="12.75">
      <c r="A447" s="134" t="str">
        <f ca="1">IF(ISERROR(MATCH(E447,Код_КЦСР,0)),"",INDIRECT(ADDRESS(MATCH(E447,Код_КЦСР,0)+1,2,,,"КЦСР")))</f>
        <v>Оплата услуг бани по льготным помывкам</v>
      </c>
      <c r="B447" s="55">
        <v>803</v>
      </c>
      <c r="C447" s="58" t="s">
        <v>162</v>
      </c>
      <c r="D447" s="58" t="s">
        <v>189</v>
      </c>
      <c r="E447" s="55" t="s">
        <v>20</v>
      </c>
      <c r="F447" s="55"/>
      <c r="G447" s="63">
        <f t="shared" si="62"/>
        <v>71</v>
      </c>
      <c r="K447" s="104"/>
      <c r="L447" s="104"/>
      <c r="M447" s="104"/>
    </row>
    <row r="448" spans="1:13" ht="12.75">
      <c r="A448" s="134" t="str">
        <f ca="1">IF(ISERROR(MATCH(F448,Код_КВР,0)),"",INDIRECT(ADDRESS(MATCH(F448,Код_КВР,0)+1,2,,,"КВР")))</f>
        <v>Социальное обеспечение и иные выплаты населению</v>
      </c>
      <c r="B448" s="55">
        <v>803</v>
      </c>
      <c r="C448" s="58" t="s">
        <v>162</v>
      </c>
      <c r="D448" s="58" t="s">
        <v>189</v>
      </c>
      <c r="E448" s="55" t="s">
        <v>20</v>
      </c>
      <c r="F448" s="55">
        <v>300</v>
      </c>
      <c r="G448" s="63">
        <f t="shared" si="62"/>
        <v>71</v>
      </c>
      <c r="K448" s="104"/>
      <c r="L448" s="104"/>
      <c r="M448" s="104"/>
    </row>
    <row r="449" spans="1:13" ht="33">
      <c r="A449" s="134" t="str">
        <f ca="1">IF(ISERROR(MATCH(F449,Код_КВР,0)),"",INDIRECT(ADDRESS(MATCH(F449,Код_КВР,0)+1,2,,,"КВР")))</f>
        <v>Социальные выплаты гражданам, кроме публичных нормативных социальных выплат</v>
      </c>
      <c r="B449" s="55">
        <v>803</v>
      </c>
      <c r="C449" s="58" t="s">
        <v>162</v>
      </c>
      <c r="D449" s="58" t="s">
        <v>189</v>
      </c>
      <c r="E449" s="55" t="s">
        <v>20</v>
      </c>
      <c r="F449" s="55">
        <v>320</v>
      </c>
      <c r="G449" s="63">
        <v>71</v>
      </c>
      <c r="K449" s="104"/>
      <c r="L449" s="104"/>
      <c r="M449" s="104"/>
    </row>
    <row r="450" spans="1:13" ht="33">
      <c r="A450" s="134" t="str">
        <f ca="1">IF(ISERROR(MATCH(B450,Код_ППП,0)),"",INDIRECT(ADDRESS(MATCH(B450,Код_ППП,0)+1,2,,,"ППП")))</f>
        <v>УПРАВЛЕНИЕ АРХИТЕКТУРЫ И ГРАДОСТРОИТЕЛЬСТВА МЭРИИ ГОРОДА</v>
      </c>
      <c r="B450" s="55">
        <v>804</v>
      </c>
      <c r="C450" s="58"/>
      <c r="D450" s="58"/>
      <c r="E450" s="55"/>
      <c r="F450" s="55"/>
      <c r="G450" s="63">
        <f>G451</f>
        <v>39372.3</v>
      </c>
      <c r="K450" s="104"/>
      <c r="L450" s="104"/>
      <c r="M450" s="104"/>
    </row>
    <row r="451" spans="1:13" ht="12.75">
      <c r="A451" s="134" t="str">
        <f ca="1">IF(ISERROR(MATCH(C451,Код_Раздел,0)),"",INDIRECT(ADDRESS(MATCH(C451,Код_Раздел,0)+1,2,,,"Раздел")))</f>
        <v>Национальная экономика</v>
      </c>
      <c r="B451" s="55">
        <v>804</v>
      </c>
      <c r="C451" s="58" t="s">
        <v>190</v>
      </c>
      <c r="D451" s="58"/>
      <c r="E451" s="55"/>
      <c r="F451" s="55"/>
      <c r="G451" s="63">
        <f>G452</f>
        <v>39372.3</v>
      </c>
      <c r="K451" s="104"/>
      <c r="L451" s="104"/>
      <c r="M451" s="104"/>
    </row>
    <row r="452" spans="1:13" ht="12.75">
      <c r="A452" s="137" t="s">
        <v>197</v>
      </c>
      <c r="B452" s="55">
        <v>804</v>
      </c>
      <c r="C452" s="58" t="s">
        <v>190</v>
      </c>
      <c r="D452" s="58" t="s">
        <v>170</v>
      </c>
      <c r="E452" s="55"/>
      <c r="F452" s="55"/>
      <c r="G452" s="63">
        <f>G453</f>
        <v>39372.3</v>
      </c>
      <c r="K452" s="104"/>
      <c r="L452" s="104"/>
      <c r="M452" s="104"/>
    </row>
    <row r="453" spans="1:13" ht="33">
      <c r="A453" s="134" t="str">
        <f ca="1">IF(ISERROR(MATCH(E453,Код_КЦСР,0)),"",INDIRECT(ADDRESS(MATCH(E453,Код_КЦСР,0)+1,2,,,"КЦСР")))</f>
        <v>Муниципальная программа «Реализация градостроительной политики города Череповца» на 2014-2022 годы</v>
      </c>
      <c r="B453" s="55">
        <v>804</v>
      </c>
      <c r="C453" s="58" t="s">
        <v>190</v>
      </c>
      <c r="D453" s="58" t="s">
        <v>170</v>
      </c>
      <c r="E453" s="55" t="s">
        <v>40</v>
      </c>
      <c r="F453" s="55"/>
      <c r="G453" s="63">
        <f>G454+G457+G460</f>
        <v>39372.3</v>
      </c>
      <c r="K453" s="104"/>
      <c r="L453" s="104"/>
      <c r="M453" s="104"/>
    </row>
    <row r="454" spans="1:13" ht="33">
      <c r="A454" s="134" t="str">
        <f ca="1">IF(ISERROR(MATCH(E454,Код_КЦСР,0)),"",INDIRECT(ADDRESS(MATCH(E454,Код_КЦСР,0)+1,2,,,"КЦСР")))</f>
        <v>Обеспечение подготовки градостроительной документации и нормативно-правовых актов</v>
      </c>
      <c r="B454" s="55">
        <v>804</v>
      </c>
      <c r="C454" s="58" t="s">
        <v>190</v>
      </c>
      <c r="D454" s="58" t="s">
        <v>170</v>
      </c>
      <c r="E454" s="55" t="s">
        <v>41</v>
      </c>
      <c r="F454" s="55"/>
      <c r="G454" s="63">
        <f aca="true" t="shared" si="63" ref="G454:G455">G455</f>
        <v>5914</v>
      </c>
      <c r="K454" s="104"/>
      <c r="L454" s="104"/>
      <c r="M454" s="104"/>
    </row>
    <row r="455" spans="1:13" ht="22.5" customHeight="1">
      <c r="A455" s="134" t="str">
        <f ca="1">IF(ISERROR(MATCH(F455,Код_КВР,0)),"",INDIRECT(ADDRESS(MATCH(F455,Код_КВР,0)+1,2,,,"КВР")))</f>
        <v>Закупка товаров, работ и услуг для муниципальных нужд</v>
      </c>
      <c r="B455" s="55">
        <v>804</v>
      </c>
      <c r="C455" s="58" t="s">
        <v>190</v>
      </c>
      <c r="D455" s="58" t="s">
        <v>170</v>
      </c>
      <c r="E455" s="55" t="s">
        <v>41</v>
      </c>
      <c r="F455" s="55">
        <v>200</v>
      </c>
      <c r="G455" s="63">
        <f t="shared" si="63"/>
        <v>5914</v>
      </c>
      <c r="K455" s="104"/>
      <c r="L455" s="104"/>
      <c r="M455" s="104"/>
    </row>
    <row r="456" spans="1:13" ht="33">
      <c r="A456" s="134" t="str">
        <f ca="1">IF(ISERROR(MATCH(F456,Код_КВР,0)),"",INDIRECT(ADDRESS(MATCH(F456,Код_КВР,0)+1,2,,,"КВР")))</f>
        <v>Иные закупки товаров, работ и услуг для обеспечения муниципальных нужд</v>
      </c>
      <c r="B456" s="55">
        <v>804</v>
      </c>
      <c r="C456" s="58" t="s">
        <v>190</v>
      </c>
      <c r="D456" s="58" t="s">
        <v>170</v>
      </c>
      <c r="E456" s="55" t="s">
        <v>41</v>
      </c>
      <c r="F456" s="55">
        <v>240</v>
      </c>
      <c r="G456" s="63">
        <v>5914</v>
      </c>
      <c r="K456" s="104"/>
      <c r="L456" s="104"/>
      <c r="M456" s="104"/>
    </row>
    <row r="457" spans="1:13" ht="22.5" customHeight="1">
      <c r="A457" s="134" t="str">
        <f ca="1">IF(ISERROR(MATCH(E457,Код_КЦСР,0)),"",INDIRECT(ADDRESS(MATCH(E457,Код_КЦСР,0)+1,2,,,"КЦСР")))</f>
        <v>Создание условий для формирования комфортной городской среды</v>
      </c>
      <c r="B457" s="55">
        <v>804</v>
      </c>
      <c r="C457" s="58" t="s">
        <v>190</v>
      </c>
      <c r="D457" s="58" t="s">
        <v>170</v>
      </c>
      <c r="E457" s="55" t="s">
        <v>43</v>
      </c>
      <c r="F457" s="55"/>
      <c r="G457" s="63">
        <f aca="true" t="shared" si="64" ref="G457">G458</f>
        <v>1292</v>
      </c>
      <c r="K457" s="104"/>
      <c r="L457" s="104"/>
      <c r="M457" s="104"/>
    </row>
    <row r="458" spans="1:13" ht="18.75" customHeight="1">
      <c r="A458" s="134" t="str">
        <f ca="1">IF(ISERROR(MATCH(F458,Код_КВР,0)),"",INDIRECT(ADDRESS(MATCH(F458,Код_КВР,0)+1,2,,,"КВР")))</f>
        <v>Закупка товаров, работ и услуг для муниципальных нужд</v>
      </c>
      <c r="B458" s="55">
        <v>804</v>
      </c>
      <c r="C458" s="58" t="s">
        <v>190</v>
      </c>
      <c r="D458" s="58" t="s">
        <v>170</v>
      </c>
      <c r="E458" s="55" t="s">
        <v>43</v>
      </c>
      <c r="F458" s="55">
        <v>200</v>
      </c>
      <c r="G458" s="63">
        <f>G459</f>
        <v>1292</v>
      </c>
      <c r="K458" s="104"/>
      <c r="L458" s="104"/>
      <c r="M458" s="104"/>
    </row>
    <row r="459" spans="1:13" ht="33">
      <c r="A459" s="134" t="str">
        <f ca="1">IF(ISERROR(MATCH(F459,Код_КВР,0)),"",INDIRECT(ADDRESS(MATCH(F459,Код_КВР,0)+1,2,,,"КВР")))</f>
        <v>Иные закупки товаров, работ и услуг для обеспечения муниципальных нужд</v>
      </c>
      <c r="B459" s="55">
        <v>804</v>
      </c>
      <c r="C459" s="58" t="s">
        <v>190</v>
      </c>
      <c r="D459" s="58" t="s">
        <v>170</v>
      </c>
      <c r="E459" s="55" t="s">
        <v>43</v>
      </c>
      <c r="F459" s="55">
        <v>240</v>
      </c>
      <c r="G459" s="63">
        <v>1292</v>
      </c>
      <c r="K459" s="104"/>
      <c r="L459" s="104"/>
      <c r="M459" s="104"/>
    </row>
    <row r="460" spans="1:13" ht="51.75" customHeight="1">
      <c r="A460" s="134" t="str">
        <f ca="1">IF(ISERROR(MATCH(E460,Код_КЦСР,0)),"",INDIRECT(ADDRESS(MATCH(E460,Код_КЦСР,0)+1,2,,,"КЦСР")))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460" s="55">
        <v>804</v>
      </c>
      <c r="C460" s="58" t="s">
        <v>190</v>
      </c>
      <c r="D460" s="58" t="s">
        <v>170</v>
      </c>
      <c r="E460" s="55" t="s">
        <v>550</v>
      </c>
      <c r="F460" s="55"/>
      <c r="G460" s="63">
        <f>G461+G463+G465</f>
        <v>32166.3</v>
      </c>
      <c r="K460" s="104"/>
      <c r="L460" s="104"/>
      <c r="M460" s="104"/>
    </row>
    <row r="461" spans="1:13" ht="33">
      <c r="A461" s="134" t="str">
        <f aca="true" t="shared" si="65" ref="A461:A466">IF(ISERROR(MATCH(F461,Код_КВР,0)),"",INDIRECT(ADDRESS(MATCH(F461,Код_КВР,0)+1,2,,,"КВР")))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61" s="55">
        <v>804</v>
      </c>
      <c r="C461" s="58" t="s">
        <v>190</v>
      </c>
      <c r="D461" s="58" t="s">
        <v>170</v>
      </c>
      <c r="E461" s="55" t="s">
        <v>550</v>
      </c>
      <c r="F461" s="55">
        <v>100</v>
      </c>
      <c r="G461" s="63">
        <f>G462</f>
        <v>32144.3</v>
      </c>
      <c r="K461" s="104"/>
      <c r="L461" s="104"/>
      <c r="M461" s="104"/>
    </row>
    <row r="462" spans="1:13" ht="12.75">
      <c r="A462" s="134" t="str">
        <f ca="1" t="shared" si="65"/>
        <v>Расходы на выплаты персоналу муниципальных органов</v>
      </c>
      <c r="B462" s="55">
        <v>804</v>
      </c>
      <c r="C462" s="58" t="s">
        <v>190</v>
      </c>
      <c r="D462" s="58" t="s">
        <v>170</v>
      </c>
      <c r="E462" s="55" t="s">
        <v>550</v>
      </c>
      <c r="F462" s="55">
        <v>120</v>
      </c>
      <c r="G462" s="63">
        <v>32144.3</v>
      </c>
      <c r="K462" s="104"/>
      <c r="L462" s="104"/>
      <c r="M462" s="104"/>
    </row>
    <row r="463" spans="1:13" ht="12.75">
      <c r="A463" s="134" t="str">
        <f ca="1" t="shared" si="65"/>
        <v>Закупка товаров, работ и услуг для муниципальных нужд</v>
      </c>
      <c r="B463" s="55">
        <v>804</v>
      </c>
      <c r="C463" s="58" t="s">
        <v>190</v>
      </c>
      <c r="D463" s="58" t="s">
        <v>170</v>
      </c>
      <c r="E463" s="55" t="s">
        <v>550</v>
      </c>
      <c r="F463" s="55">
        <v>200</v>
      </c>
      <c r="G463" s="63">
        <f>G464</f>
        <v>20</v>
      </c>
      <c r="K463" s="104"/>
      <c r="L463" s="104"/>
      <c r="M463" s="104"/>
    </row>
    <row r="464" spans="1:13" ht="33">
      <c r="A464" s="134" t="str">
        <f ca="1" t="shared" si="65"/>
        <v>Иные закупки товаров, работ и услуг для обеспечения муниципальных нужд</v>
      </c>
      <c r="B464" s="55">
        <v>804</v>
      </c>
      <c r="C464" s="58" t="s">
        <v>190</v>
      </c>
      <c r="D464" s="58" t="s">
        <v>170</v>
      </c>
      <c r="E464" s="55" t="s">
        <v>550</v>
      </c>
      <c r="F464" s="55">
        <v>240</v>
      </c>
      <c r="G464" s="63">
        <v>20</v>
      </c>
      <c r="K464" s="104"/>
      <c r="L464" s="104"/>
      <c r="M464" s="104"/>
    </row>
    <row r="465" spans="1:13" ht="12.75">
      <c r="A465" s="134" t="str">
        <f ca="1" t="shared" si="65"/>
        <v>Иные бюджетные ассигнования</v>
      </c>
      <c r="B465" s="55">
        <v>804</v>
      </c>
      <c r="C465" s="58" t="s">
        <v>190</v>
      </c>
      <c r="D465" s="58" t="s">
        <v>170</v>
      </c>
      <c r="E465" s="55" t="s">
        <v>550</v>
      </c>
      <c r="F465" s="55">
        <v>800</v>
      </c>
      <c r="G465" s="63">
        <f>G466</f>
        <v>2</v>
      </c>
      <c r="K465" s="104"/>
      <c r="L465" s="104"/>
      <c r="M465" s="104"/>
    </row>
    <row r="466" spans="1:13" ht="12.75">
      <c r="A466" s="134" t="str">
        <f ca="1" t="shared" si="65"/>
        <v>Уплата налогов, сборов и иных платежей</v>
      </c>
      <c r="B466" s="55">
        <v>804</v>
      </c>
      <c r="C466" s="58" t="s">
        <v>190</v>
      </c>
      <c r="D466" s="58" t="s">
        <v>170</v>
      </c>
      <c r="E466" s="55" t="s">
        <v>550</v>
      </c>
      <c r="F466" s="55">
        <v>850</v>
      </c>
      <c r="G466" s="63">
        <v>2</v>
      </c>
      <c r="K466" s="104"/>
      <c r="L466" s="104"/>
      <c r="M466" s="104"/>
    </row>
    <row r="467" spans="1:13" ht="12.75">
      <c r="A467" s="134" t="str">
        <f ca="1">IF(ISERROR(MATCH(B467,Код_ППП,0)),"",INDIRECT(ADDRESS(MATCH(B467,Код_ППП,0)+1,2,,,"ППП")))</f>
        <v>УПРАВЛЕНИЕ ОБРАЗОВАНИЯ МЭРИИ ГОРОДА</v>
      </c>
      <c r="B467" s="55">
        <v>805</v>
      </c>
      <c r="C467" s="58"/>
      <c r="D467" s="58"/>
      <c r="E467" s="55"/>
      <c r="F467" s="55"/>
      <c r="G467" s="63">
        <f>G468+G611</f>
        <v>2959892.8999999994</v>
      </c>
      <c r="K467" s="104"/>
      <c r="L467" s="104"/>
      <c r="M467" s="104"/>
    </row>
    <row r="468" spans="1:13" ht="12.75">
      <c r="A468" s="134" t="str">
        <f ca="1">IF(ISERROR(MATCH(C468,Код_Раздел,0)),"",INDIRECT(ADDRESS(MATCH(C468,Код_Раздел,0)+1,2,,,"Раздел")))</f>
        <v>Образование</v>
      </c>
      <c r="B468" s="55">
        <v>805</v>
      </c>
      <c r="C468" s="58" t="s">
        <v>169</v>
      </c>
      <c r="D468" s="58"/>
      <c r="E468" s="55"/>
      <c r="F468" s="55"/>
      <c r="G468" s="63">
        <f>G469+G494+G538</f>
        <v>2862231.5999999996</v>
      </c>
      <c r="K468" s="104"/>
      <c r="L468" s="104"/>
      <c r="M468" s="104"/>
    </row>
    <row r="469" spans="1:13" ht="12.75">
      <c r="A469" s="137" t="s">
        <v>230</v>
      </c>
      <c r="B469" s="55">
        <v>805</v>
      </c>
      <c r="C469" s="58" t="s">
        <v>169</v>
      </c>
      <c r="D469" s="58" t="s">
        <v>187</v>
      </c>
      <c r="E469" s="55"/>
      <c r="F469" s="55"/>
      <c r="G469" s="63">
        <f>G470</f>
        <v>1368557.3</v>
      </c>
      <c r="K469" s="104"/>
      <c r="L469" s="104"/>
      <c r="M469" s="104"/>
    </row>
    <row r="470" spans="1:13" ht="12.75">
      <c r="A470" s="134" t="str">
        <f ca="1">IF(ISERROR(MATCH(E470,Код_КЦСР,0)),"",INDIRECT(ADDRESS(MATCH(E470,Код_КЦСР,0)+1,2,,,"КЦСР")))</f>
        <v>Муниципальная программа «Развитие образования» на 2013-2022 годы</v>
      </c>
      <c r="B470" s="55">
        <v>805</v>
      </c>
      <c r="C470" s="58" t="s">
        <v>169</v>
      </c>
      <c r="D470" s="58" t="s">
        <v>187</v>
      </c>
      <c r="E470" s="55" t="s">
        <v>241</v>
      </c>
      <c r="F470" s="55"/>
      <c r="G470" s="63">
        <f>G471+G485+G480</f>
        <v>1368557.3</v>
      </c>
      <c r="K470" s="104"/>
      <c r="L470" s="104"/>
      <c r="M470" s="104"/>
    </row>
    <row r="471" spans="1:13" ht="12.75">
      <c r="A471" s="134" t="str">
        <f ca="1">IF(ISERROR(MATCH(E471,Код_КЦСР,0)),"",INDIRECT(ADDRESS(MATCH(E471,Код_КЦСР,0)+1,2,,,"КЦСР")))</f>
        <v>Дошкольное образование</v>
      </c>
      <c r="B471" s="55">
        <v>805</v>
      </c>
      <c r="C471" s="58" t="s">
        <v>169</v>
      </c>
      <c r="D471" s="58" t="s">
        <v>187</v>
      </c>
      <c r="E471" s="55" t="s">
        <v>247</v>
      </c>
      <c r="F471" s="55"/>
      <c r="G471" s="63">
        <f>G472+G476</f>
        <v>1351194</v>
      </c>
      <c r="K471" s="104"/>
      <c r="L471" s="104"/>
      <c r="M471" s="104"/>
    </row>
    <row r="472" spans="1:13" ht="65.45" customHeight="1">
      <c r="A472" s="134" t="str">
        <f ca="1">IF(ISERROR(MATCH(E472,Код_КЦСР,0)),"",INDIRECT(ADDRESS(MATCH(E472,Код_КЦСР,0)+1,2,,,"КЦСР")))</f>
        <v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v>
      </c>
      <c r="B472" s="55">
        <v>805</v>
      </c>
      <c r="C472" s="58" t="s">
        <v>169</v>
      </c>
      <c r="D472" s="58" t="s">
        <v>187</v>
      </c>
      <c r="E472" s="55" t="s">
        <v>248</v>
      </c>
      <c r="F472" s="55"/>
      <c r="G472" s="63">
        <f>G473</f>
        <v>374327.0999999999</v>
      </c>
      <c r="K472" s="104"/>
      <c r="L472" s="104"/>
      <c r="M472" s="104"/>
    </row>
    <row r="473" spans="1:13" ht="33">
      <c r="A473" s="134" t="str">
        <f ca="1">IF(ISERROR(MATCH(F473,Код_КВР,0)),"",INDIRECT(ADDRESS(MATCH(F473,Код_КВР,0)+1,2,,,"КВР")))</f>
        <v>Предоставление субсидий бюджетным, автономным учреждениям и иным некоммерческим организациям</v>
      </c>
      <c r="B473" s="55">
        <v>805</v>
      </c>
      <c r="C473" s="58" t="s">
        <v>169</v>
      </c>
      <c r="D473" s="58" t="s">
        <v>187</v>
      </c>
      <c r="E473" s="55" t="s">
        <v>248</v>
      </c>
      <c r="F473" s="55">
        <v>600</v>
      </c>
      <c r="G473" s="63">
        <f>G474+G475</f>
        <v>374327.0999999999</v>
      </c>
      <c r="K473" s="104"/>
      <c r="L473" s="104"/>
      <c r="M473" s="104"/>
    </row>
    <row r="474" spans="1:13" ht="12.75">
      <c r="A474" s="134" t="str">
        <f ca="1">IF(ISERROR(MATCH(F474,Код_КВР,0)),"",INDIRECT(ADDRESS(MATCH(F474,Код_КВР,0)+1,2,,,"КВР")))</f>
        <v>Субсидии бюджетным учреждениям</v>
      </c>
      <c r="B474" s="55">
        <v>805</v>
      </c>
      <c r="C474" s="58" t="s">
        <v>169</v>
      </c>
      <c r="D474" s="58" t="s">
        <v>187</v>
      </c>
      <c r="E474" s="55" t="s">
        <v>248</v>
      </c>
      <c r="F474" s="55">
        <v>610</v>
      </c>
      <c r="G474" s="63">
        <f>365046.1-38968.2+4184.8+1151.8</f>
        <v>331414.49999999994</v>
      </c>
      <c r="K474" s="104"/>
      <c r="L474" s="104"/>
      <c r="M474" s="104"/>
    </row>
    <row r="475" spans="1:13" ht="12.75">
      <c r="A475" s="134" t="str">
        <f ca="1">IF(ISERROR(MATCH(F475,Код_КВР,0)),"",INDIRECT(ADDRESS(MATCH(F475,Код_КВР,0)+1,2,,,"КВР")))</f>
        <v>Субсидии автономным учреждениям</v>
      </c>
      <c r="B475" s="55">
        <v>805</v>
      </c>
      <c r="C475" s="58" t="s">
        <v>169</v>
      </c>
      <c r="D475" s="58" t="s">
        <v>187</v>
      </c>
      <c r="E475" s="55" t="s">
        <v>248</v>
      </c>
      <c r="F475" s="55">
        <v>620</v>
      </c>
      <c r="G475" s="63">
        <f>45674.7-2762.1</f>
        <v>42912.6</v>
      </c>
      <c r="K475" s="104"/>
      <c r="L475" s="104"/>
      <c r="M475" s="104"/>
    </row>
    <row r="476" spans="1:13" ht="60" customHeight="1">
      <c r="A476" s="134" t="str">
        <f ca="1">IF(ISERROR(MATCH(E476,Код_КЦСР,0)),"",INDIRECT(ADDRESS(MATCH(E476,Код_КЦСР,0)+1,2,,,"КЦСР")))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76" s="55">
        <v>805</v>
      </c>
      <c r="C476" s="58" t="s">
        <v>169</v>
      </c>
      <c r="D476" s="58" t="s">
        <v>187</v>
      </c>
      <c r="E476" s="55" t="s">
        <v>349</v>
      </c>
      <c r="F476" s="55"/>
      <c r="G476" s="63">
        <f>G477</f>
        <v>976866.9</v>
      </c>
      <c r="H476" s="95"/>
      <c r="I476" s="95"/>
      <c r="J476" s="95"/>
      <c r="K476" s="104"/>
      <c r="L476" s="104"/>
      <c r="M476" s="104"/>
    </row>
    <row r="477" spans="1:13" ht="36.75" customHeight="1">
      <c r="A477" s="134" t="str">
        <f ca="1">IF(ISERROR(MATCH(F477,Код_КВР,0)),"",INDIRECT(ADDRESS(MATCH(F477,Код_КВР,0)+1,2,,,"КВР")))</f>
        <v>Предоставление субсидий бюджетным, автономным учреждениям и иным некоммерческим организациям</v>
      </c>
      <c r="B477" s="55">
        <v>805</v>
      </c>
      <c r="C477" s="58" t="s">
        <v>169</v>
      </c>
      <c r="D477" s="58" t="s">
        <v>187</v>
      </c>
      <c r="E477" s="55" t="s">
        <v>349</v>
      </c>
      <c r="F477" s="55">
        <v>600</v>
      </c>
      <c r="G477" s="63">
        <f>G478+G479</f>
        <v>976866.9</v>
      </c>
      <c r="K477" s="104"/>
      <c r="L477" s="104"/>
      <c r="M477" s="104"/>
    </row>
    <row r="478" spans="1:13" ht="12.75">
      <c r="A478" s="134" t="str">
        <f ca="1">IF(ISERROR(MATCH(F478,Код_КВР,0)),"",INDIRECT(ADDRESS(MATCH(F478,Код_КВР,0)+1,2,,,"КВР")))</f>
        <v>Субсидии бюджетным учреждениям</v>
      </c>
      <c r="B478" s="55">
        <v>805</v>
      </c>
      <c r="C478" s="58" t="s">
        <v>169</v>
      </c>
      <c r="D478" s="58" t="s">
        <v>187</v>
      </c>
      <c r="E478" s="55" t="s">
        <v>349</v>
      </c>
      <c r="F478" s="55">
        <v>610</v>
      </c>
      <c r="G478" s="63">
        <f>915439+5077</f>
        <v>920516</v>
      </c>
      <c r="K478" s="104"/>
      <c r="L478" s="104"/>
      <c r="M478" s="104"/>
    </row>
    <row r="479" spans="1:13" ht="12.75">
      <c r="A479" s="134" t="str">
        <f ca="1">IF(ISERROR(MATCH(F479,Код_КВР,0)),"",INDIRECT(ADDRESS(MATCH(F479,Код_КВР,0)+1,2,,,"КВР")))</f>
        <v>Субсидии автономным учреждениям</v>
      </c>
      <c r="B479" s="55">
        <v>805</v>
      </c>
      <c r="C479" s="58" t="s">
        <v>169</v>
      </c>
      <c r="D479" s="58" t="s">
        <v>187</v>
      </c>
      <c r="E479" s="55" t="s">
        <v>349</v>
      </c>
      <c r="F479" s="55">
        <v>620</v>
      </c>
      <c r="G479" s="63">
        <f>56040.1+310.8</f>
        <v>56350.9</v>
      </c>
      <c r="K479" s="104"/>
      <c r="L479" s="104"/>
      <c r="M479" s="104"/>
    </row>
    <row r="480" spans="1:13" ht="21" customHeight="1">
      <c r="A480" s="134" t="str">
        <f ca="1">IF(ISERROR(MATCH(E480,Код_КЦСР,0)),"",INDIRECT(ADDRESS(MATCH(E480,Код_КЦСР,0)+1,2,,,"КЦСР")))</f>
        <v>Общее образование</v>
      </c>
      <c r="B480" s="55">
        <v>805</v>
      </c>
      <c r="C480" s="58" t="s">
        <v>169</v>
      </c>
      <c r="D480" s="58" t="s">
        <v>187</v>
      </c>
      <c r="E480" s="55" t="s">
        <v>249</v>
      </c>
      <c r="F480" s="55"/>
      <c r="G480" s="63">
        <f>G481</f>
        <v>8809.1</v>
      </c>
      <c r="K480" s="104"/>
      <c r="L480" s="104"/>
      <c r="M480" s="104"/>
    </row>
    <row r="481" spans="1:13" ht="87.75" customHeight="1">
      <c r="A481" s="134" t="str">
        <f ca="1">IF(ISERROR(MATCH(E481,Код_КЦСР,0)),"",INDIRECT(ADDRESS(MATCH(E481,Код_КЦСР,0)+1,2,,,"КЦСР")))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481" s="55">
        <v>805</v>
      </c>
      <c r="C481" s="58" t="s">
        <v>169</v>
      </c>
      <c r="D481" s="58" t="s">
        <v>187</v>
      </c>
      <c r="E481" s="55" t="s">
        <v>354</v>
      </c>
      <c r="F481" s="55"/>
      <c r="G481" s="63">
        <f>G482</f>
        <v>8809.1</v>
      </c>
      <c r="K481" s="104"/>
      <c r="L481" s="104"/>
      <c r="M481" s="104"/>
    </row>
    <row r="482" spans="1:13" ht="40.5" customHeight="1">
      <c r="A482" s="134" t="str">
        <f ca="1">IF(ISERROR(MATCH(F482,Код_КВР,0)),"",INDIRECT(ADDRESS(MATCH(F482,Код_КВР,0)+1,2,,,"КВР")))</f>
        <v>Предоставление субсидий бюджетным, автономным учреждениям и иным некоммерческим организациям</v>
      </c>
      <c r="B482" s="55">
        <v>805</v>
      </c>
      <c r="C482" s="58" t="s">
        <v>169</v>
      </c>
      <c r="D482" s="58" t="s">
        <v>187</v>
      </c>
      <c r="E482" s="55" t="s">
        <v>354</v>
      </c>
      <c r="F482" s="55">
        <v>600</v>
      </c>
      <c r="G482" s="63">
        <f>G483+G484</f>
        <v>8809.1</v>
      </c>
      <c r="K482" s="104"/>
      <c r="L482" s="104"/>
      <c r="M482" s="104"/>
    </row>
    <row r="483" spans="1:13" ht="23.25" customHeight="1">
      <c r="A483" s="134" t="str">
        <f ca="1">IF(ISERROR(MATCH(F483,Код_КВР,0)),"",INDIRECT(ADDRESS(MATCH(F483,Код_КВР,0)+1,2,,,"КВР")))</f>
        <v>Субсидии бюджетным учреждениям</v>
      </c>
      <c r="B483" s="55">
        <v>805</v>
      </c>
      <c r="C483" s="58" t="s">
        <v>169</v>
      </c>
      <c r="D483" s="58" t="s">
        <v>187</v>
      </c>
      <c r="E483" s="55" t="s">
        <v>354</v>
      </c>
      <c r="F483" s="55">
        <v>610</v>
      </c>
      <c r="G483" s="63">
        <v>8774.7</v>
      </c>
      <c r="K483" s="104"/>
      <c r="L483" s="104"/>
      <c r="M483" s="104"/>
    </row>
    <row r="484" spans="1:13" ht="24" customHeight="1">
      <c r="A484" s="134" t="str">
        <f ca="1">IF(ISERROR(MATCH(F484,Код_КВР,0)),"",INDIRECT(ADDRESS(MATCH(F484,Код_КВР,0)+1,2,,,"КВР")))</f>
        <v>Субсидии автономным учреждениям</v>
      </c>
      <c r="B484" s="55">
        <v>805</v>
      </c>
      <c r="C484" s="58" t="s">
        <v>169</v>
      </c>
      <c r="D484" s="58" t="s">
        <v>187</v>
      </c>
      <c r="E484" s="55" t="s">
        <v>354</v>
      </c>
      <c r="F484" s="55">
        <v>620</v>
      </c>
      <c r="G484" s="63">
        <v>34.4</v>
      </c>
      <c r="K484" s="104"/>
      <c r="L484" s="104"/>
      <c r="M484" s="104"/>
    </row>
    <row r="485" spans="1:13" ht="20.25" customHeight="1">
      <c r="A485" s="134" t="str">
        <f ca="1">IF(ISERROR(MATCH(E485,Код_КЦСР,0)),"",INDIRECT(ADDRESS(MATCH(E485,Код_КЦСР,0)+1,2,,,"КЦСР")))</f>
        <v>Кадровое обеспечение муниципальной системы образования</v>
      </c>
      <c r="B485" s="55">
        <v>805</v>
      </c>
      <c r="C485" s="58" t="s">
        <v>169</v>
      </c>
      <c r="D485" s="58" t="s">
        <v>187</v>
      </c>
      <c r="E485" s="55" t="s">
        <v>260</v>
      </c>
      <c r="F485" s="55"/>
      <c r="G485" s="63">
        <f>G486+G490</f>
        <v>8554.2</v>
      </c>
      <c r="K485" s="104"/>
      <c r="L485" s="104"/>
      <c r="M485" s="104"/>
    </row>
    <row r="486" spans="1:13" ht="33">
      <c r="A486" s="134" t="str">
        <f ca="1">IF(ISERROR(MATCH(E486,Код_КЦСР,0)),"",INDIRECT(ADDRESS(MATCH(E486,Код_КЦСР,0)+1,2,,,"КЦСР")))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486" s="55">
        <v>805</v>
      </c>
      <c r="C486" s="58" t="s">
        <v>169</v>
      </c>
      <c r="D486" s="58" t="s">
        <v>187</v>
      </c>
      <c r="E486" s="55" t="s">
        <v>262</v>
      </c>
      <c r="F486" s="55"/>
      <c r="G486" s="63">
        <f aca="true" t="shared" si="66" ref="G486:G488">G487</f>
        <v>130.2</v>
      </c>
      <c r="K486" s="104"/>
      <c r="L486" s="104"/>
      <c r="M486" s="104"/>
    </row>
    <row r="487" spans="1:13" ht="51.75" customHeight="1">
      <c r="A487" s="134" t="str">
        <f ca="1">IF(ISERROR(MATCH(E487,Код_КЦСР,0)),"",INDIRECT(ADDRESS(MATCH(E487,Код_КЦСР,0)+1,2,,,"КЦСР")))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487" s="55">
        <v>805</v>
      </c>
      <c r="C487" s="58" t="s">
        <v>169</v>
      </c>
      <c r="D487" s="58" t="s">
        <v>187</v>
      </c>
      <c r="E487" s="55" t="s">
        <v>264</v>
      </c>
      <c r="F487" s="55"/>
      <c r="G487" s="63">
        <f t="shared" si="66"/>
        <v>130.2</v>
      </c>
      <c r="K487" s="104"/>
      <c r="L487" s="104"/>
      <c r="M487" s="104"/>
    </row>
    <row r="488" spans="1:13" ht="23.25" customHeight="1">
      <c r="A488" s="134" t="str">
        <f ca="1">IF(ISERROR(MATCH(F488,Код_КВР,0)),"",INDIRECT(ADDRESS(MATCH(F488,Код_КВР,0)+1,2,,,"КВР")))</f>
        <v>Социальное обеспечение и иные выплаты населению</v>
      </c>
      <c r="B488" s="55">
        <v>805</v>
      </c>
      <c r="C488" s="58" t="s">
        <v>169</v>
      </c>
      <c r="D488" s="58" t="s">
        <v>187</v>
      </c>
      <c r="E488" s="55" t="s">
        <v>264</v>
      </c>
      <c r="F488" s="55">
        <v>300</v>
      </c>
      <c r="G488" s="63">
        <f t="shared" si="66"/>
        <v>130.2</v>
      </c>
      <c r="K488" s="104"/>
      <c r="L488" s="104"/>
      <c r="M488" s="104"/>
    </row>
    <row r="489" spans="1:13" ht="24" customHeight="1">
      <c r="A489" s="134" t="str">
        <f ca="1">IF(ISERROR(MATCH(F489,Код_КВР,0)),"",INDIRECT(ADDRESS(MATCH(F489,Код_КВР,0)+1,2,,,"КВР")))</f>
        <v>Публичные нормативные социальные выплаты гражданам</v>
      </c>
      <c r="B489" s="55">
        <v>805</v>
      </c>
      <c r="C489" s="58" t="s">
        <v>169</v>
      </c>
      <c r="D489" s="58" t="s">
        <v>187</v>
      </c>
      <c r="E489" s="55" t="s">
        <v>264</v>
      </c>
      <c r="F489" s="55">
        <v>310</v>
      </c>
      <c r="G489" s="63">
        <v>130.2</v>
      </c>
      <c r="K489" s="104"/>
      <c r="L489" s="104"/>
      <c r="M489" s="104"/>
    </row>
    <row r="490" spans="1:13" ht="33">
      <c r="A490" s="134" t="str">
        <f ca="1">IF(ISERROR(MATCH(E490,Код_КЦСР,0)),"",INDIRECT(ADDRESS(MATCH(E490,Код_КЦСР,0)+1,2,,,"КЦСР")))</f>
        <v xml:space="preserve">Осуществление денежных выплат работникам муниципальных образовательных учреждений     </v>
      </c>
      <c r="B490" s="55">
        <v>805</v>
      </c>
      <c r="C490" s="58" t="s">
        <v>169</v>
      </c>
      <c r="D490" s="58" t="s">
        <v>187</v>
      </c>
      <c r="E490" s="55" t="s">
        <v>265</v>
      </c>
      <c r="F490" s="55"/>
      <c r="G490" s="63">
        <f aca="true" t="shared" si="67" ref="G490:G492">G491</f>
        <v>8424</v>
      </c>
      <c r="K490" s="104"/>
      <c r="L490" s="104"/>
      <c r="M490" s="104"/>
    </row>
    <row r="491" spans="1:13" ht="114" customHeight="1">
      <c r="A491" s="134" t="str">
        <f ca="1">IF(ISERROR(MATCH(E491,Код_КЦСР,0)),"",INDIRECT(ADDRESS(MATCH(E491,Код_КЦСР,0)+1,2,,,"КЦСР")))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491" s="55">
        <v>805</v>
      </c>
      <c r="C491" s="58" t="s">
        <v>169</v>
      </c>
      <c r="D491" s="58" t="s">
        <v>187</v>
      </c>
      <c r="E491" s="55" t="s">
        <v>267</v>
      </c>
      <c r="F491" s="55"/>
      <c r="G491" s="63">
        <f t="shared" si="67"/>
        <v>8424</v>
      </c>
      <c r="K491" s="104"/>
      <c r="L491" s="104"/>
      <c r="M491" s="104"/>
    </row>
    <row r="492" spans="1:13" ht="12.75">
      <c r="A492" s="134" t="str">
        <f ca="1">IF(ISERROR(MATCH(F492,Код_КВР,0)),"",INDIRECT(ADDRESS(MATCH(F492,Код_КВР,0)+1,2,,,"КВР")))</f>
        <v>Социальное обеспечение и иные выплаты населению</v>
      </c>
      <c r="B492" s="55">
        <v>805</v>
      </c>
      <c r="C492" s="58" t="s">
        <v>169</v>
      </c>
      <c r="D492" s="58" t="s">
        <v>187</v>
      </c>
      <c r="E492" s="55" t="s">
        <v>267</v>
      </c>
      <c r="F492" s="55">
        <v>300</v>
      </c>
      <c r="G492" s="63">
        <f t="shared" si="67"/>
        <v>8424</v>
      </c>
      <c r="K492" s="104"/>
      <c r="L492" s="104"/>
      <c r="M492" s="104"/>
    </row>
    <row r="493" spans="1:13" ht="12.75">
      <c r="A493" s="134" t="str">
        <f ca="1">IF(ISERROR(MATCH(F493,Код_КВР,0)),"",INDIRECT(ADDRESS(MATCH(F493,Код_КВР,0)+1,2,,,"КВР")))</f>
        <v>Публичные нормативные социальные выплаты гражданам</v>
      </c>
      <c r="B493" s="55">
        <v>805</v>
      </c>
      <c r="C493" s="58" t="s">
        <v>169</v>
      </c>
      <c r="D493" s="58" t="s">
        <v>187</v>
      </c>
      <c r="E493" s="55" t="s">
        <v>267</v>
      </c>
      <c r="F493" s="55">
        <v>310</v>
      </c>
      <c r="G493" s="63">
        <v>8424</v>
      </c>
      <c r="K493" s="104"/>
      <c r="L493" s="104"/>
      <c r="M493" s="104"/>
    </row>
    <row r="494" spans="1:13" ht="12.75">
      <c r="A494" s="137" t="s">
        <v>222</v>
      </c>
      <c r="B494" s="55">
        <v>805</v>
      </c>
      <c r="C494" s="58" t="s">
        <v>169</v>
      </c>
      <c r="D494" s="58" t="s">
        <v>188</v>
      </c>
      <c r="E494" s="55"/>
      <c r="F494" s="55"/>
      <c r="G494" s="63">
        <f>G495</f>
        <v>1377072.9999999998</v>
      </c>
      <c r="K494" s="104"/>
      <c r="L494" s="104"/>
      <c r="M494" s="104"/>
    </row>
    <row r="495" spans="1:13" ht="27" customHeight="1">
      <c r="A495" s="134" t="str">
        <f ca="1">IF(ISERROR(MATCH(E495,Код_КЦСР,0)),"",INDIRECT(ADDRESS(MATCH(E495,Код_КЦСР,0)+1,2,,,"КЦСР")))</f>
        <v>Муниципальная программа «Развитие образования» на 2013-2022 годы</v>
      </c>
      <c r="B495" s="55">
        <v>805</v>
      </c>
      <c r="C495" s="58" t="s">
        <v>169</v>
      </c>
      <c r="D495" s="58" t="s">
        <v>188</v>
      </c>
      <c r="E495" s="55" t="s">
        <v>241</v>
      </c>
      <c r="F495" s="55"/>
      <c r="G495" s="63">
        <f>G496+G519+G529</f>
        <v>1377072.9999999998</v>
      </c>
      <c r="K495" s="104"/>
      <c r="L495" s="104"/>
      <c r="M495" s="104"/>
    </row>
    <row r="496" spans="1:13" ht="12.75">
      <c r="A496" s="134" t="str">
        <f ca="1">IF(ISERROR(MATCH(E496,Код_КЦСР,0)),"",INDIRECT(ADDRESS(MATCH(E496,Код_КЦСР,0)+1,2,,,"КЦСР")))</f>
        <v>Общее образование</v>
      </c>
      <c r="B496" s="55">
        <v>805</v>
      </c>
      <c r="C496" s="58" t="s">
        <v>169</v>
      </c>
      <c r="D496" s="58" t="s">
        <v>188</v>
      </c>
      <c r="E496" s="55" t="s">
        <v>249</v>
      </c>
      <c r="F496" s="55"/>
      <c r="G496" s="63">
        <f>G497+G501+G504+G511+G508+G515</f>
        <v>1283173.1999999997</v>
      </c>
      <c r="K496" s="104"/>
      <c r="L496" s="104"/>
      <c r="M496" s="104"/>
    </row>
    <row r="497" spans="1:13" ht="54" customHeight="1">
      <c r="A497" s="134" t="str">
        <f ca="1">IF(ISERROR(MATCH(E497,Код_КЦСР,0)),"",INDIRECT(ADDRESS(MATCH(E497,Код_КЦСР,0)+1,2,,,"КЦСР")))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v>
      </c>
      <c r="B497" s="55">
        <v>805</v>
      </c>
      <c r="C497" s="58" t="s">
        <v>169</v>
      </c>
      <c r="D497" s="58" t="s">
        <v>188</v>
      </c>
      <c r="E497" s="55" t="s">
        <v>250</v>
      </c>
      <c r="F497" s="55"/>
      <c r="G497" s="63">
        <f>G498</f>
        <v>202964.8</v>
      </c>
      <c r="K497" s="104"/>
      <c r="L497" s="104"/>
      <c r="M497" s="104"/>
    </row>
    <row r="498" spans="1:13" ht="37.5" customHeight="1">
      <c r="A498" s="134" t="str">
        <f ca="1">IF(ISERROR(MATCH(F498,Код_КВР,0)),"",INDIRECT(ADDRESS(MATCH(F498,Код_КВР,0)+1,2,,,"КВР")))</f>
        <v>Предоставление субсидий бюджетным, автономным учреждениям и иным некоммерческим организациям</v>
      </c>
      <c r="B498" s="55">
        <v>805</v>
      </c>
      <c r="C498" s="58" t="s">
        <v>169</v>
      </c>
      <c r="D498" s="58" t="s">
        <v>188</v>
      </c>
      <c r="E498" s="55" t="s">
        <v>250</v>
      </c>
      <c r="F498" s="55">
        <v>600</v>
      </c>
      <c r="G498" s="63">
        <f>G499+G500</f>
        <v>202964.8</v>
      </c>
      <c r="K498" s="104"/>
      <c r="L498" s="104"/>
      <c r="M498" s="104"/>
    </row>
    <row r="499" spans="1:13" ht="12.75">
      <c r="A499" s="134" t="str">
        <f ca="1">IF(ISERROR(MATCH(F499,Код_КВР,0)),"",INDIRECT(ADDRESS(MATCH(F499,Код_КВР,0)+1,2,,,"КВР")))</f>
        <v>Субсидии бюджетным учреждениям</v>
      </c>
      <c r="B499" s="55">
        <v>805</v>
      </c>
      <c r="C499" s="58" t="s">
        <v>169</v>
      </c>
      <c r="D499" s="58" t="s">
        <v>188</v>
      </c>
      <c r="E499" s="55" t="s">
        <v>250</v>
      </c>
      <c r="F499" s="55">
        <v>610</v>
      </c>
      <c r="G499" s="63">
        <f>165521.9+33472.9</f>
        <v>198994.8</v>
      </c>
      <c r="K499" s="104"/>
      <c r="L499" s="104"/>
      <c r="M499" s="104"/>
    </row>
    <row r="500" spans="1:13" ht="12.75">
      <c r="A500" s="134" t="str">
        <f ca="1">IF(ISERROR(MATCH(F500,Код_КВР,0)),"",INDIRECT(ADDRESS(MATCH(F500,Код_КВР,0)+1,2,,,"КВР")))</f>
        <v>Субсидии автономным учреждениям</v>
      </c>
      <c r="B500" s="55">
        <v>805</v>
      </c>
      <c r="C500" s="58" t="s">
        <v>169</v>
      </c>
      <c r="D500" s="58" t="s">
        <v>188</v>
      </c>
      <c r="E500" s="55" t="s">
        <v>250</v>
      </c>
      <c r="F500" s="55">
        <v>620</v>
      </c>
      <c r="G500" s="63">
        <f>3426.3+543.7</f>
        <v>3970</v>
      </c>
      <c r="K500" s="104"/>
      <c r="L500" s="104"/>
      <c r="M500" s="104"/>
    </row>
    <row r="501" spans="1:13" ht="82.5">
      <c r="A501" s="134" t="str">
        <f ca="1">IF(ISERROR(MATCH(E501,Код_КЦСР,0)),"",INDIRECT(ADDRESS(MATCH(E501,Код_КЦСР,0)+1,2,,,"КЦСР")))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01" s="55">
        <v>805</v>
      </c>
      <c r="C501" s="58" t="s">
        <v>169</v>
      </c>
      <c r="D501" s="58" t="s">
        <v>188</v>
      </c>
      <c r="E501" s="55" t="s">
        <v>251</v>
      </c>
      <c r="F501" s="55"/>
      <c r="G501" s="63">
        <f aca="true" t="shared" si="68" ref="G501:G502">G502</f>
        <v>12293.300000000001</v>
      </c>
      <c r="K501" s="104"/>
      <c r="L501" s="104"/>
      <c r="M501" s="104"/>
    </row>
    <row r="502" spans="1:13" ht="39.75" customHeight="1">
      <c r="A502" s="134" t="str">
        <f ca="1">IF(ISERROR(MATCH(F502,Код_КВР,0)),"",INDIRECT(ADDRESS(MATCH(F502,Код_КВР,0)+1,2,,,"КВР")))</f>
        <v>Предоставление субсидий бюджетным, автономным учреждениям и иным некоммерческим организациям</v>
      </c>
      <c r="B502" s="55">
        <v>805</v>
      </c>
      <c r="C502" s="58" t="s">
        <v>169</v>
      </c>
      <c r="D502" s="58" t="s">
        <v>188</v>
      </c>
      <c r="E502" s="55" t="s">
        <v>251</v>
      </c>
      <c r="F502" s="55">
        <v>600</v>
      </c>
      <c r="G502" s="63">
        <f t="shared" si="68"/>
        <v>12293.300000000001</v>
      </c>
      <c r="K502" s="104"/>
      <c r="L502" s="104"/>
      <c r="M502" s="104"/>
    </row>
    <row r="503" spans="1:13" ht="12.75">
      <c r="A503" s="134" t="str">
        <f ca="1">IF(ISERROR(MATCH(F503,Код_КВР,0)),"",INDIRECT(ADDRESS(MATCH(F503,Код_КВР,0)+1,2,,,"КВР")))</f>
        <v>Субсидии бюджетным учреждениям</v>
      </c>
      <c r="B503" s="55">
        <v>805</v>
      </c>
      <c r="C503" s="58" t="s">
        <v>169</v>
      </c>
      <c r="D503" s="58" t="s">
        <v>188</v>
      </c>
      <c r="E503" s="55" t="s">
        <v>251</v>
      </c>
      <c r="F503" s="55">
        <v>610</v>
      </c>
      <c r="G503" s="63">
        <f>9916.2+2377.1</f>
        <v>12293.300000000001</v>
      </c>
      <c r="K503" s="104"/>
      <c r="L503" s="104"/>
      <c r="M503" s="104"/>
    </row>
    <row r="504" spans="1:13" ht="33">
      <c r="A504" s="134" t="str">
        <f ca="1">IF(ISERROR(MATCH(E504,Код_КЦСР,0)),"",INDIRECT(ADDRESS(MATCH(E504,Код_КЦСР,0)+1,2,,,"КЦСР")))</f>
        <v>Формирование комплексной системы выявления, развития и поддержки одаренных детей и молодых талантов</v>
      </c>
      <c r="B504" s="55">
        <v>805</v>
      </c>
      <c r="C504" s="58" t="s">
        <v>169</v>
      </c>
      <c r="D504" s="58" t="s">
        <v>188</v>
      </c>
      <c r="E504" s="55" t="s">
        <v>252</v>
      </c>
      <c r="F504" s="55"/>
      <c r="G504" s="63">
        <f>G505</f>
        <v>458</v>
      </c>
      <c r="K504" s="104"/>
      <c r="L504" s="104"/>
      <c r="M504" s="104"/>
    </row>
    <row r="505" spans="1:13" ht="17.25" customHeight="1">
      <c r="A505" s="134" t="str">
        <f ca="1">IF(ISERROR(MATCH(F505,Код_КВР,0)),"",INDIRECT(ADDRESS(MATCH(F505,Код_КВР,0)+1,2,,,"КВР")))</f>
        <v>Социальное обеспечение и иные выплаты населению</v>
      </c>
      <c r="B505" s="55">
        <v>805</v>
      </c>
      <c r="C505" s="58" t="s">
        <v>169</v>
      </c>
      <c r="D505" s="58" t="s">
        <v>188</v>
      </c>
      <c r="E505" s="55" t="s">
        <v>252</v>
      </c>
      <c r="F505" s="55">
        <v>300</v>
      </c>
      <c r="G505" s="63">
        <f>SUM(G506:G507)</f>
        <v>458</v>
      </c>
      <c r="K505" s="104"/>
      <c r="L505" s="104"/>
      <c r="M505" s="104"/>
    </row>
    <row r="506" spans="1:13" ht="12.75">
      <c r="A506" s="134" t="str">
        <f ca="1">IF(ISERROR(MATCH(F506,Код_КВР,0)),"",INDIRECT(ADDRESS(MATCH(F506,Код_КВР,0)+1,2,,,"КВР")))</f>
        <v>Стипендии</v>
      </c>
      <c r="B506" s="55">
        <v>805</v>
      </c>
      <c r="C506" s="58" t="s">
        <v>169</v>
      </c>
      <c r="D506" s="58" t="s">
        <v>188</v>
      </c>
      <c r="E506" s="55" t="s">
        <v>252</v>
      </c>
      <c r="F506" s="55">
        <v>340</v>
      </c>
      <c r="G506" s="62">
        <v>200</v>
      </c>
      <c r="K506" s="104"/>
      <c r="L506" s="104"/>
      <c r="M506" s="104"/>
    </row>
    <row r="507" spans="1:13" ht="12.75">
      <c r="A507" s="134" t="str">
        <f ca="1">IF(ISERROR(MATCH(F507,Код_КВР,0)),"",INDIRECT(ADDRESS(MATCH(F507,Код_КВР,0)+1,2,,,"КВР")))</f>
        <v>Премии и гранты</v>
      </c>
      <c r="B507" s="55">
        <v>805</v>
      </c>
      <c r="C507" s="58" t="s">
        <v>169</v>
      </c>
      <c r="D507" s="58" t="s">
        <v>188</v>
      </c>
      <c r="E507" s="55" t="s">
        <v>252</v>
      </c>
      <c r="F507" s="55">
        <v>350</v>
      </c>
      <c r="G507" s="62">
        <v>258</v>
      </c>
      <c r="K507" s="104"/>
      <c r="L507" s="104"/>
      <c r="M507" s="104"/>
    </row>
    <row r="508" spans="1:13" ht="33">
      <c r="A508" s="134" t="str">
        <f ca="1">IF(ISERROR(MATCH(E508,Код_КЦСР,0)),"",INDIRECT(ADDRESS(MATCH(E508,Код_КЦСР,0)+1,2,,,"КЦСР")))</f>
        <v>Просвещение обучающихся, формирование культуры, здорового и безопасного образа жизни</v>
      </c>
      <c r="B508" s="55">
        <v>805</v>
      </c>
      <c r="C508" s="58" t="s">
        <v>169</v>
      </c>
      <c r="D508" s="58" t="s">
        <v>188</v>
      </c>
      <c r="E508" s="55" t="s">
        <v>505</v>
      </c>
      <c r="F508" s="55"/>
      <c r="G508" s="62">
        <f>G509</f>
        <v>600</v>
      </c>
      <c r="K508" s="104"/>
      <c r="L508" s="104"/>
      <c r="M508" s="104"/>
    </row>
    <row r="509" spans="1:13" ht="33">
      <c r="A509" s="134" t="str">
        <f ca="1">IF(ISERROR(MATCH(F509,Код_КВР,0)),"",INDIRECT(ADDRESS(MATCH(F509,Код_КВР,0)+1,2,,,"КВР")))</f>
        <v>Предоставление субсидий бюджетным, автономным учреждениям и иным некоммерческим организациям</v>
      </c>
      <c r="B509" s="55">
        <v>805</v>
      </c>
      <c r="C509" s="58" t="s">
        <v>169</v>
      </c>
      <c r="D509" s="58" t="s">
        <v>188</v>
      </c>
      <c r="E509" s="55" t="s">
        <v>505</v>
      </c>
      <c r="F509" s="55">
        <v>600</v>
      </c>
      <c r="G509" s="62">
        <f>G510</f>
        <v>600</v>
      </c>
      <c r="K509" s="104"/>
      <c r="L509" s="104"/>
      <c r="M509" s="104"/>
    </row>
    <row r="510" spans="1:13" ht="12.75">
      <c r="A510" s="134" t="str">
        <f ca="1">IF(ISERROR(MATCH(F510,Код_КВР,0)),"",INDIRECT(ADDRESS(MATCH(F510,Код_КВР,0)+1,2,,,"КВР")))</f>
        <v>Субсидии бюджетным учреждениям</v>
      </c>
      <c r="B510" s="55">
        <v>805</v>
      </c>
      <c r="C510" s="58" t="s">
        <v>169</v>
      </c>
      <c r="D510" s="58" t="s">
        <v>188</v>
      </c>
      <c r="E510" s="55" t="s">
        <v>505</v>
      </c>
      <c r="F510" s="55">
        <v>610</v>
      </c>
      <c r="G510" s="62">
        <v>600</v>
      </c>
      <c r="K510" s="104"/>
      <c r="L510" s="104"/>
      <c r="M510" s="104"/>
    </row>
    <row r="511" spans="1:13" ht="66">
      <c r="A511" s="134" t="str">
        <f ca="1">IF(ISERROR(MATCH(E511,Код_КЦСР,0)),"",INDIRECT(ADDRESS(MATCH(E511,Код_КЦСР,0)+1,2,,,"КЦСР")))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11" s="55">
        <v>805</v>
      </c>
      <c r="C511" s="58" t="s">
        <v>169</v>
      </c>
      <c r="D511" s="58" t="s">
        <v>188</v>
      </c>
      <c r="E511" s="55" t="s">
        <v>355</v>
      </c>
      <c r="F511" s="55"/>
      <c r="G511" s="63">
        <f>G512</f>
        <v>1066011.7</v>
      </c>
      <c r="K511" s="104"/>
      <c r="L511" s="104"/>
      <c r="M511" s="104"/>
    </row>
    <row r="512" spans="1:13" ht="33">
      <c r="A512" s="134" t="str">
        <f aca="true" t="shared" si="69" ref="A512:A514">IF(ISERROR(MATCH(F512,Код_КВР,0)),"",INDIRECT(ADDRESS(MATCH(F512,Код_КВР,0)+1,2,,,"КВР")))</f>
        <v>Предоставление субсидий бюджетным, автономным учреждениям и иным некоммерческим организациям</v>
      </c>
      <c r="B512" s="55">
        <v>805</v>
      </c>
      <c r="C512" s="58" t="s">
        <v>169</v>
      </c>
      <c r="D512" s="58" t="s">
        <v>188</v>
      </c>
      <c r="E512" s="55" t="s">
        <v>355</v>
      </c>
      <c r="F512" s="55">
        <v>600</v>
      </c>
      <c r="G512" s="63">
        <f>G513+G514</f>
        <v>1066011.7</v>
      </c>
      <c r="K512" s="104"/>
      <c r="L512" s="104"/>
      <c r="M512" s="104"/>
    </row>
    <row r="513" spans="1:13" ht="12.75">
      <c r="A513" s="134" t="str">
        <f ca="1" t="shared" si="69"/>
        <v>Субсидии бюджетным учреждениям</v>
      </c>
      <c r="B513" s="55">
        <v>805</v>
      </c>
      <c r="C513" s="58" t="s">
        <v>169</v>
      </c>
      <c r="D513" s="58" t="s">
        <v>188</v>
      </c>
      <c r="E513" s="55" t="s">
        <v>355</v>
      </c>
      <c r="F513" s="55">
        <v>610</v>
      </c>
      <c r="G513" s="63">
        <f>1043050.2+5697.3</f>
        <v>1048747.5</v>
      </c>
      <c r="K513" s="104"/>
      <c r="L513" s="104"/>
      <c r="M513" s="104"/>
    </row>
    <row r="514" spans="1:13" ht="12.75">
      <c r="A514" s="134" t="str">
        <f ca="1" t="shared" si="69"/>
        <v>Субсидии автономным учреждениям</v>
      </c>
      <c r="B514" s="55">
        <v>805</v>
      </c>
      <c r="C514" s="58" t="s">
        <v>169</v>
      </c>
      <c r="D514" s="58" t="s">
        <v>188</v>
      </c>
      <c r="E514" s="55" t="s">
        <v>355</v>
      </c>
      <c r="F514" s="55">
        <v>620</v>
      </c>
      <c r="G514" s="63">
        <f>17169.9+94.3</f>
        <v>17264.2</v>
      </c>
      <c r="K514" s="104"/>
      <c r="L514" s="104"/>
      <c r="M514" s="104"/>
    </row>
    <row r="515" spans="1:13" ht="82.5">
      <c r="A515" s="134" t="str">
        <f ca="1">IF(ISERROR(MATCH(E515,Код_КЦСР,0)),"",INDIRECT(ADDRESS(MATCH(E515,Код_КЦСР,0)+1,2,,,"КЦСР")))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15" s="55">
        <v>805</v>
      </c>
      <c r="C515" s="58" t="s">
        <v>169</v>
      </c>
      <c r="D515" s="58" t="s">
        <v>188</v>
      </c>
      <c r="E515" s="55" t="s">
        <v>354</v>
      </c>
      <c r="F515" s="55"/>
      <c r="G515" s="63">
        <f>G516</f>
        <v>845.4</v>
      </c>
      <c r="K515" s="104"/>
      <c r="L515" s="104"/>
      <c r="M515" s="104"/>
    </row>
    <row r="516" spans="1:13" ht="33">
      <c r="A516" s="134" t="str">
        <f aca="true" t="shared" si="70" ref="A516:A518">IF(ISERROR(MATCH(F516,Код_КВР,0)),"",INDIRECT(ADDRESS(MATCH(F516,Код_КВР,0)+1,2,,,"КВР")))</f>
        <v>Предоставление субсидий бюджетным, автономным учреждениям и иным некоммерческим организациям</v>
      </c>
      <c r="B516" s="55">
        <v>805</v>
      </c>
      <c r="C516" s="58" t="s">
        <v>169</v>
      </c>
      <c r="D516" s="58" t="s">
        <v>188</v>
      </c>
      <c r="E516" s="55" t="s">
        <v>354</v>
      </c>
      <c r="F516" s="55">
        <v>600</v>
      </c>
      <c r="G516" s="63">
        <f>G517+G518</f>
        <v>845.4</v>
      </c>
      <c r="K516" s="104"/>
      <c r="L516" s="104"/>
      <c r="M516" s="104"/>
    </row>
    <row r="517" spans="1:13" ht="12.75">
      <c r="A517" s="134" t="str">
        <f ca="1" t="shared" si="70"/>
        <v>Субсидии бюджетным учреждениям</v>
      </c>
      <c r="B517" s="55">
        <v>805</v>
      </c>
      <c r="C517" s="58" t="s">
        <v>169</v>
      </c>
      <c r="D517" s="58" t="s">
        <v>188</v>
      </c>
      <c r="E517" s="55" t="s">
        <v>354</v>
      </c>
      <c r="F517" s="55">
        <v>610</v>
      </c>
      <c r="G517" s="63">
        <f>708+137.4</f>
        <v>845.4</v>
      </c>
      <c r="K517" s="104"/>
      <c r="L517" s="104"/>
      <c r="M517" s="104"/>
    </row>
    <row r="518" spans="1:13" ht="12.75">
      <c r="A518" s="134" t="str">
        <f ca="1" t="shared" si="70"/>
        <v>Субсидии автономным учреждениям</v>
      </c>
      <c r="B518" s="55">
        <v>805</v>
      </c>
      <c r="C518" s="58" t="s">
        <v>169</v>
      </c>
      <c r="D518" s="58" t="s">
        <v>188</v>
      </c>
      <c r="E518" s="55" t="s">
        <v>354</v>
      </c>
      <c r="F518" s="55">
        <v>620</v>
      </c>
      <c r="G518" s="63"/>
      <c r="K518" s="104"/>
      <c r="L518" s="104"/>
      <c r="M518" s="104"/>
    </row>
    <row r="519" spans="1:13" ht="12.75">
      <c r="A519" s="134" t="str">
        <f ca="1">IF(ISERROR(MATCH(E519,Код_КЦСР,0)),"",INDIRECT(ADDRESS(MATCH(E519,Код_КЦСР,0)+1,2,,,"КЦСР")))</f>
        <v>Дополнительное образование</v>
      </c>
      <c r="B519" s="55">
        <v>805</v>
      </c>
      <c r="C519" s="58" t="s">
        <v>169</v>
      </c>
      <c r="D519" s="58" t="s">
        <v>188</v>
      </c>
      <c r="E519" s="55" t="s">
        <v>254</v>
      </c>
      <c r="F519" s="55"/>
      <c r="G519" s="63">
        <f>G520+G526+G523</f>
        <v>93704.5</v>
      </c>
      <c r="K519" s="104"/>
      <c r="L519" s="104"/>
      <c r="M519" s="104"/>
    </row>
    <row r="520" spans="1:13" ht="12.75">
      <c r="A520" s="134" t="str">
        <f ca="1">IF(ISERROR(MATCH(E520,Код_КЦСР,0)),"",INDIRECT(ADDRESS(MATCH(E520,Код_КЦСР,0)+1,2,,,"КЦСР")))</f>
        <v xml:space="preserve">Организация предоставления дополнительного образования детям </v>
      </c>
      <c r="B520" s="55">
        <v>805</v>
      </c>
      <c r="C520" s="58" t="s">
        <v>169</v>
      </c>
      <c r="D520" s="58" t="s">
        <v>188</v>
      </c>
      <c r="E520" s="55" t="s">
        <v>256</v>
      </c>
      <c r="F520" s="55"/>
      <c r="G520" s="63">
        <f aca="true" t="shared" si="71" ref="G520:G521">G521</f>
        <v>91589</v>
      </c>
      <c r="K520" s="104"/>
      <c r="L520" s="104"/>
      <c r="M520" s="104"/>
    </row>
    <row r="521" spans="1:13" ht="33">
      <c r="A521" s="134" t="str">
        <f ca="1">IF(ISERROR(MATCH(F521,Код_КВР,0)),"",INDIRECT(ADDRESS(MATCH(F521,Код_КВР,0)+1,2,,,"КВР")))</f>
        <v>Предоставление субсидий бюджетным, автономным учреждениям и иным некоммерческим организациям</v>
      </c>
      <c r="B521" s="55">
        <v>805</v>
      </c>
      <c r="C521" s="58" t="s">
        <v>169</v>
      </c>
      <c r="D521" s="58" t="s">
        <v>188</v>
      </c>
      <c r="E521" s="55" t="s">
        <v>256</v>
      </c>
      <c r="F521" s="55">
        <v>600</v>
      </c>
      <c r="G521" s="63">
        <f t="shared" si="71"/>
        <v>91589</v>
      </c>
      <c r="K521" s="104"/>
      <c r="L521" s="104"/>
      <c r="M521" s="104"/>
    </row>
    <row r="522" spans="1:13" ht="12.75">
      <c r="A522" s="134" t="str">
        <f ca="1">IF(ISERROR(MATCH(F522,Код_КВР,0)),"",INDIRECT(ADDRESS(MATCH(F522,Код_КВР,0)+1,2,,,"КВР")))</f>
        <v>Субсидии бюджетным учреждениям</v>
      </c>
      <c r="B522" s="55">
        <v>805</v>
      </c>
      <c r="C522" s="58" t="s">
        <v>169</v>
      </c>
      <c r="D522" s="58" t="s">
        <v>188</v>
      </c>
      <c r="E522" s="55" t="s">
        <v>256</v>
      </c>
      <c r="F522" s="55">
        <v>610</v>
      </c>
      <c r="G522" s="63">
        <v>91589</v>
      </c>
      <c r="K522" s="104"/>
      <c r="L522" s="104"/>
      <c r="M522" s="104"/>
    </row>
    <row r="523" spans="1:13" ht="49.5">
      <c r="A523" s="134" t="str">
        <f ca="1">IF(ISERROR(MATCH(E523,Код_КЦСР,0)),"",INDIRECT(ADDRESS(MATCH(E523,Код_КЦСР,0)+1,2,,,"КЦСР")))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23" s="55">
        <v>805</v>
      </c>
      <c r="C523" s="58" t="s">
        <v>169</v>
      </c>
      <c r="D523" s="58" t="s">
        <v>188</v>
      </c>
      <c r="E523" s="55" t="s">
        <v>258</v>
      </c>
      <c r="F523" s="55"/>
      <c r="G523" s="63">
        <f>G524</f>
        <v>258</v>
      </c>
      <c r="K523" s="104"/>
      <c r="L523" s="104"/>
      <c r="M523" s="104"/>
    </row>
    <row r="524" spans="1:13" ht="33">
      <c r="A524" s="134" t="str">
        <f ca="1">IF(ISERROR(MATCH(F524,Код_КВР,0)),"",INDIRECT(ADDRESS(MATCH(F524,Код_КВР,0)+1,2,,,"КВР")))</f>
        <v>Предоставление субсидий бюджетным, автономным учреждениям и иным некоммерческим организациям</v>
      </c>
      <c r="B524" s="55">
        <v>805</v>
      </c>
      <c r="C524" s="58" t="s">
        <v>169</v>
      </c>
      <c r="D524" s="58" t="s">
        <v>188</v>
      </c>
      <c r="E524" s="55" t="s">
        <v>258</v>
      </c>
      <c r="F524" s="55">
        <v>600</v>
      </c>
      <c r="G524" s="63">
        <f>G525</f>
        <v>258</v>
      </c>
      <c r="K524" s="104"/>
      <c r="L524" s="104"/>
      <c r="M524" s="104"/>
    </row>
    <row r="525" spans="1:13" ht="12.75">
      <c r="A525" s="134" t="str">
        <f ca="1">IF(ISERROR(MATCH(F525,Код_КВР,0)),"",INDIRECT(ADDRESS(MATCH(F525,Код_КВР,0)+1,2,,,"КВР")))</f>
        <v>Субсидии бюджетным учреждениям</v>
      </c>
      <c r="B525" s="55">
        <v>805</v>
      </c>
      <c r="C525" s="58" t="s">
        <v>169</v>
      </c>
      <c r="D525" s="58" t="s">
        <v>188</v>
      </c>
      <c r="E525" s="55" t="s">
        <v>258</v>
      </c>
      <c r="F525" s="55">
        <v>610</v>
      </c>
      <c r="G525" s="63">
        <v>258</v>
      </c>
      <c r="K525" s="104"/>
      <c r="L525" s="104"/>
      <c r="M525" s="104"/>
    </row>
    <row r="526" spans="1:13" ht="63.75" customHeight="1">
      <c r="A526" s="134" t="str">
        <f ca="1">IF(ISERROR(MATCH(E526,Код_КЦСР,0)),"",INDIRECT(ADDRESS(MATCH(E526,Код_КЦСР,0)+1,2,,,"КЦСР")))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526" s="55">
        <v>805</v>
      </c>
      <c r="C526" s="58" t="s">
        <v>169</v>
      </c>
      <c r="D526" s="58" t="s">
        <v>188</v>
      </c>
      <c r="E526" s="55" t="s">
        <v>98</v>
      </c>
      <c r="F526" s="55"/>
      <c r="G526" s="63">
        <f aca="true" t="shared" si="72" ref="G526:G527">G527</f>
        <v>1857.5</v>
      </c>
      <c r="K526" s="104"/>
      <c r="L526" s="104"/>
      <c r="M526" s="104"/>
    </row>
    <row r="527" spans="1:13" ht="33">
      <c r="A527" s="134" t="str">
        <f ca="1">IF(ISERROR(MATCH(F527,Код_КВР,0)),"",INDIRECT(ADDRESS(MATCH(F527,Код_КВР,0)+1,2,,,"КВР")))</f>
        <v>Предоставление субсидий бюджетным, автономным учреждениям и иным некоммерческим организациям</v>
      </c>
      <c r="B527" s="55">
        <v>805</v>
      </c>
      <c r="C527" s="58" t="s">
        <v>169</v>
      </c>
      <c r="D527" s="58" t="s">
        <v>188</v>
      </c>
      <c r="E527" s="55" t="s">
        <v>98</v>
      </c>
      <c r="F527" s="55">
        <v>600</v>
      </c>
      <c r="G527" s="63">
        <f t="shared" si="72"/>
        <v>1857.5</v>
      </c>
      <c r="K527" s="104"/>
      <c r="L527" s="104"/>
      <c r="M527" s="104"/>
    </row>
    <row r="528" spans="1:13" ht="12.75">
      <c r="A528" s="134" t="str">
        <f ca="1">IF(ISERROR(MATCH(F528,Код_КВР,0)),"",INDIRECT(ADDRESS(MATCH(F528,Код_КВР,0)+1,2,,,"КВР")))</f>
        <v>Субсидии бюджетным учреждениям</v>
      </c>
      <c r="B528" s="55">
        <v>805</v>
      </c>
      <c r="C528" s="58" t="s">
        <v>169</v>
      </c>
      <c r="D528" s="58" t="s">
        <v>188</v>
      </c>
      <c r="E528" s="55" t="s">
        <v>98</v>
      </c>
      <c r="F528" s="55">
        <v>610</v>
      </c>
      <c r="G528" s="63">
        <v>1857.5</v>
      </c>
      <c r="K528" s="104"/>
      <c r="L528" s="104"/>
      <c r="M528" s="104"/>
    </row>
    <row r="529" spans="1:13" ht="17.25" customHeight="1">
      <c r="A529" s="134" t="str">
        <f ca="1">IF(ISERROR(MATCH(E529,Код_КЦСР,0)),"",INDIRECT(ADDRESS(MATCH(E529,Код_КЦСР,0)+1,2,,,"КЦСР")))</f>
        <v>Кадровое обеспечение муниципальной системы образования</v>
      </c>
      <c r="B529" s="55">
        <v>805</v>
      </c>
      <c r="C529" s="58" t="s">
        <v>169</v>
      </c>
      <c r="D529" s="58" t="s">
        <v>188</v>
      </c>
      <c r="E529" s="55" t="s">
        <v>260</v>
      </c>
      <c r="F529" s="55"/>
      <c r="G529" s="63">
        <f>G530+G534</f>
        <v>195.3</v>
      </c>
      <c r="K529" s="104"/>
      <c r="L529" s="104"/>
      <c r="M529" s="104"/>
    </row>
    <row r="530" spans="1:13" ht="33">
      <c r="A530" s="134" t="str">
        <f ca="1">IF(ISERROR(MATCH(E530,Код_КЦСР,0)),"",INDIRECT(ADDRESS(MATCH(E530,Код_КЦСР,0)+1,2,,,"КЦСР")))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30" s="55">
        <v>805</v>
      </c>
      <c r="C530" s="58" t="s">
        <v>169</v>
      </c>
      <c r="D530" s="58" t="s">
        <v>188</v>
      </c>
      <c r="E530" s="55" t="s">
        <v>262</v>
      </c>
      <c r="F530" s="55"/>
      <c r="G530" s="63">
        <f aca="true" t="shared" si="73" ref="G530:G532">G531</f>
        <v>195.3</v>
      </c>
      <c r="K530" s="104"/>
      <c r="L530" s="104"/>
      <c r="M530" s="104"/>
    </row>
    <row r="531" spans="1:13" ht="49.5">
      <c r="A531" s="134" t="str">
        <f ca="1">IF(ISERROR(MATCH(E531,Код_КЦСР,0)),"",INDIRECT(ADDRESS(MATCH(E531,Код_КЦСР,0)+1,2,,,"КЦСР")))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531" s="55">
        <v>805</v>
      </c>
      <c r="C531" s="58" t="s">
        <v>169</v>
      </c>
      <c r="D531" s="58" t="s">
        <v>188</v>
      </c>
      <c r="E531" s="55" t="s">
        <v>264</v>
      </c>
      <c r="F531" s="55"/>
      <c r="G531" s="63">
        <f t="shared" si="73"/>
        <v>195.3</v>
      </c>
      <c r="K531" s="104"/>
      <c r="L531" s="104"/>
      <c r="M531" s="104"/>
    </row>
    <row r="532" spans="1:13" ht="12.75">
      <c r="A532" s="134" t="str">
        <f ca="1">IF(ISERROR(MATCH(F532,Код_КВР,0)),"",INDIRECT(ADDRESS(MATCH(F532,Код_КВР,0)+1,2,,,"КВР")))</f>
        <v>Социальное обеспечение и иные выплаты населению</v>
      </c>
      <c r="B532" s="55">
        <v>805</v>
      </c>
      <c r="C532" s="58" t="s">
        <v>169</v>
      </c>
      <c r="D532" s="58" t="s">
        <v>188</v>
      </c>
      <c r="E532" s="55" t="s">
        <v>264</v>
      </c>
      <c r="F532" s="55">
        <v>300</v>
      </c>
      <c r="G532" s="63">
        <f t="shared" si="73"/>
        <v>195.3</v>
      </c>
      <c r="K532" s="104"/>
      <c r="L532" s="104"/>
      <c r="M532" s="104"/>
    </row>
    <row r="533" spans="1:13" ht="12.75">
      <c r="A533" s="134" t="str">
        <f ca="1">IF(ISERROR(MATCH(F533,Код_КВР,0)),"",INDIRECT(ADDRESS(MATCH(F533,Код_КВР,0)+1,2,,,"КВР")))</f>
        <v>Публичные нормативные социальные выплаты гражданам</v>
      </c>
      <c r="B533" s="55">
        <v>805</v>
      </c>
      <c r="C533" s="58" t="s">
        <v>169</v>
      </c>
      <c r="D533" s="58" t="s">
        <v>188</v>
      </c>
      <c r="E533" s="55" t="s">
        <v>264</v>
      </c>
      <c r="F533" s="55">
        <v>310</v>
      </c>
      <c r="G533" s="63">
        <v>195.3</v>
      </c>
      <c r="K533" s="104"/>
      <c r="L533" s="104"/>
      <c r="M533" s="104"/>
    </row>
    <row r="534" spans="1:13" ht="33" hidden="1">
      <c r="A534" s="134" t="str">
        <f ca="1">IF(ISERROR(MATCH(E534,Код_КЦСР,0)),"",INDIRECT(ADDRESS(MATCH(E534,Код_КЦСР,0)+1,2,,,"КЦСР")))</f>
        <v>Представление лучших педагогов сферы образования к поощрению  наградами всех уровней</v>
      </c>
      <c r="B534" s="55">
        <v>805</v>
      </c>
      <c r="C534" s="58" t="s">
        <v>169</v>
      </c>
      <c r="D534" s="58" t="s">
        <v>188</v>
      </c>
      <c r="E534" s="55" t="s">
        <v>363</v>
      </c>
      <c r="F534" s="55"/>
      <c r="G534" s="63">
        <f aca="true" t="shared" si="74" ref="G534:G536">G535</f>
        <v>0</v>
      </c>
      <c r="K534" s="104"/>
      <c r="L534" s="104"/>
      <c r="M534" s="104"/>
    </row>
    <row r="535" spans="1:13" ht="49.5" hidden="1">
      <c r="A535" s="134" t="str">
        <f ca="1">IF(ISERROR(MATCH(E535,Код_КЦСР,0)),"",INDIRECT(ADDRESS(MATCH(E535,Код_КЦСР,0)+1,2,,,"КЦСР")))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535" s="55">
        <v>805</v>
      </c>
      <c r="C535" s="58" t="s">
        <v>169</v>
      </c>
      <c r="D535" s="58" t="s">
        <v>188</v>
      </c>
      <c r="E535" s="55" t="s">
        <v>365</v>
      </c>
      <c r="F535" s="55"/>
      <c r="G535" s="63">
        <f t="shared" si="74"/>
        <v>0</v>
      </c>
      <c r="K535" s="104"/>
      <c r="L535" s="104"/>
      <c r="M535" s="104"/>
    </row>
    <row r="536" spans="1:13" ht="20.25" customHeight="1" hidden="1">
      <c r="A536" s="134" t="str">
        <f ca="1">IF(ISERROR(MATCH(F536,Код_КВР,0)),"",INDIRECT(ADDRESS(MATCH(F536,Код_КВР,0)+1,2,,,"КВР")))</f>
        <v>Социальное обеспечение и иные выплаты населению</v>
      </c>
      <c r="B536" s="55">
        <v>805</v>
      </c>
      <c r="C536" s="58" t="s">
        <v>169</v>
      </c>
      <c r="D536" s="58" t="s">
        <v>188</v>
      </c>
      <c r="E536" s="55" t="s">
        <v>365</v>
      </c>
      <c r="F536" s="55">
        <v>300</v>
      </c>
      <c r="G536" s="63">
        <f t="shared" si="74"/>
        <v>0</v>
      </c>
      <c r="K536" s="104"/>
      <c r="L536" s="104"/>
      <c r="M536" s="104"/>
    </row>
    <row r="537" spans="1:13" ht="21" customHeight="1" hidden="1">
      <c r="A537" s="134" t="str">
        <f ca="1">IF(ISERROR(MATCH(F537,Код_КВР,0)),"",INDIRECT(ADDRESS(MATCH(F537,Код_КВР,0)+1,2,,,"КВР")))</f>
        <v>Публичные нормативные социальные выплаты гражданам</v>
      </c>
      <c r="B537" s="55">
        <v>805</v>
      </c>
      <c r="C537" s="58" t="s">
        <v>169</v>
      </c>
      <c r="D537" s="58" t="s">
        <v>188</v>
      </c>
      <c r="E537" s="55" t="s">
        <v>365</v>
      </c>
      <c r="F537" s="55">
        <v>310</v>
      </c>
      <c r="G537" s="63"/>
      <c r="K537" s="104"/>
      <c r="L537" s="104"/>
      <c r="M537" s="104"/>
    </row>
    <row r="538" spans="1:13" ht="12.75">
      <c r="A538" s="137" t="s">
        <v>223</v>
      </c>
      <c r="B538" s="55">
        <v>805</v>
      </c>
      <c r="C538" s="58" t="s">
        <v>169</v>
      </c>
      <c r="D538" s="58" t="s">
        <v>193</v>
      </c>
      <c r="E538" s="55"/>
      <c r="F538" s="55"/>
      <c r="G538" s="63">
        <f>G539+G579+G586</f>
        <v>116601.29999999999</v>
      </c>
      <c r="K538" s="104"/>
      <c r="L538" s="104"/>
      <c r="M538" s="104"/>
    </row>
    <row r="539" spans="1:13" ht="18.75" customHeight="1">
      <c r="A539" s="134" t="str">
        <f ca="1">IF(ISERROR(MATCH(E539,Код_КЦСР,0)),"",INDIRECT(ADDRESS(MATCH(E539,Код_КЦСР,0)+1,2,,,"КЦСР")))</f>
        <v>Муниципальная программа «Развитие образования» на 2013-2022 годы</v>
      </c>
      <c r="B539" s="55">
        <v>805</v>
      </c>
      <c r="C539" s="58" t="s">
        <v>169</v>
      </c>
      <c r="D539" s="58" t="s">
        <v>193</v>
      </c>
      <c r="E539" s="55" t="s">
        <v>241</v>
      </c>
      <c r="F539" s="55"/>
      <c r="G539" s="63">
        <f>G540+G543+G547+G565+G569+G573+G550+G555+G558+G561</f>
        <v>113177.4</v>
      </c>
      <c r="K539" s="104"/>
      <c r="L539" s="104"/>
      <c r="M539" s="104"/>
    </row>
    <row r="540" spans="1:13" ht="36" customHeight="1">
      <c r="A540" s="134" t="str">
        <f ca="1">IF(ISERROR(MATCH(E540,Код_КЦСР,0)),"",INDIRECT(ADDRESS(MATCH(E540,Код_КЦСР,0)+1,2,,,"КЦСР")))</f>
        <v>Проведение мероприятий управлением образования мэрии (августовское совещание, День учителя, Учитель года, прием молодых специалистов)</v>
      </c>
      <c r="B540" s="55">
        <v>805</v>
      </c>
      <c r="C540" s="58" t="s">
        <v>169</v>
      </c>
      <c r="D540" s="58" t="s">
        <v>193</v>
      </c>
      <c r="E540" s="55" t="s">
        <v>243</v>
      </c>
      <c r="F540" s="55"/>
      <c r="G540" s="63">
        <f aca="true" t="shared" si="75" ref="G540:G541">G541</f>
        <v>92.7</v>
      </c>
      <c r="K540" s="104"/>
      <c r="L540" s="104"/>
      <c r="M540" s="104"/>
    </row>
    <row r="541" spans="1:13" ht="12.75">
      <c r="A541" s="134" t="str">
        <f ca="1">IF(ISERROR(MATCH(F541,Код_КВР,0)),"",INDIRECT(ADDRESS(MATCH(F541,Код_КВР,0)+1,2,,,"КВР")))</f>
        <v>Закупка товаров, работ и услуг для муниципальных нужд</v>
      </c>
      <c r="B541" s="55">
        <v>805</v>
      </c>
      <c r="C541" s="58" t="s">
        <v>169</v>
      </c>
      <c r="D541" s="58" t="s">
        <v>193</v>
      </c>
      <c r="E541" s="55" t="s">
        <v>243</v>
      </c>
      <c r="F541" s="55">
        <v>200</v>
      </c>
      <c r="G541" s="63">
        <f t="shared" si="75"/>
        <v>92.7</v>
      </c>
      <c r="K541" s="104"/>
      <c r="L541" s="104"/>
      <c r="M541" s="104"/>
    </row>
    <row r="542" spans="1:13" ht="33">
      <c r="A542" s="134" t="str">
        <f ca="1">IF(ISERROR(MATCH(F542,Код_КВР,0)),"",INDIRECT(ADDRESS(MATCH(F542,Код_КВР,0)+1,2,,,"КВР")))</f>
        <v>Иные закупки товаров, работ и услуг для обеспечения муниципальных нужд</v>
      </c>
      <c r="B542" s="55">
        <v>805</v>
      </c>
      <c r="C542" s="58" t="s">
        <v>169</v>
      </c>
      <c r="D542" s="58" t="s">
        <v>193</v>
      </c>
      <c r="E542" s="55" t="s">
        <v>243</v>
      </c>
      <c r="F542" s="55">
        <v>240</v>
      </c>
      <c r="G542" s="63">
        <v>92.7</v>
      </c>
      <c r="K542" s="104"/>
      <c r="L542" s="104"/>
      <c r="M542" s="104"/>
    </row>
    <row r="543" spans="1:13" ht="12.75">
      <c r="A543" s="134" t="str">
        <f ca="1">IF(ISERROR(MATCH(E543,Код_КЦСР,0)),"",INDIRECT(ADDRESS(MATCH(E543,Код_КЦСР,0)+1,2,,,"КЦСР")))</f>
        <v xml:space="preserve">Обеспечение питанием обучающихся в МОУ </v>
      </c>
      <c r="B543" s="55">
        <v>805</v>
      </c>
      <c r="C543" s="58" t="s">
        <v>169</v>
      </c>
      <c r="D543" s="58" t="s">
        <v>193</v>
      </c>
      <c r="E543" s="55" t="s">
        <v>244</v>
      </c>
      <c r="F543" s="55"/>
      <c r="G543" s="63">
        <f>G544</f>
        <v>3722.9</v>
      </c>
      <c r="K543" s="104"/>
      <c r="L543" s="104"/>
      <c r="M543" s="104"/>
    </row>
    <row r="544" spans="1:13" ht="33">
      <c r="A544" s="134" t="str">
        <f aca="true" t="shared" si="76" ref="A544:A546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55">
        <v>805</v>
      </c>
      <c r="C544" s="58" t="s">
        <v>169</v>
      </c>
      <c r="D544" s="58" t="s">
        <v>193</v>
      </c>
      <c r="E544" s="55" t="s">
        <v>244</v>
      </c>
      <c r="F544" s="55">
        <v>600</v>
      </c>
      <c r="G544" s="63">
        <f>G545+G546</f>
        <v>3722.9</v>
      </c>
      <c r="K544" s="104"/>
      <c r="L544" s="104"/>
      <c r="M544" s="104"/>
    </row>
    <row r="545" spans="1:13" ht="12.75">
      <c r="A545" s="134" t="str">
        <f ca="1" t="shared" si="76"/>
        <v>Субсидии бюджетным учреждениям</v>
      </c>
      <c r="B545" s="55">
        <v>805</v>
      </c>
      <c r="C545" s="58" t="s">
        <v>169</v>
      </c>
      <c r="D545" s="58" t="s">
        <v>193</v>
      </c>
      <c r="E545" s="55" t="s">
        <v>244</v>
      </c>
      <c r="F545" s="55">
        <v>610</v>
      </c>
      <c r="G545" s="63"/>
      <c r="K545" s="104"/>
      <c r="L545" s="104"/>
      <c r="M545" s="104"/>
    </row>
    <row r="546" spans="1:13" ht="12.75">
      <c r="A546" s="134" t="str">
        <f ca="1" t="shared" si="76"/>
        <v>Субсидии автономным учреждениям</v>
      </c>
      <c r="B546" s="55">
        <v>805</v>
      </c>
      <c r="C546" s="58" t="s">
        <v>169</v>
      </c>
      <c r="D546" s="58" t="s">
        <v>193</v>
      </c>
      <c r="E546" s="55" t="s">
        <v>244</v>
      </c>
      <c r="F546" s="55">
        <v>620</v>
      </c>
      <c r="G546" s="62">
        <v>3722.9</v>
      </c>
      <c r="K546" s="104"/>
      <c r="L546" s="104"/>
      <c r="M546" s="104"/>
    </row>
    <row r="547" spans="1:13" ht="33">
      <c r="A547" s="134" t="str">
        <f ca="1">IF(ISERROR(MATCH(E547,Код_КЦСР,0)),"",INDIRECT(ADDRESS(MATCH(E547,Код_КЦСР,0)+1,2,,,"КЦСР")))</f>
        <v>Обеспечение работы по организации и ведению бухгалтерского (бюджетного) учета и отчетности</v>
      </c>
      <c r="B547" s="55">
        <v>805</v>
      </c>
      <c r="C547" s="58" t="s">
        <v>169</v>
      </c>
      <c r="D547" s="58" t="s">
        <v>193</v>
      </c>
      <c r="E547" s="55" t="s">
        <v>245</v>
      </c>
      <c r="F547" s="55"/>
      <c r="G547" s="63">
        <f aca="true" t="shared" si="77" ref="G547:G548">G548</f>
        <v>35074.1</v>
      </c>
      <c r="K547" s="104"/>
      <c r="L547" s="104"/>
      <c r="M547" s="104"/>
    </row>
    <row r="548" spans="1:13" ht="33">
      <c r="A548" s="134" t="str">
        <f ca="1">IF(ISERROR(MATCH(F548,Код_КВР,0)),"",INDIRECT(ADDRESS(MATCH(F548,Код_КВР,0)+1,2,,,"КВР")))</f>
        <v>Предоставление субсидий бюджетным, автономным учреждениям и иным некоммерческим организациям</v>
      </c>
      <c r="B548" s="55">
        <v>805</v>
      </c>
      <c r="C548" s="58" t="s">
        <v>169</v>
      </c>
      <c r="D548" s="58" t="s">
        <v>193</v>
      </c>
      <c r="E548" s="55" t="s">
        <v>245</v>
      </c>
      <c r="F548" s="55">
        <v>600</v>
      </c>
      <c r="G548" s="63">
        <f t="shared" si="77"/>
        <v>35074.1</v>
      </c>
      <c r="K548" s="104"/>
      <c r="L548" s="104"/>
      <c r="M548" s="104"/>
    </row>
    <row r="549" spans="1:13" ht="12.75">
      <c r="A549" s="134" t="str">
        <f ca="1">IF(ISERROR(MATCH(F549,Код_КВР,0)),"",INDIRECT(ADDRESS(MATCH(F549,Код_КВР,0)+1,2,,,"КВР")))</f>
        <v>Субсидии бюджетным учреждениям</v>
      </c>
      <c r="B549" s="55">
        <v>805</v>
      </c>
      <c r="C549" s="58" t="s">
        <v>169</v>
      </c>
      <c r="D549" s="58" t="s">
        <v>193</v>
      </c>
      <c r="E549" s="55" t="s">
        <v>245</v>
      </c>
      <c r="F549" s="55">
        <v>610</v>
      </c>
      <c r="G549" s="63">
        <v>35074.1</v>
      </c>
      <c r="K549" s="104"/>
      <c r="L549" s="104"/>
      <c r="M549" s="104"/>
    </row>
    <row r="550" spans="1:13" ht="49.5">
      <c r="A550" s="134" t="str">
        <f ca="1">IF(ISERROR(MATCH(E550,Код_КЦСР,0)),"",INDIRECT(ADDRESS(MATCH(E550,Код_КЦСР,0)+1,2,,,"КЦСР")))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550" s="55">
        <v>805</v>
      </c>
      <c r="C550" s="58" t="s">
        <v>169</v>
      </c>
      <c r="D550" s="58" t="s">
        <v>193</v>
      </c>
      <c r="E550" s="55" t="s">
        <v>500</v>
      </c>
      <c r="F550" s="55"/>
      <c r="G550" s="63">
        <f>G551+G553</f>
        <v>21484.199999999997</v>
      </c>
      <c r="K550" s="104"/>
      <c r="L550" s="104"/>
      <c r="M550" s="104"/>
    </row>
    <row r="551" spans="1:13" ht="33">
      <c r="A551" s="134" t="str">
        <f ca="1">IF(ISERROR(MATCH(F551,Код_КВР,0)),"",INDIRECT(ADDRESS(MATCH(F551,Код_КВР,0)+1,2,,,"КВР")))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1" s="55">
        <v>805</v>
      </c>
      <c r="C551" s="58" t="s">
        <v>169</v>
      </c>
      <c r="D551" s="58" t="s">
        <v>193</v>
      </c>
      <c r="E551" s="55" t="s">
        <v>500</v>
      </c>
      <c r="F551" s="55">
        <v>100</v>
      </c>
      <c r="G551" s="63">
        <f>G552</f>
        <v>21449.1</v>
      </c>
      <c r="K551" s="104"/>
      <c r="L551" s="104"/>
      <c r="M551" s="104"/>
    </row>
    <row r="552" spans="1:13" ht="12.75">
      <c r="A552" s="134" t="str">
        <f ca="1">IF(ISERROR(MATCH(F552,Код_КВР,0)),"",INDIRECT(ADDRESS(MATCH(F552,Код_КВР,0)+1,2,,,"КВР")))</f>
        <v>Расходы на выплаты персоналу муниципальных органов</v>
      </c>
      <c r="B552" s="55">
        <v>805</v>
      </c>
      <c r="C552" s="58" t="s">
        <v>169</v>
      </c>
      <c r="D552" s="58" t="s">
        <v>193</v>
      </c>
      <c r="E552" s="55" t="s">
        <v>500</v>
      </c>
      <c r="F552" s="55">
        <v>120</v>
      </c>
      <c r="G552" s="63">
        <v>21449.1</v>
      </c>
      <c r="K552" s="104"/>
      <c r="L552" s="104"/>
      <c r="M552" s="104"/>
    </row>
    <row r="553" spans="1:13" ht="12.75">
      <c r="A553" s="134" t="str">
        <f ca="1">IF(ISERROR(MATCH(F553,Код_КВР,0)),"",INDIRECT(ADDRESS(MATCH(F553,Код_КВР,0)+1,2,,,"КВР")))</f>
        <v>Закупка товаров, работ и услуг для муниципальных нужд</v>
      </c>
      <c r="B553" s="55">
        <v>805</v>
      </c>
      <c r="C553" s="58" t="s">
        <v>169</v>
      </c>
      <c r="D553" s="58" t="s">
        <v>193</v>
      </c>
      <c r="E553" s="55" t="s">
        <v>500</v>
      </c>
      <c r="F553" s="55">
        <v>200</v>
      </c>
      <c r="G553" s="63">
        <f>G554</f>
        <v>35.1</v>
      </c>
      <c r="K553" s="104"/>
      <c r="L553" s="104"/>
      <c r="M553" s="104"/>
    </row>
    <row r="554" spans="1:13" ht="33">
      <c r="A554" s="134" t="str">
        <f ca="1">IF(ISERROR(MATCH(F554,Код_КВР,0)),"",INDIRECT(ADDRESS(MATCH(F554,Код_КВР,0)+1,2,,,"КВР")))</f>
        <v>Иные закупки товаров, работ и услуг для обеспечения муниципальных нужд</v>
      </c>
      <c r="B554" s="55">
        <v>805</v>
      </c>
      <c r="C554" s="58" t="s">
        <v>169</v>
      </c>
      <c r="D554" s="58" t="s">
        <v>193</v>
      </c>
      <c r="E554" s="55" t="s">
        <v>500</v>
      </c>
      <c r="F554" s="55">
        <v>240</v>
      </c>
      <c r="G554" s="63">
        <v>35.1</v>
      </c>
      <c r="K554" s="104"/>
      <c r="L554" s="104"/>
      <c r="M554" s="104"/>
    </row>
    <row r="555" spans="1:13" ht="12.75">
      <c r="A555" s="134" t="str">
        <f ca="1">IF(ISERROR(MATCH(E555,Код_КЦСР,0)),"",INDIRECT(ADDRESS(MATCH(E555,Код_КЦСР,0)+1,2,,,"КЦСР")))</f>
        <v>Проведение городского патриотического фестиваля «Город Победы»</v>
      </c>
      <c r="B555" s="55">
        <v>805</v>
      </c>
      <c r="C555" s="58" t="s">
        <v>169</v>
      </c>
      <c r="D555" s="58" t="s">
        <v>193</v>
      </c>
      <c r="E555" s="55" t="s">
        <v>501</v>
      </c>
      <c r="F555" s="55"/>
      <c r="G555" s="63">
        <f>G556</f>
        <v>22.3</v>
      </c>
      <c r="K555" s="104"/>
      <c r="L555" s="104"/>
      <c r="M555" s="104"/>
    </row>
    <row r="556" spans="1:13" ht="12.75">
      <c r="A556" s="134" t="str">
        <f ca="1">IF(ISERROR(MATCH(F556,Код_КВР,0)),"",INDIRECT(ADDRESS(MATCH(F556,Код_КВР,0)+1,2,,,"КВР")))</f>
        <v>Закупка товаров, работ и услуг для муниципальных нужд</v>
      </c>
      <c r="B556" s="55">
        <v>805</v>
      </c>
      <c r="C556" s="58" t="s">
        <v>169</v>
      </c>
      <c r="D556" s="58" t="s">
        <v>193</v>
      </c>
      <c r="E556" s="55" t="s">
        <v>501</v>
      </c>
      <c r="F556" s="55">
        <v>200</v>
      </c>
      <c r="G556" s="63">
        <f>G557</f>
        <v>22.3</v>
      </c>
      <c r="K556" s="104"/>
      <c r="L556" s="104"/>
      <c r="M556" s="104"/>
    </row>
    <row r="557" spans="1:13" ht="33">
      <c r="A557" s="134" t="str">
        <f ca="1">IF(ISERROR(MATCH(F557,Код_КВР,0)),"",INDIRECT(ADDRESS(MATCH(F557,Код_КВР,0)+1,2,,,"КВР")))</f>
        <v>Иные закупки товаров, работ и услуг для обеспечения муниципальных нужд</v>
      </c>
      <c r="B557" s="55">
        <v>805</v>
      </c>
      <c r="C557" s="58" t="s">
        <v>169</v>
      </c>
      <c r="D557" s="58" t="s">
        <v>193</v>
      </c>
      <c r="E557" s="55" t="s">
        <v>501</v>
      </c>
      <c r="F557" s="55">
        <v>240</v>
      </c>
      <c r="G557" s="63">
        <v>22.3</v>
      </c>
      <c r="K557" s="104"/>
      <c r="L557" s="104"/>
      <c r="M557" s="104"/>
    </row>
    <row r="558" spans="1:13" ht="33">
      <c r="A558" s="134" t="str">
        <f ca="1">IF(ISERROR(MATCH(E558,Код_КЦСР,0)),"",INDIRECT(ADDRESS(MATCH(E558,Код_КЦСР,0)+1,2,,,"КЦСР")))</f>
        <v>Обеспечение питанием обучающихся в МОУ за счет субвенций из областного бюджета</v>
      </c>
      <c r="B558" s="55">
        <v>805</v>
      </c>
      <c r="C558" s="58" t="s">
        <v>169</v>
      </c>
      <c r="D558" s="58" t="s">
        <v>193</v>
      </c>
      <c r="E558" s="55" t="s">
        <v>582</v>
      </c>
      <c r="F558" s="55"/>
      <c r="G558" s="63">
        <f>G559</f>
        <v>16285.5</v>
      </c>
      <c r="K558" s="104"/>
      <c r="L558" s="104"/>
      <c r="M558" s="104"/>
    </row>
    <row r="559" spans="1:13" ht="33">
      <c r="A559" s="134" t="str">
        <f ca="1">IF(ISERROR(MATCH(F559,Код_КВР,0)),"",INDIRECT(ADDRESS(MATCH(F559,Код_КВР,0)+1,2,,,"КВР")))</f>
        <v>Предоставление субсидий бюджетным, автономным учреждениям и иным некоммерческим организациям</v>
      </c>
      <c r="B559" s="55">
        <v>805</v>
      </c>
      <c r="C559" s="58" t="s">
        <v>169</v>
      </c>
      <c r="D559" s="58" t="s">
        <v>193</v>
      </c>
      <c r="E559" s="55" t="s">
        <v>582</v>
      </c>
      <c r="F559" s="55">
        <v>600</v>
      </c>
      <c r="G559" s="63">
        <f>G560</f>
        <v>16285.5</v>
      </c>
      <c r="K559" s="104"/>
      <c r="L559" s="104"/>
      <c r="M559" s="104"/>
    </row>
    <row r="560" spans="1:13" ht="12.75">
      <c r="A560" s="134" t="str">
        <f ca="1">IF(ISERROR(MATCH(F560,Код_КВР,0)),"",INDIRECT(ADDRESS(MATCH(F560,Код_КВР,0)+1,2,,,"КВР")))</f>
        <v>Субсидии автономным учреждениям</v>
      </c>
      <c r="B560" s="55">
        <v>805</v>
      </c>
      <c r="C560" s="58" t="s">
        <v>169</v>
      </c>
      <c r="D560" s="58" t="s">
        <v>193</v>
      </c>
      <c r="E560" s="55" t="s">
        <v>582</v>
      </c>
      <c r="F560" s="55">
        <v>620</v>
      </c>
      <c r="G560" s="63">
        <f>16285.5</f>
        <v>16285.5</v>
      </c>
      <c r="K560" s="104"/>
      <c r="L560" s="104"/>
      <c r="M560" s="104"/>
    </row>
    <row r="561" spans="1:13" ht="24" customHeight="1">
      <c r="A561" s="134" t="str">
        <f ca="1">IF(ISERROR(MATCH(E561,Код_КЦСР,0)),"",INDIRECT(ADDRESS(MATCH(E561,Код_КЦСР,0)+1,2,,,"КЦСР")))</f>
        <v>Общее образование</v>
      </c>
      <c r="B561" s="55">
        <v>805</v>
      </c>
      <c r="C561" s="58" t="s">
        <v>169</v>
      </c>
      <c r="D561" s="58" t="s">
        <v>193</v>
      </c>
      <c r="E561" s="55" t="s">
        <v>249</v>
      </c>
      <c r="F561" s="55"/>
      <c r="G561" s="63">
        <f>G562</f>
        <v>9159.4</v>
      </c>
      <c r="K561" s="104"/>
      <c r="L561" s="104"/>
      <c r="M561" s="104"/>
    </row>
    <row r="562" spans="1:13" ht="82.5">
      <c r="A562" s="134" t="str">
        <f ca="1">IF(ISERROR(MATCH(E562,Код_КЦСР,0)),"",INDIRECT(ADDRESS(MATCH(E562,Код_КЦСР,0)+1,2,,,"КЦСР")))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62" s="55">
        <v>805</v>
      </c>
      <c r="C562" s="58" t="s">
        <v>169</v>
      </c>
      <c r="D562" s="58" t="s">
        <v>193</v>
      </c>
      <c r="E562" s="55" t="s">
        <v>354</v>
      </c>
      <c r="F562" s="55"/>
      <c r="G562" s="63">
        <f>G563</f>
        <v>9159.4</v>
      </c>
      <c r="K562" s="104"/>
      <c r="L562" s="104"/>
      <c r="M562" s="104"/>
    </row>
    <row r="563" spans="1:13" ht="33">
      <c r="A563" s="134" t="str">
        <f ca="1">IF(ISERROR(MATCH(F563,Код_КВР,0)),"",INDIRECT(ADDRESS(MATCH(F563,Код_КВР,0)+1,2,,,"КВР")))</f>
        <v>Предоставление субсидий бюджетным, автономным учреждениям и иным некоммерческим организациям</v>
      </c>
      <c r="B563" s="55">
        <v>805</v>
      </c>
      <c r="C563" s="58" t="s">
        <v>169</v>
      </c>
      <c r="D563" s="58" t="s">
        <v>193</v>
      </c>
      <c r="E563" s="55" t="s">
        <v>354</v>
      </c>
      <c r="F563" s="55">
        <v>600</v>
      </c>
      <c r="G563" s="63">
        <f>G564</f>
        <v>9159.4</v>
      </c>
      <c r="K563" s="104"/>
      <c r="L563" s="104"/>
      <c r="M563" s="104"/>
    </row>
    <row r="564" spans="1:13" ht="12.75">
      <c r="A564" s="134" t="str">
        <f ca="1">IF(ISERROR(MATCH(F564,Код_КВР,0)),"",INDIRECT(ADDRESS(MATCH(F564,Код_КВР,0)+1,2,,,"КВР")))</f>
        <v>Субсидии автономным учреждениям</v>
      </c>
      <c r="B564" s="55">
        <v>805</v>
      </c>
      <c r="C564" s="58" t="s">
        <v>169</v>
      </c>
      <c r="D564" s="58" t="s">
        <v>193</v>
      </c>
      <c r="E564" s="55" t="s">
        <v>354</v>
      </c>
      <c r="F564" s="55">
        <v>620</v>
      </c>
      <c r="G564" s="63">
        <v>9159.4</v>
      </c>
      <c r="K564" s="104"/>
      <c r="L564" s="104"/>
      <c r="M564" s="104"/>
    </row>
    <row r="565" spans="1:13" ht="12.75" hidden="1">
      <c r="A565" s="134" t="str">
        <f ca="1">IF(ISERROR(MATCH(E565,Код_КЦСР,0)),"",INDIRECT(ADDRESS(MATCH(E565,Код_КЦСР,0)+1,2,,,"КЦСР")))</f>
        <v>Дополнительное образование</v>
      </c>
      <c r="B565" s="55">
        <v>805</v>
      </c>
      <c r="C565" s="58" t="s">
        <v>169</v>
      </c>
      <c r="D565" s="58" t="s">
        <v>193</v>
      </c>
      <c r="E565" s="55" t="s">
        <v>254</v>
      </c>
      <c r="F565" s="55"/>
      <c r="G565" s="63">
        <f>G566</f>
        <v>0</v>
      </c>
      <c r="K565" s="104"/>
      <c r="L565" s="104"/>
      <c r="M565" s="104"/>
    </row>
    <row r="566" spans="1:13" ht="49.5" hidden="1">
      <c r="A566" s="134" t="str">
        <f ca="1">IF(ISERROR(MATCH(E566,Код_КЦСР,0)),"",INDIRECT(ADDRESS(MATCH(E566,Код_КЦСР,0)+1,2,,,"КЦСР")))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66" s="55">
        <v>805</v>
      </c>
      <c r="C566" s="58" t="s">
        <v>169</v>
      </c>
      <c r="D566" s="58" t="s">
        <v>193</v>
      </c>
      <c r="E566" s="55" t="s">
        <v>258</v>
      </c>
      <c r="F566" s="55"/>
      <c r="G566" s="63">
        <f aca="true" t="shared" si="78" ref="G566:G567">G567</f>
        <v>0</v>
      </c>
      <c r="K566" s="104"/>
      <c r="L566" s="104"/>
      <c r="M566" s="104"/>
    </row>
    <row r="567" spans="1:13" ht="33" hidden="1">
      <c r="A567" s="134" t="str">
        <f ca="1">IF(ISERROR(MATCH(F567,Код_КВР,0)),"",INDIRECT(ADDRESS(MATCH(F567,Код_КВР,0)+1,2,,,"КВР")))</f>
        <v>Предоставление субсидий бюджетным, автономным учреждениям и иным некоммерческим организациям</v>
      </c>
      <c r="B567" s="55">
        <v>805</v>
      </c>
      <c r="C567" s="58" t="s">
        <v>169</v>
      </c>
      <c r="D567" s="58" t="s">
        <v>193</v>
      </c>
      <c r="E567" s="55" t="s">
        <v>258</v>
      </c>
      <c r="F567" s="55">
        <v>600</v>
      </c>
      <c r="G567" s="63">
        <f t="shared" si="78"/>
        <v>0</v>
      </c>
      <c r="K567" s="104"/>
      <c r="L567" s="104"/>
      <c r="M567" s="104"/>
    </row>
    <row r="568" spans="1:13" ht="12.75" hidden="1">
      <c r="A568" s="134" t="str">
        <f ca="1">IF(ISERROR(MATCH(F568,Код_КВР,0)),"",INDIRECT(ADDRESS(MATCH(F568,Код_КВР,0)+1,2,,,"КВР")))</f>
        <v>Субсидии бюджетным учреждениям</v>
      </c>
      <c r="B568" s="55">
        <v>805</v>
      </c>
      <c r="C568" s="58" t="s">
        <v>169</v>
      </c>
      <c r="D568" s="58" t="s">
        <v>193</v>
      </c>
      <c r="E568" s="55" t="s">
        <v>258</v>
      </c>
      <c r="F568" s="55">
        <v>610</v>
      </c>
      <c r="G568" s="63"/>
      <c r="K568" s="104"/>
      <c r="L568" s="104"/>
      <c r="M568" s="104"/>
    </row>
    <row r="569" spans="1:13" ht="12.75">
      <c r="A569" s="134" t="str">
        <f ca="1">IF(ISERROR(MATCH(E569,Код_КЦСР,0)),"",INDIRECT(ADDRESS(MATCH(E569,Код_КЦСР,0)+1,2,,,"КЦСР")))</f>
        <v>Одаренные дети</v>
      </c>
      <c r="B569" s="55">
        <v>805</v>
      </c>
      <c r="C569" s="58" t="s">
        <v>169</v>
      </c>
      <c r="D569" s="58" t="s">
        <v>193</v>
      </c>
      <c r="E569" s="55" t="s">
        <v>366</v>
      </c>
      <c r="F569" s="55"/>
      <c r="G569" s="63">
        <f>G570</f>
        <v>1500</v>
      </c>
      <c r="K569" s="104"/>
      <c r="L569" s="104"/>
      <c r="M569" s="104"/>
    </row>
    <row r="570" spans="1:13" ht="33">
      <c r="A570" s="134" t="str">
        <f ca="1">IF(ISERROR(MATCH(F570,Код_КВР,0)),"",INDIRECT(ADDRESS(MATCH(F570,Код_КВР,0)+1,2,,,"КВР")))</f>
        <v>Предоставление субсидий бюджетным, автономным учреждениям и иным некоммерческим организациям</v>
      </c>
      <c r="B570" s="55">
        <v>805</v>
      </c>
      <c r="C570" s="58" t="s">
        <v>169</v>
      </c>
      <c r="D570" s="58" t="s">
        <v>193</v>
      </c>
      <c r="E570" s="55" t="s">
        <v>366</v>
      </c>
      <c r="F570" s="55">
        <v>600</v>
      </c>
      <c r="G570" s="63">
        <f>G571+G572</f>
        <v>1500</v>
      </c>
      <c r="K570" s="104"/>
      <c r="L570" s="104"/>
      <c r="M570" s="104"/>
    </row>
    <row r="571" spans="1:13" ht="12.75">
      <c r="A571" s="134" t="str">
        <f ca="1">IF(ISERROR(MATCH(F571,Код_КВР,0)),"",INDIRECT(ADDRESS(MATCH(F571,Код_КВР,0)+1,2,,,"КВР")))</f>
        <v>Субсидии бюджетным учреждениям</v>
      </c>
      <c r="B571" s="55">
        <v>805</v>
      </c>
      <c r="C571" s="58" t="s">
        <v>169</v>
      </c>
      <c r="D571" s="58" t="s">
        <v>193</v>
      </c>
      <c r="E571" s="55" t="s">
        <v>366</v>
      </c>
      <c r="F571" s="55">
        <v>610</v>
      </c>
      <c r="G571" s="63">
        <v>1466</v>
      </c>
      <c r="K571" s="104"/>
      <c r="L571" s="104"/>
      <c r="M571" s="104"/>
    </row>
    <row r="572" spans="1:13" ht="12.75">
      <c r="A572" s="134" t="str">
        <f ca="1">IF(ISERROR(MATCH(F572,Код_КВР,0)),"",INDIRECT(ADDRESS(MATCH(F572,Код_КВР,0)+1,2,,,"КВР")))</f>
        <v>Субсидии автономным учреждениям</v>
      </c>
      <c r="B572" s="55">
        <v>805</v>
      </c>
      <c r="C572" s="58" t="s">
        <v>169</v>
      </c>
      <c r="D572" s="58" t="s">
        <v>193</v>
      </c>
      <c r="E572" s="55" t="s">
        <v>366</v>
      </c>
      <c r="F572" s="55">
        <v>620</v>
      </c>
      <c r="G572" s="63">
        <v>34</v>
      </c>
      <c r="K572" s="104"/>
      <c r="L572" s="104"/>
      <c r="M572" s="104"/>
    </row>
    <row r="573" spans="1:13" ht="33">
      <c r="A573" s="134" t="str">
        <f ca="1">IF(ISERROR(MATCH(E573,Код_КЦСР,0)),"",INDIRECT(ADDRESS(MATCH(E573,Код_КЦСР,0)+1,2,,,"КЦСР")))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573" s="55">
        <v>805</v>
      </c>
      <c r="C573" s="58" t="s">
        <v>169</v>
      </c>
      <c r="D573" s="58" t="s">
        <v>193</v>
      </c>
      <c r="E573" s="55" t="s">
        <v>368</v>
      </c>
      <c r="F573" s="55"/>
      <c r="G573" s="63">
        <f>G574+G576</f>
        <v>25836.3</v>
      </c>
      <c r="K573" s="104"/>
      <c r="L573" s="104"/>
      <c r="M573" s="104"/>
    </row>
    <row r="574" spans="1:13" ht="12.75">
      <c r="A574" s="134" t="str">
        <f aca="true" t="shared" si="79" ref="A574:A578">IF(ISERROR(MATCH(F574,Код_КВР,0)),"",INDIRECT(ADDRESS(MATCH(F574,Код_КВР,0)+1,2,,,"КВР")))</f>
        <v>Закупка товаров, работ и услуг для муниципальных нужд</v>
      </c>
      <c r="B574" s="55">
        <v>805</v>
      </c>
      <c r="C574" s="58" t="s">
        <v>169</v>
      </c>
      <c r="D574" s="58" t="s">
        <v>193</v>
      </c>
      <c r="E574" s="55" t="s">
        <v>368</v>
      </c>
      <c r="F574" s="55">
        <v>200</v>
      </c>
      <c r="G574" s="63">
        <f>G575</f>
        <v>2933</v>
      </c>
      <c r="K574" s="104"/>
      <c r="L574" s="104"/>
      <c r="M574" s="104"/>
    </row>
    <row r="575" spans="1:13" ht="33">
      <c r="A575" s="134" t="str">
        <f ca="1" t="shared" si="79"/>
        <v>Иные закупки товаров, работ и услуг для обеспечения муниципальных нужд</v>
      </c>
      <c r="B575" s="55">
        <v>805</v>
      </c>
      <c r="C575" s="58" t="s">
        <v>169</v>
      </c>
      <c r="D575" s="58" t="s">
        <v>193</v>
      </c>
      <c r="E575" s="55" t="s">
        <v>368</v>
      </c>
      <c r="F575" s="55">
        <v>240</v>
      </c>
      <c r="G575" s="63">
        <v>2933</v>
      </c>
      <c r="K575" s="104"/>
      <c r="L575" s="104"/>
      <c r="M575" s="104"/>
    </row>
    <row r="576" spans="1:13" ht="33">
      <c r="A576" s="134" t="str">
        <f ca="1" t="shared" si="79"/>
        <v>Предоставление субсидий бюджетным, автономным учреждениям и иным некоммерческим организациям</v>
      </c>
      <c r="B576" s="55">
        <v>805</v>
      </c>
      <c r="C576" s="58" t="s">
        <v>169</v>
      </c>
      <c r="D576" s="58" t="s">
        <v>193</v>
      </c>
      <c r="E576" s="55" t="s">
        <v>368</v>
      </c>
      <c r="F576" s="55">
        <v>600</v>
      </c>
      <c r="G576" s="62">
        <f>G577+G578</f>
        <v>22903.3</v>
      </c>
      <c r="K576" s="104"/>
      <c r="L576" s="104"/>
      <c r="M576" s="104"/>
    </row>
    <row r="577" spans="1:13" ht="12.75">
      <c r="A577" s="134" t="str">
        <f ca="1" t="shared" si="79"/>
        <v>Субсидии бюджетным учреждениям</v>
      </c>
      <c r="B577" s="55">
        <v>805</v>
      </c>
      <c r="C577" s="58" t="s">
        <v>169</v>
      </c>
      <c r="D577" s="58" t="s">
        <v>193</v>
      </c>
      <c r="E577" s="55" t="s">
        <v>368</v>
      </c>
      <c r="F577" s="55">
        <v>610</v>
      </c>
      <c r="G577" s="63">
        <v>18067</v>
      </c>
      <c r="K577" s="104"/>
      <c r="L577" s="104"/>
      <c r="M577" s="104"/>
    </row>
    <row r="578" spans="1:13" ht="12.75">
      <c r="A578" s="134" t="str">
        <f ca="1" t="shared" si="79"/>
        <v>Субсидии автономным учреждениям</v>
      </c>
      <c r="B578" s="55">
        <v>805</v>
      </c>
      <c r="C578" s="58" t="s">
        <v>169</v>
      </c>
      <c r="D578" s="58" t="s">
        <v>193</v>
      </c>
      <c r="E578" s="55" t="s">
        <v>368</v>
      </c>
      <c r="F578" s="55">
        <v>620</v>
      </c>
      <c r="G578" s="63">
        <v>4836.3</v>
      </c>
      <c r="K578" s="104"/>
      <c r="L578" s="104"/>
      <c r="M578" s="104"/>
    </row>
    <row r="579" spans="1:13" ht="33">
      <c r="A579" s="134" t="str">
        <f ca="1">IF(ISERROR(MATCH(E579,Код_КЦСР,0)),"",INDIRECT(ADDRESS(MATCH(E579,Код_КЦСР,0)+1,2,,,"КЦСР")))</f>
        <v>Муниципальная программа «Охрана окружающей среды» на 2013-2022 годы</v>
      </c>
      <c r="B579" s="55">
        <v>805</v>
      </c>
      <c r="C579" s="58" t="s">
        <v>169</v>
      </c>
      <c r="D579" s="58" t="s">
        <v>193</v>
      </c>
      <c r="E579" s="55" t="s">
        <v>428</v>
      </c>
      <c r="F579" s="55"/>
      <c r="G579" s="63">
        <f>G580+G583</f>
        <v>485</v>
      </c>
      <c r="K579" s="104"/>
      <c r="L579" s="104"/>
      <c r="M579" s="104"/>
    </row>
    <row r="580" spans="1:13" ht="33">
      <c r="A580" s="134" t="str">
        <f ca="1">IF(ISERROR(MATCH(E580,Код_КЦСР,0)),"",INDIRECT(ADDRESS(MATCH(E580,Код_КЦСР,0)+1,2,,,"КЦСР")))</f>
        <v>Организация мероприятий по экологическому образованию и воспитанию населения</v>
      </c>
      <c r="B580" s="55">
        <v>805</v>
      </c>
      <c r="C580" s="58" t="s">
        <v>169</v>
      </c>
      <c r="D580" s="58" t="s">
        <v>193</v>
      </c>
      <c r="E580" s="55" t="s">
        <v>432</v>
      </c>
      <c r="F580" s="55"/>
      <c r="G580" s="63">
        <f aca="true" t="shared" si="80" ref="G580:G581">G581</f>
        <v>455</v>
      </c>
      <c r="K580" s="104"/>
      <c r="L580" s="104"/>
      <c r="M580" s="104"/>
    </row>
    <row r="581" spans="1:13" ht="33">
      <c r="A581" s="134" t="str">
        <f ca="1">IF(ISERROR(MATCH(F581,Код_КВР,0)),"",INDIRECT(ADDRESS(MATCH(F581,Код_КВР,0)+1,2,,,"КВР")))</f>
        <v>Предоставление субсидий бюджетным, автономным учреждениям и иным некоммерческим организациям</v>
      </c>
      <c r="B581" s="55">
        <v>805</v>
      </c>
      <c r="C581" s="58" t="s">
        <v>169</v>
      </c>
      <c r="D581" s="58" t="s">
        <v>193</v>
      </c>
      <c r="E581" s="55" t="s">
        <v>432</v>
      </c>
      <c r="F581" s="55">
        <v>600</v>
      </c>
      <c r="G581" s="63">
        <f t="shared" si="80"/>
        <v>455</v>
      </c>
      <c r="K581" s="104"/>
      <c r="L581" s="104"/>
      <c r="M581" s="104"/>
    </row>
    <row r="582" spans="1:13" ht="12.75">
      <c r="A582" s="134" t="str">
        <f ca="1">IF(ISERROR(MATCH(F582,Код_КВР,0)),"",INDIRECT(ADDRESS(MATCH(F582,Код_КВР,0)+1,2,,,"КВР")))</f>
        <v>Субсидии бюджетным учреждениям</v>
      </c>
      <c r="B582" s="55">
        <v>805</v>
      </c>
      <c r="C582" s="58" t="s">
        <v>169</v>
      </c>
      <c r="D582" s="58" t="s">
        <v>193</v>
      </c>
      <c r="E582" s="55" t="s">
        <v>432</v>
      </c>
      <c r="F582" s="55">
        <v>610</v>
      </c>
      <c r="G582" s="63">
        <f>455</f>
        <v>455</v>
      </c>
      <c r="K582" s="104"/>
      <c r="L582" s="104"/>
      <c r="M582" s="104"/>
    </row>
    <row r="583" spans="1:13" ht="22.5" customHeight="1">
      <c r="A583" s="134" t="str">
        <f ca="1">IF(ISERROR(MATCH(E583,Код_КЦСР,0)),"",INDIRECT(ADDRESS(MATCH(E583,Код_КЦСР,0)+1,2,,,"КЦСР")))</f>
        <v>Оборудование основных помещений МБДОУ бактерицидными лампами</v>
      </c>
      <c r="B583" s="55">
        <v>805</v>
      </c>
      <c r="C583" s="58" t="s">
        <v>169</v>
      </c>
      <c r="D583" s="58" t="s">
        <v>193</v>
      </c>
      <c r="E583" s="55" t="s">
        <v>434</v>
      </c>
      <c r="F583" s="55"/>
      <c r="G583" s="63">
        <f aca="true" t="shared" si="81" ref="G583:G584">G584</f>
        <v>30</v>
      </c>
      <c r="K583" s="104"/>
      <c r="L583" s="104"/>
      <c r="M583" s="104"/>
    </row>
    <row r="584" spans="1:13" ht="33">
      <c r="A584" s="134" t="str">
        <f ca="1">IF(ISERROR(MATCH(F584,Код_КВР,0)),"",INDIRECT(ADDRESS(MATCH(F584,Код_КВР,0)+1,2,,,"КВР")))</f>
        <v>Предоставление субсидий бюджетным, автономным учреждениям и иным некоммерческим организациям</v>
      </c>
      <c r="B584" s="55">
        <v>805</v>
      </c>
      <c r="C584" s="58" t="s">
        <v>169</v>
      </c>
      <c r="D584" s="58" t="s">
        <v>193</v>
      </c>
      <c r="E584" s="55" t="s">
        <v>434</v>
      </c>
      <c r="F584" s="55">
        <v>600</v>
      </c>
      <c r="G584" s="63">
        <f t="shared" si="81"/>
        <v>30</v>
      </c>
      <c r="K584" s="104"/>
      <c r="L584" s="104"/>
      <c r="M584" s="104"/>
    </row>
    <row r="585" spans="1:13" ht="12.75">
      <c r="A585" s="134" t="str">
        <f ca="1">IF(ISERROR(MATCH(F585,Код_КВР,0)),"",INDIRECT(ADDRESS(MATCH(F585,Код_КВР,0)+1,2,,,"КВР")))</f>
        <v>Субсидии бюджетным учреждениям</v>
      </c>
      <c r="B585" s="55">
        <v>805</v>
      </c>
      <c r="C585" s="58" t="s">
        <v>169</v>
      </c>
      <c r="D585" s="58" t="s">
        <v>193</v>
      </c>
      <c r="E585" s="55" t="s">
        <v>434</v>
      </c>
      <c r="F585" s="55">
        <v>610</v>
      </c>
      <c r="G585" s="63">
        <v>30</v>
      </c>
      <c r="K585" s="104"/>
      <c r="L585" s="104"/>
      <c r="M585" s="104"/>
    </row>
    <row r="586" spans="1:13" ht="39.95" customHeight="1">
      <c r="A586" s="134" t="str">
        <f ca="1">IF(ISERROR(MATCH(E586,Код_КЦСР,0)),"",INDIRECT(ADDRESS(MATCH(E586,Код_КЦСР,0)+1,2,,,"КЦСР")))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586" s="55">
        <v>805</v>
      </c>
      <c r="C586" s="58" t="s">
        <v>169</v>
      </c>
      <c r="D586" s="58" t="s">
        <v>193</v>
      </c>
      <c r="E586" s="55" t="s">
        <v>75</v>
      </c>
      <c r="F586" s="55"/>
      <c r="G586" s="63">
        <f>G587</f>
        <v>2938.9</v>
      </c>
      <c r="K586" s="104"/>
      <c r="L586" s="104"/>
      <c r="M586" s="104"/>
    </row>
    <row r="587" spans="1:13" ht="18.75" customHeight="1">
      <c r="A587" s="134" t="str">
        <f ca="1">IF(ISERROR(MATCH(E587,Код_КЦСР,0)),"",INDIRECT(ADDRESS(MATCH(E587,Код_КЦСР,0)+1,2,,,"КЦСР")))</f>
        <v>Обеспечение пожарной безопасности муниципальных учреждений города</v>
      </c>
      <c r="B587" s="55">
        <v>805</v>
      </c>
      <c r="C587" s="58" t="s">
        <v>169</v>
      </c>
      <c r="D587" s="58" t="s">
        <v>193</v>
      </c>
      <c r="E587" s="55" t="s">
        <v>77</v>
      </c>
      <c r="F587" s="55"/>
      <c r="G587" s="63">
        <f>G588+G596+G593+G599+G602+G605+G608</f>
        <v>2938.9</v>
      </c>
      <c r="K587" s="104"/>
      <c r="L587" s="104"/>
      <c r="M587" s="104"/>
    </row>
    <row r="588" spans="1:13" ht="49.5">
      <c r="A588" s="134" t="str">
        <f ca="1">IF(ISERROR(MATCH(E588,Код_КЦСР,0)),"",INDIRECT(ADDRESS(MATCH(E588,Код_КЦСР,0)+1,2,,,"КЦСР")))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588" s="55">
        <v>805</v>
      </c>
      <c r="C588" s="58" t="s">
        <v>169</v>
      </c>
      <c r="D588" s="58" t="s">
        <v>193</v>
      </c>
      <c r="E588" s="55" t="s">
        <v>79</v>
      </c>
      <c r="F588" s="55"/>
      <c r="G588" s="63">
        <f>G589+G591</f>
        <v>658.9</v>
      </c>
      <c r="K588" s="104"/>
      <c r="L588" s="104"/>
      <c r="M588" s="104"/>
    </row>
    <row r="589" spans="1:13" ht="12.75" hidden="1">
      <c r="A589" s="134" t="str">
        <f aca="true" t="shared" si="82" ref="A589:A592">IF(ISERROR(MATCH(F589,Код_КВР,0)),"",INDIRECT(ADDRESS(MATCH(F589,Код_КВР,0)+1,2,,,"КВР")))</f>
        <v>Закупка товаров, работ и услуг для муниципальных нужд</v>
      </c>
      <c r="B589" s="55">
        <v>805</v>
      </c>
      <c r="C589" s="58" t="s">
        <v>169</v>
      </c>
      <c r="D589" s="58" t="s">
        <v>193</v>
      </c>
      <c r="E589" s="55" t="s">
        <v>79</v>
      </c>
      <c r="F589" s="55">
        <v>200</v>
      </c>
      <c r="G589" s="63">
        <f>G590</f>
        <v>0</v>
      </c>
      <c r="K589" s="104"/>
      <c r="L589" s="104"/>
      <c r="M589" s="104"/>
    </row>
    <row r="590" spans="1:13" ht="33" hidden="1">
      <c r="A590" s="134" t="str">
        <f ca="1" t="shared" si="82"/>
        <v>Иные закупки товаров, работ и услуг для обеспечения муниципальных нужд</v>
      </c>
      <c r="B590" s="55">
        <v>805</v>
      </c>
      <c r="C590" s="58" t="s">
        <v>169</v>
      </c>
      <c r="D590" s="58" t="s">
        <v>193</v>
      </c>
      <c r="E590" s="55" t="s">
        <v>79</v>
      </c>
      <c r="F590" s="55">
        <v>240</v>
      </c>
      <c r="G590" s="63"/>
      <c r="K590" s="104"/>
      <c r="L590" s="104"/>
      <c r="M590" s="104"/>
    </row>
    <row r="591" spans="1:13" ht="33">
      <c r="A591" s="134" t="str">
        <f ca="1" t="shared" si="82"/>
        <v>Предоставление субсидий бюджетным, автономным учреждениям и иным некоммерческим организациям</v>
      </c>
      <c r="B591" s="55">
        <v>805</v>
      </c>
      <c r="C591" s="58" t="s">
        <v>169</v>
      </c>
      <c r="D591" s="58" t="s">
        <v>193</v>
      </c>
      <c r="E591" s="55" t="s">
        <v>79</v>
      </c>
      <c r="F591" s="55">
        <v>600</v>
      </c>
      <c r="G591" s="63">
        <f>G592</f>
        <v>658.9</v>
      </c>
      <c r="K591" s="104"/>
      <c r="L591" s="104"/>
      <c r="M591" s="104"/>
    </row>
    <row r="592" spans="1:13" ht="12.75">
      <c r="A592" s="134" t="str">
        <f ca="1" t="shared" si="82"/>
        <v>Субсидии бюджетным учреждениям</v>
      </c>
      <c r="B592" s="55">
        <v>805</v>
      </c>
      <c r="C592" s="58" t="s">
        <v>169</v>
      </c>
      <c r="D592" s="58" t="s">
        <v>193</v>
      </c>
      <c r="E592" s="55" t="s">
        <v>79</v>
      </c>
      <c r="F592" s="55">
        <v>610</v>
      </c>
      <c r="G592" s="63">
        <v>658.9</v>
      </c>
      <c r="K592" s="104"/>
      <c r="L592" s="104"/>
      <c r="M592" s="104"/>
    </row>
    <row r="593" spans="1:13" ht="33">
      <c r="A593" s="134" t="str">
        <f ca="1">IF(ISERROR(MATCH(E593,Код_КЦСР,0)),"",INDIRECT(ADDRESS(MATCH(E593,Код_КЦСР,0)+1,2,,,"КЦСР")))</f>
        <v>Приобретение первичных средств пожаротушения, перезарядка огнетушителей</v>
      </c>
      <c r="B593" s="55">
        <v>805</v>
      </c>
      <c r="C593" s="58" t="s">
        <v>169</v>
      </c>
      <c r="D593" s="58" t="s">
        <v>193</v>
      </c>
      <c r="E593" s="55" t="s">
        <v>81</v>
      </c>
      <c r="F593" s="55"/>
      <c r="G593" s="63">
        <f>G594</f>
        <v>44</v>
      </c>
      <c r="K593" s="104"/>
      <c r="L593" s="104"/>
      <c r="M593" s="104"/>
    </row>
    <row r="594" spans="1:13" ht="33">
      <c r="A594" s="134" t="str">
        <f ca="1">IF(ISERROR(MATCH(F594,Код_КВР,0)),"",INDIRECT(ADDRESS(MATCH(F594,Код_КВР,0)+1,2,,,"КВР")))</f>
        <v>Предоставление субсидий бюджетным, автономным учреждениям и иным некоммерческим организациям</v>
      </c>
      <c r="B594" s="55">
        <v>805</v>
      </c>
      <c r="C594" s="58" t="s">
        <v>169</v>
      </c>
      <c r="D594" s="58" t="s">
        <v>193</v>
      </c>
      <c r="E594" s="55" t="s">
        <v>81</v>
      </c>
      <c r="F594" s="55">
        <v>600</v>
      </c>
      <c r="G594" s="63">
        <f>G595</f>
        <v>44</v>
      </c>
      <c r="K594" s="104"/>
      <c r="L594" s="104"/>
      <c r="M594" s="104"/>
    </row>
    <row r="595" spans="1:13" ht="12.75">
      <c r="A595" s="134" t="str">
        <f ca="1">IF(ISERROR(MATCH(F595,Код_КВР,0)),"",INDIRECT(ADDRESS(MATCH(F595,Код_КВР,0)+1,2,,,"КВР")))</f>
        <v>Субсидии бюджетным учреждениям</v>
      </c>
      <c r="B595" s="55">
        <v>805</v>
      </c>
      <c r="C595" s="58" t="s">
        <v>169</v>
      </c>
      <c r="D595" s="58" t="s">
        <v>193</v>
      </c>
      <c r="E595" s="55" t="s">
        <v>81</v>
      </c>
      <c r="F595" s="55">
        <v>610</v>
      </c>
      <c r="G595" s="63">
        <v>44</v>
      </c>
      <c r="K595" s="104"/>
      <c r="L595" s="104"/>
      <c r="M595" s="104"/>
    </row>
    <row r="596" spans="1:13" ht="12.75">
      <c r="A596" s="134" t="str">
        <f ca="1">IF(ISERROR(MATCH(E596,Код_КЦСР,0)),"",INDIRECT(ADDRESS(MATCH(E596,Код_КЦСР,0)+1,2,,,"КЦСР")))</f>
        <v>Ремонт и оборудование эвакуационных путей  зданий</v>
      </c>
      <c r="B596" s="55">
        <v>805</v>
      </c>
      <c r="C596" s="58" t="s">
        <v>169</v>
      </c>
      <c r="D596" s="58" t="s">
        <v>193</v>
      </c>
      <c r="E596" s="55" t="s">
        <v>83</v>
      </c>
      <c r="F596" s="55"/>
      <c r="G596" s="62">
        <f>G597</f>
        <v>290</v>
      </c>
      <c r="K596" s="104"/>
      <c r="L596" s="104"/>
      <c r="M596" s="104"/>
    </row>
    <row r="597" spans="1:13" ht="33">
      <c r="A597" s="134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55">
        <v>805</v>
      </c>
      <c r="C597" s="58" t="s">
        <v>169</v>
      </c>
      <c r="D597" s="58" t="s">
        <v>193</v>
      </c>
      <c r="E597" s="55" t="s">
        <v>83</v>
      </c>
      <c r="F597" s="55">
        <v>600</v>
      </c>
      <c r="G597" s="63">
        <f>G598</f>
        <v>290</v>
      </c>
      <c r="K597" s="104"/>
      <c r="L597" s="104"/>
      <c r="M597" s="104"/>
    </row>
    <row r="598" spans="1:13" ht="12.75">
      <c r="A598" s="134" t="str">
        <f ca="1">IF(ISERROR(MATCH(F598,Код_КВР,0)),"",INDIRECT(ADDRESS(MATCH(F598,Код_КВР,0)+1,2,,,"КВР")))</f>
        <v>Субсидии бюджетным учреждениям</v>
      </c>
      <c r="B598" s="55">
        <v>805</v>
      </c>
      <c r="C598" s="58" t="s">
        <v>169</v>
      </c>
      <c r="D598" s="58" t="s">
        <v>193</v>
      </c>
      <c r="E598" s="55" t="s">
        <v>83</v>
      </c>
      <c r="F598" s="55">
        <v>610</v>
      </c>
      <c r="G598" s="63">
        <v>290</v>
      </c>
      <c r="K598" s="104"/>
      <c r="L598" s="104"/>
      <c r="M598" s="104"/>
    </row>
    <row r="599" spans="1:13" ht="12.75" hidden="1">
      <c r="A599" s="134" t="str">
        <f ca="1">IF(ISERROR(MATCH(E599,Код_КЦСР,0)),"",INDIRECT(ADDRESS(MATCH(E599,Код_КЦСР,0)+1,2,,,"КЦСР")))</f>
        <v>Ремонт и обслуживание электрооборудования зданий</v>
      </c>
      <c r="B599" s="55">
        <v>805</v>
      </c>
      <c r="C599" s="58" t="s">
        <v>169</v>
      </c>
      <c r="D599" s="58" t="s">
        <v>193</v>
      </c>
      <c r="E599" s="55" t="s">
        <v>85</v>
      </c>
      <c r="F599" s="55"/>
      <c r="G599" s="63">
        <f>G600</f>
        <v>0</v>
      </c>
      <c r="K599" s="104"/>
      <c r="L599" s="104"/>
      <c r="M599" s="104"/>
    </row>
    <row r="600" spans="1:13" ht="33" hidden="1">
      <c r="A600" s="134" t="str">
        <f ca="1">IF(ISERROR(MATCH(F600,Код_КВР,0)),"",INDIRECT(ADDRESS(MATCH(F600,Код_КВР,0)+1,2,,,"КВР")))</f>
        <v>Предоставление субсидий бюджетным, автономным учреждениям и иным некоммерческим организациям</v>
      </c>
      <c r="B600" s="55">
        <v>805</v>
      </c>
      <c r="C600" s="58" t="s">
        <v>169</v>
      </c>
      <c r="D600" s="58" t="s">
        <v>193</v>
      </c>
      <c r="E600" s="55" t="s">
        <v>85</v>
      </c>
      <c r="F600" s="55">
        <v>600</v>
      </c>
      <c r="G600" s="63">
        <f>G601</f>
        <v>0</v>
      </c>
      <c r="K600" s="104"/>
      <c r="L600" s="104"/>
      <c r="M600" s="104"/>
    </row>
    <row r="601" spans="1:13" ht="12.75" hidden="1">
      <c r="A601" s="134" t="str">
        <f ca="1">IF(ISERROR(MATCH(F601,Код_КВР,0)),"",INDIRECT(ADDRESS(MATCH(F601,Код_КВР,0)+1,2,,,"КВР")))</f>
        <v>Субсидии бюджетным учреждениям</v>
      </c>
      <c r="B601" s="55">
        <v>805</v>
      </c>
      <c r="C601" s="58" t="s">
        <v>169</v>
      </c>
      <c r="D601" s="58" t="s">
        <v>193</v>
      </c>
      <c r="E601" s="55" t="s">
        <v>85</v>
      </c>
      <c r="F601" s="55">
        <v>610</v>
      </c>
      <c r="G601" s="63"/>
      <c r="K601" s="104"/>
      <c r="L601" s="104"/>
      <c r="M601" s="104"/>
    </row>
    <row r="602" spans="1:13" ht="19.5" customHeight="1">
      <c r="A602" s="134" t="str">
        <f ca="1">IF(ISERROR(MATCH(E602,Код_КЦСР,0)),"",INDIRECT(ADDRESS(MATCH(E602,Код_КЦСР,0)+1,2,,,"КЦСР")))</f>
        <v>Ремонт и испытание наружных пожарных лестниц</v>
      </c>
      <c r="B602" s="55">
        <v>805</v>
      </c>
      <c r="C602" s="58" t="s">
        <v>169</v>
      </c>
      <c r="D602" s="58" t="s">
        <v>193</v>
      </c>
      <c r="E602" s="55" t="s">
        <v>87</v>
      </c>
      <c r="F602" s="55"/>
      <c r="G602" s="63">
        <f>G603</f>
        <v>104</v>
      </c>
      <c r="K602" s="104"/>
      <c r="L602" s="104"/>
      <c r="M602" s="104"/>
    </row>
    <row r="603" spans="1:13" ht="33">
      <c r="A603" s="134" t="str">
        <f ca="1">IF(ISERROR(MATCH(F603,Код_КВР,0)),"",INDIRECT(ADDRESS(MATCH(F603,Код_КВР,0)+1,2,,,"КВР")))</f>
        <v>Предоставление субсидий бюджетным, автономным учреждениям и иным некоммерческим организациям</v>
      </c>
      <c r="B603" s="55">
        <v>805</v>
      </c>
      <c r="C603" s="58" t="s">
        <v>169</v>
      </c>
      <c r="D603" s="58" t="s">
        <v>193</v>
      </c>
      <c r="E603" s="55" t="s">
        <v>87</v>
      </c>
      <c r="F603" s="55">
        <v>600</v>
      </c>
      <c r="G603" s="63">
        <f>G604</f>
        <v>104</v>
      </c>
      <c r="K603" s="104"/>
      <c r="L603" s="104"/>
      <c r="M603" s="104"/>
    </row>
    <row r="604" spans="1:13" ht="12.75">
      <c r="A604" s="134" t="str">
        <f ca="1">IF(ISERROR(MATCH(F604,Код_КВР,0)),"",INDIRECT(ADDRESS(MATCH(F604,Код_КВР,0)+1,2,,,"КВР")))</f>
        <v>Субсидии бюджетным учреждениям</v>
      </c>
      <c r="B604" s="55">
        <v>805</v>
      </c>
      <c r="C604" s="58" t="s">
        <v>169</v>
      </c>
      <c r="D604" s="58" t="s">
        <v>193</v>
      </c>
      <c r="E604" s="55" t="s">
        <v>87</v>
      </c>
      <c r="F604" s="55">
        <v>610</v>
      </c>
      <c r="G604" s="63">
        <v>104</v>
      </c>
      <c r="K604" s="104"/>
      <c r="L604" s="104"/>
      <c r="M604" s="104"/>
    </row>
    <row r="605" spans="1:13" ht="33">
      <c r="A605" s="134" t="str">
        <f ca="1">IF(ISERROR(MATCH(E605,Код_КЦСР,0)),"",INDIRECT(ADDRESS(MATCH(E605,Код_КЦСР,0)+1,2,,,"КЦСР")))</f>
        <v>Комплектование, ремонт и испытание внутреннего противопожарного водоснабжения зданий (ПК)</v>
      </c>
      <c r="B605" s="55">
        <v>805</v>
      </c>
      <c r="C605" s="58" t="s">
        <v>169</v>
      </c>
      <c r="D605" s="58" t="s">
        <v>193</v>
      </c>
      <c r="E605" s="55" t="s">
        <v>89</v>
      </c>
      <c r="F605" s="55"/>
      <c r="G605" s="63">
        <f>G606</f>
        <v>1109</v>
      </c>
      <c r="K605" s="104"/>
      <c r="L605" s="104"/>
      <c r="M605" s="104"/>
    </row>
    <row r="606" spans="1:13" ht="33">
      <c r="A606" s="134" t="str">
        <f ca="1">IF(ISERROR(MATCH(F606,Код_КВР,0)),"",INDIRECT(ADDRESS(MATCH(F606,Код_КВР,0)+1,2,,,"КВР")))</f>
        <v>Предоставление субсидий бюджетным, автономным учреждениям и иным некоммерческим организациям</v>
      </c>
      <c r="B606" s="55">
        <v>805</v>
      </c>
      <c r="C606" s="58" t="s">
        <v>169</v>
      </c>
      <c r="D606" s="58" t="s">
        <v>193</v>
      </c>
      <c r="E606" s="55" t="s">
        <v>89</v>
      </c>
      <c r="F606" s="55">
        <v>600</v>
      </c>
      <c r="G606" s="63">
        <f>G607</f>
        <v>1109</v>
      </c>
      <c r="K606" s="104"/>
      <c r="L606" s="104"/>
      <c r="M606" s="104"/>
    </row>
    <row r="607" spans="1:13" ht="12.75">
      <c r="A607" s="134" t="str">
        <f ca="1">IF(ISERROR(MATCH(F607,Код_КВР,0)),"",INDIRECT(ADDRESS(MATCH(F607,Код_КВР,0)+1,2,,,"КВР")))</f>
        <v>Субсидии бюджетным учреждениям</v>
      </c>
      <c r="B607" s="55">
        <v>805</v>
      </c>
      <c r="C607" s="58" t="s">
        <v>169</v>
      </c>
      <c r="D607" s="58" t="s">
        <v>193</v>
      </c>
      <c r="E607" s="55" t="s">
        <v>89</v>
      </c>
      <c r="F607" s="55">
        <v>610</v>
      </c>
      <c r="G607" s="63">
        <v>1109</v>
      </c>
      <c r="K607" s="104"/>
      <c r="L607" s="104"/>
      <c r="M607" s="104"/>
    </row>
    <row r="608" spans="1:13" ht="33">
      <c r="A608" s="134" t="str">
        <f ca="1">IF(ISERROR(MATCH(E608,Код_КЦСР,0)),"",INDIRECT(ADDRESS(MATCH(E608,Код_КЦСР,0)+1,2,,,"КЦСР")))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608" s="55">
        <v>805</v>
      </c>
      <c r="C608" s="58" t="s">
        <v>169</v>
      </c>
      <c r="D608" s="58" t="s">
        <v>193</v>
      </c>
      <c r="E608" s="55" t="s">
        <v>91</v>
      </c>
      <c r="F608" s="55"/>
      <c r="G608" s="63">
        <f>G609</f>
        <v>733</v>
      </c>
      <c r="K608" s="104"/>
      <c r="L608" s="104"/>
      <c r="M608" s="104"/>
    </row>
    <row r="609" spans="1:13" ht="33">
      <c r="A609" s="134" t="str">
        <f ca="1">IF(ISERROR(MATCH(F609,Код_КВР,0)),"",INDIRECT(ADDRESS(MATCH(F609,Код_КВР,0)+1,2,,,"КВР")))</f>
        <v>Предоставление субсидий бюджетным, автономным учреждениям и иным некоммерческим организациям</v>
      </c>
      <c r="B609" s="55">
        <v>805</v>
      </c>
      <c r="C609" s="58" t="s">
        <v>169</v>
      </c>
      <c r="D609" s="58" t="s">
        <v>193</v>
      </c>
      <c r="E609" s="55" t="s">
        <v>91</v>
      </c>
      <c r="F609" s="55">
        <v>600</v>
      </c>
      <c r="G609" s="63">
        <f>G610</f>
        <v>733</v>
      </c>
      <c r="K609" s="104"/>
      <c r="L609" s="104"/>
      <c r="M609" s="104"/>
    </row>
    <row r="610" spans="1:13" ht="12.75">
      <c r="A610" s="134" t="str">
        <f ca="1">IF(ISERROR(MATCH(F610,Код_КВР,0)),"",INDIRECT(ADDRESS(MATCH(F610,Код_КВР,0)+1,2,,,"КВР")))</f>
        <v>Субсидии бюджетным учреждениям</v>
      </c>
      <c r="B610" s="55">
        <v>805</v>
      </c>
      <c r="C610" s="58" t="s">
        <v>169</v>
      </c>
      <c r="D610" s="58" t="s">
        <v>193</v>
      </c>
      <c r="E610" s="55" t="s">
        <v>91</v>
      </c>
      <c r="F610" s="55">
        <v>610</v>
      </c>
      <c r="G610" s="63">
        <v>733</v>
      </c>
      <c r="K610" s="104"/>
      <c r="L610" s="104"/>
      <c r="M610" s="104"/>
    </row>
    <row r="611" spans="1:13" ht="12.75">
      <c r="A611" s="134" t="str">
        <f ca="1">IF(ISERROR(MATCH(C611,Код_Раздел,0)),"",INDIRECT(ADDRESS(MATCH(C611,Код_Раздел,0)+1,2,,,"Раздел")))</f>
        <v>Социальная политика</v>
      </c>
      <c r="B611" s="55">
        <v>805</v>
      </c>
      <c r="C611" s="58" t="s">
        <v>162</v>
      </c>
      <c r="D611" s="58"/>
      <c r="E611" s="55"/>
      <c r="F611" s="55"/>
      <c r="G611" s="63">
        <f>G612+G623</f>
        <v>97661.3</v>
      </c>
      <c r="K611" s="104"/>
      <c r="L611" s="104"/>
      <c r="M611" s="104"/>
    </row>
    <row r="612" spans="1:13" ht="12.75">
      <c r="A612" s="137" t="s">
        <v>153</v>
      </c>
      <c r="B612" s="55">
        <v>805</v>
      </c>
      <c r="C612" s="58" t="s">
        <v>162</v>
      </c>
      <c r="D612" s="58" t="s">
        <v>189</v>
      </c>
      <c r="E612" s="55"/>
      <c r="F612" s="55"/>
      <c r="G612" s="63">
        <f>G613</f>
        <v>11634.9</v>
      </c>
      <c r="K612" s="104"/>
      <c r="L612" s="104"/>
      <c r="M612" s="104"/>
    </row>
    <row r="613" spans="1:13" ht="12.75">
      <c r="A613" s="134" t="str">
        <f ca="1">IF(ISERROR(MATCH(E613,Код_КЦСР,0)),"",INDIRECT(ADDRESS(MATCH(E613,Код_КЦСР,0)+1,2,,,"КЦСР")))</f>
        <v>Муниципальная программа «Развитие образования» на 2013-2022 годы</v>
      </c>
      <c r="B613" s="55">
        <v>805</v>
      </c>
      <c r="C613" s="58" t="s">
        <v>162</v>
      </c>
      <c r="D613" s="58" t="s">
        <v>189</v>
      </c>
      <c r="E613" s="55" t="s">
        <v>241</v>
      </c>
      <c r="F613" s="55"/>
      <c r="G613" s="63">
        <f>G614+G618</f>
        <v>11634.9</v>
      </c>
      <c r="K613" s="104"/>
      <c r="L613" s="104"/>
      <c r="M613" s="104"/>
    </row>
    <row r="614" spans="1:13" ht="12.75" hidden="1">
      <c r="A614" s="134" t="str">
        <f ca="1">IF(ISERROR(MATCH(E614,Код_КЦСР,0)),"",INDIRECT(ADDRESS(MATCH(E614,Код_КЦСР,0)+1,2,,,"КЦСР")))</f>
        <v>Общее образование</v>
      </c>
      <c r="B614" s="55">
        <v>805</v>
      </c>
      <c r="C614" s="58" t="s">
        <v>162</v>
      </c>
      <c r="D614" s="58" t="s">
        <v>189</v>
      </c>
      <c r="E614" s="55" t="s">
        <v>249</v>
      </c>
      <c r="F614" s="55"/>
      <c r="G614" s="63">
        <f aca="true" t="shared" si="83" ref="G614:G616">G615</f>
        <v>0</v>
      </c>
      <c r="K614" s="104"/>
      <c r="L614" s="104"/>
      <c r="M614" s="104"/>
    </row>
    <row r="615" spans="1:13" ht="82.5" hidden="1">
      <c r="A615" s="134" t="str">
        <f ca="1">IF(ISERROR(MATCH(E615,Код_КЦСР,0)),"",INDIRECT(ADDRESS(MATCH(E615,Код_КЦСР,0)+1,2,,,"КЦСР")))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15" s="55">
        <v>805</v>
      </c>
      <c r="C615" s="58" t="s">
        <v>162</v>
      </c>
      <c r="D615" s="58" t="s">
        <v>189</v>
      </c>
      <c r="E615" s="55" t="s">
        <v>354</v>
      </c>
      <c r="F615" s="55"/>
      <c r="G615" s="63">
        <f t="shared" si="83"/>
        <v>0</v>
      </c>
      <c r="K615" s="104"/>
      <c r="L615" s="104"/>
      <c r="M615" s="104"/>
    </row>
    <row r="616" spans="1:13" ht="12.75" hidden="1">
      <c r="A616" s="134" t="str">
        <f ca="1">IF(ISERROR(MATCH(F616,Код_КВР,0)),"",INDIRECT(ADDRESS(MATCH(F616,Код_КВР,0)+1,2,,,"КВР")))</f>
        <v>Социальное обеспечение и иные выплаты населению</v>
      </c>
      <c r="B616" s="55">
        <v>805</v>
      </c>
      <c r="C616" s="58" t="s">
        <v>162</v>
      </c>
      <c r="D616" s="58" t="s">
        <v>189</v>
      </c>
      <c r="E616" s="55" t="s">
        <v>354</v>
      </c>
      <c r="F616" s="55">
        <v>300</v>
      </c>
      <c r="G616" s="63">
        <f t="shared" si="83"/>
        <v>0</v>
      </c>
      <c r="K616" s="104"/>
      <c r="L616" s="104"/>
      <c r="M616" s="104"/>
    </row>
    <row r="617" spans="1:13" ht="33" hidden="1">
      <c r="A617" s="134" t="str">
        <f ca="1">IF(ISERROR(MATCH(F617,Код_КВР,0)),"",INDIRECT(ADDRESS(MATCH(F617,Код_КВР,0)+1,2,,,"КВР")))</f>
        <v>Социальные выплаты гражданам, кроме публичных нормативных социальных выплат</v>
      </c>
      <c r="B617" s="55">
        <v>805</v>
      </c>
      <c r="C617" s="58" t="s">
        <v>162</v>
      </c>
      <c r="D617" s="58" t="s">
        <v>189</v>
      </c>
      <c r="E617" s="55" t="s">
        <v>354</v>
      </c>
      <c r="F617" s="55">
        <v>320</v>
      </c>
      <c r="G617" s="63"/>
      <c r="K617" s="104"/>
      <c r="L617" s="104"/>
      <c r="M617" s="104"/>
    </row>
    <row r="618" spans="1:13" ht="12.75">
      <c r="A618" s="134" t="str">
        <f ca="1">IF(ISERROR(MATCH(E618,Код_КЦСР,0)),"",INDIRECT(ADDRESS(MATCH(E618,Код_КЦСР,0)+1,2,,,"КЦСР")))</f>
        <v>Кадровое обеспечение муниципальной системы образования</v>
      </c>
      <c r="B618" s="55">
        <v>805</v>
      </c>
      <c r="C618" s="58" t="s">
        <v>162</v>
      </c>
      <c r="D618" s="58" t="s">
        <v>189</v>
      </c>
      <c r="E618" s="55" t="s">
        <v>260</v>
      </c>
      <c r="F618" s="55"/>
      <c r="G618" s="63">
        <f aca="true" t="shared" si="84" ref="G618:G621">G619</f>
        <v>11634.9</v>
      </c>
      <c r="K618" s="104"/>
      <c r="L618" s="104"/>
      <c r="M618" s="104"/>
    </row>
    <row r="619" spans="1:13" ht="33">
      <c r="A619" s="134" t="str">
        <f ca="1">IF(ISERROR(MATCH(E619,Код_КЦСР,0)),"",INDIRECT(ADDRESS(MATCH(E619,Код_КЦСР,0)+1,2,,,"КЦСР")))</f>
        <v xml:space="preserve">Осуществление денежных выплат работникам муниципальных образовательных учреждений     </v>
      </c>
      <c r="B619" s="55">
        <v>805</v>
      </c>
      <c r="C619" s="58" t="s">
        <v>162</v>
      </c>
      <c r="D619" s="58" t="s">
        <v>189</v>
      </c>
      <c r="E619" s="55" t="s">
        <v>265</v>
      </c>
      <c r="F619" s="55"/>
      <c r="G619" s="63">
        <f t="shared" si="84"/>
        <v>11634.9</v>
      </c>
      <c r="K619" s="104"/>
      <c r="L619" s="104"/>
      <c r="M619" s="104"/>
    </row>
    <row r="620" spans="1:13" ht="71.25" customHeight="1">
      <c r="A620" s="134" t="str">
        <f ca="1">IF(ISERROR(MATCH(E620,Код_КЦСР,0)),"",INDIRECT(ADDRESS(MATCH(E620,Код_КЦСР,0)+1,2,,,"КЦСР")))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620" s="55">
        <v>805</v>
      </c>
      <c r="C620" s="58" t="s">
        <v>162</v>
      </c>
      <c r="D620" s="58" t="s">
        <v>189</v>
      </c>
      <c r="E620" s="55" t="s">
        <v>361</v>
      </c>
      <c r="F620" s="55"/>
      <c r="G620" s="63">
        <f t="shared" si="84"/>
        <v>11634.9</v>
      </c>
      <c r="K620" s="104"/>
      <c r="L620" s="104"/>
      <c r="M620" s="104"/>
    </row>
    <row r="621" spans="1:13" ht="12.75">
      <c r="A621" s="134" t="str">
        <f ca="1">IF(ISERROR(MATCH(F621,Код_КВР,0)),"",INDIRECT(ADDRESS(MATCH(F621,Код_КВР,0)+1,2,,,"КВР")))</f>
        <v>Социальное обеспечение и иные выплаты населению</v>
      </c>
      <c r="B621" s="55">
        <v>805</v>
      </c>
      <c r="C621" s="58" t="s">
        <v>162</v>
      </c>
      <c r="D621" s="58" t="s">
        <v>189</v>
      </c>
      <c r="E621" s="55" t="s">
        <v>361</v>
      </c>
      <c r="F621" s="55">
        <v>300</v>
      </c>
      <c r="G621" s="63">
        <f t="shared" si="84"/>
        <v>11634.9</v>
      </c>
      <c r="K621" s="104"/>
      <c r="L621" s="104"/>
      <c r="M621" s="104"/>
    </row>
    <row r="622" spans="1:13" ht="12.75">
      <c r="A622" s="134" t="str">
        <f ca="1">IF(ISERROR(MATCH(F622,Код_КВР,0)),"",INDIRECT(ADDRESS(MATCH(F622,Код_КВР,0)+1,2,,,"КВР")))</f>
        <v>Публичные нормативные социальные выплаты гражданам</v>
      </c>
      <c r="B622" s="55">
        <v>805</v>
      </c>
      <c r="C622" s="58" t="s">
        <v>162</v>
      </c>
      <c r="D622" s="58" t="s">
        <v>189</v>
      </c>
      <c r="E622" s="55" t="s">
        <v>361</v>
      </c>
      <c r="F622" s="55">
        <v>310</v>
      </c>
      <c r="G622" s="63">
        <v>11634.9</v>
      </c>
      <c r="K622" s="104"/>
      <c r="L622" s="104"/>
      <c r="M622" s="104"/>
    </row>
    <row r="623" spans="1:13" ht="12.75">
      <c r="A623" s="136" t="s">
        <v>178</v>
      </c>
      <c r="B623" s="55">
        <v>805</v>
      </c>
      <c r="C623" s="58" t="s">
        <v>162</v>
      </c>
      <c r="D623" s="58" t="s">
        <v>190</v>
      </c>
      <c r="E623" s="55"/>
      <c r="F623" s="55"/>
      <c r="G623" s="63">
        <f>G624</f>
        <v>86026.40000000001</v>
      </c>
      <c r="K623" s="104"/>
      <c r="L623" s="104"/>
      <c r="M623" s="104"/>
    </row>
    <row r="624" spans="1:13" ht="12.75">
      <c r="A624" s="134" t="str">
        <f ca="1">IF(ISERROR(MATCH(E624,Код_КЦСР,0)),"",INDIRECT(ADDRESS(MATCH(E624,Код_КЦСР,0)+1,2,,,"КЦСР")))</f>
        <v>Муниципальная программа «Развитие образования» на 2013-2022 годы</v>
      </c>
      <c r="B624" s="55">
        <v>805</v>
      </c>
      <c r="C624" s="58" t="s">
        <v>162</v>
      </c>
      <c r="D624" s="58" t="s">
        <v>190</v>
      </c>
      <c r="E624" s="55" t="s">
        <v>241</v>
      </c>
      <c r="F624" s="55"/>
      <c r="G624" s="63">
        <f>G625+G633+G629</f>
        <v>86026.40000000001</v>
      </c>
      <c r="K624" s="104"/>
      <c r="L624" s="104"/>
      <c r="M624" s="104"/>
    </row>
    <row r="625" spans="1:13" ht="12.75">
      <c r="A625" s="134" t="str">
        <f ca="1">IF(ISERROR(MATCH(E625,Код_КЦСР,0)),"",INDIRECT(ADDRESS(MATCH(E625,Код_КЦСР,0)+1,2,,,"КЦСР")))</f>
        <v>Дошкольное образование</v>
      </c>
      <c r="B625" s="55">
        <v>805</v>
      </c>
      <c r="C625" s="58" t="s">
        <v>162</v>
      </c>
      <c r="D625" s="58" t="s">
        <v>190</v>
      </c>
      <c r="E625" s="55" t="s">
        <v>247</v>
      </c>
      <c r="F625" s="55"/>
      <c r="G625" s="63">
        <f aca="true" t="shared" si="85" ref="G625:G627">G626</f>
        <v>61979.4</v>
      </c>
      <c r="K625" s="104"/>
      <c r="L625" s="104"/>
      <c r="M625" s="104"/>
    </row>
    <row r="626" spans="1:13" ht="75.95" customHeight="1">
      <c r="A626" s="134" t="str">
        <f ca="1">IF(ISERROR(MATCH(E626,Код_КЦСР,0)),"",INDIRECT(ADDRESS(MATCH(E626,Код_КЦСР,0)+1,2,,,"КЦСР")))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26" s="55">
        <v>805</v>
      </c>
      <c r="C626" s="58" t="s">
        <v>162</v>
      </c>
      <c r="D626" s="58" t="s">
        <v>190</v>
      </c>
      <c r="E626" s="55" t="s">
        <v>583</v>
      </c>
      <c r="F626" s="55"/>
      <c r="G626" s="63">
        <f t="shared" si="85"/>
        <v>61979.4</v>
      </c>
      <c r="K626" s="104"/>
      <c r="L626" s="104"/>
      <c r="M626" s="104"/>
    </row>
    <row r="627" spans="1:13" ht="22.5" customHeight="1">
      <c r="A627" s="134" t="str">
        <f ca="1">IF(ISERROR(MATCH(F627,Код_КВР,0)),"",INDIRECT(ADDRESS(MATCH(F627,Код_КВР,0)+1,2,,,"КВР")))</f>
        <v>Социальное обеспечение и иные выплаты населению</v>
      </c>
      <c r="B627" s="55">
        <v>805</v>
      </c>
      <c r="C627" s="58" t="s">
        <v>162</v>
      </c>
      <c r="D627" s="58" t="s">
        <v>190</v>
      </c>
      <c r="E627" s="55" t="s">
        <v>583</v>
      </c>
      <c r="F627" s="55">
        <v>300</v>
      </c>
      <c r="G627" s="63">
        <f t="shared" si="85"/>
        <v>61979.4</v>
      </c>
      <c r="K627" s="104"/>
      <c r="L627" s="104"/>
      <c r="M627" s="104"/>
    </row>
    <row r="628" spans="1:13" ht="33">
      <c r="A628" s="134" t="str">
        <f ca="1">IF(ISERROR(MATCH(F628,Код_КВР,0)),"",INDIRECT(ADDRESS(MATCH(F628,Код_КВР,0)+1,2,,,"КВР")))</f>
        <v>Социальные выплаты гражданам, кроме публичных нормативных социальных выплат</v>
      </c>
      <c r="B628" s="55">
        <v>805</v>
      </c>
      <c r="C628" s="58" t="s">
        <v>162</v>
      </c>
      <c r="D628" s="58" t="s">
        <v>190</v>
      </c>
      <c r="E628" s="55" t="s">
        <v>583</v>
      </c>
      <c r="F628" s="55">
        <v>320</v>
      </c>
      <c r="G628" s="63">
        <f>61979.4</f>
        <v>61979.4</v>
      </c>
      <c r="K628" s="104"/>
      <c r="L628" s="104"/>
      <c r="M628" s="104"/>
    </row>
    <row r="629" spans="1:13" ht="12.75">
      <c r="A629" s="134" t="str">
        <f ca="1">IF(ISERROR(MATCH(E629,Код_КЦСР,0)),"",INDIRECT(ADDRESS(MATCH(E629,Код_КЦСР,0)+1,2,,,"КЦСР")))</f>
        <v>Общее образование</v>
      </c>
      <c r="B629" s="55">
        <v>805</v>
      </c>
      <c r="C629" s="58" t="s">
        <v>162</v>
      </c>
      <c r="D629" s="58" t="s">
        <v>190</v>
      </c>
      <c r="E629" s="55" t="s">
        <v>249</v>
      </c>
      <c r="F629" s="55"/>
      <c r="G629" s="63">
        <f>G630</f>
        <v>6543.3</v>
      </c>
      <c r="K629" s="104"/>
      <c r="L629" s="104"/>
      <c r="M629" s="104"/>
    </row>
    <row r="630" spans="1:13" ht="82.5">
      <c r="A630" s="134" t="str">
        <f ca="1">IF(ISERROR(MATCH(E630,Код_КЦСР,0)),"",INDIRECT(ADDRESS(MATCH(E630,Код_КЦСР,0)+1,2,,,"КЦСР")))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30" s="55">
        <v>805</v>
      </c>
      <c r="C630" s="58" t="s">
        <v>162</v>
      </c>
      <c r="D630" s="58" t="s">
        <v>190</v>
      </c>
      <c r="E630" s="55" t="s">
        <v>354</v>
      </c>
      <c r="F630" s="55"/>
      <c r="G630" s="63">
        <f>G631</f>
        <v>6543.3</v>
      </c>
      <c r="K630" s="104"/>
      <c r="L630" s="104"/>
      <c r="M630" s="104"/>
    </row>
    <row r="631" spans="1:13" ht="23.25" customHeight="1">
      <c r="A631" s="134" t="str">
        <f ca="1">IF(ISERROR(MATCH(F631,Код_КВР,0)),"",INDIRECT(ADDRESS(MATCH(F631,Код_КВР,0)+1,2,,,"КВР")))</f>
        <v>Социальное обеспечение и иные выплаты населению</v>
      </c>
      <c r="B631" s="55">
        <v>805</v>
      </c>
      <c r="C631" s="58" t="s">
        <v>162</v>
      </c>
      <c r="D631" s="58" t="s">
        <v>190</v>
      </c>
      <c r="E631" s="55" t="s">
        <v>354</v>
      </c>
      <c r="F631" s="55">
        <v>300</v>
      </c>
      <c r="G631" s="63">
        <f aca="true" t="shared" si="86" ref="G631">G632</f>
        <v>6543.3</v>
      </c>
      <c r="K631" s="104"/>
      <c r="L631" s="104"/>
      <c r="M631" s="104"/>
    </row>
    <row r="632" spans="1:13" ht="33">
      <c r="A632" s="134" t="str">
        <f ca="1">IF(ISERROR(MATCH(F632,Код_КВР,0)),"",INDIRECT(ADDRESS(MATCH(F632,Код_КВР,0)+1,2,,,"КВР")))</f>
        <v>Социальные выплаты гражданам, кроме публичных нормативных социальных выплат</v>
      </c>
      <c r="B632" s="55">
        <v>805</v>
      </c>
      <c r="C632" s="58" t="s">
        <v>162</v>
      </c>
      <c r="D632" s="58" t="s">
        <v>190</v>
      </c>
      <c r="E632" s="55" t="s">
        <v>354</v>
      </c>
      <c r="F632" s="55">
        <v>320</v>
      </c>
      <c r="G632" s="63">
        <f>6400.5+142.8</f>
        <v>6543.3</v>
      </c>
      <c r="K632" s="104"/>
      <c r="L632" s="104"/>
      <c r="M632" s="104"/>
    </row>
    <row r="633" spans="1:13" ht="12.75">
      <c r="A633" s="134" t="str">
        <f ca="1">IF(ISERROR(MATCH(E633,Код_КЦСР,0)),"",INDIRECT(ADDRESS(MATCH(E633,Код_КЦСР,0)+1,2,,,"КЦСР")))</f>
        <v>Кадровое обеспечение муниципальной системы образования</v>
      </c>
      <c r="B633" s="55">
        <v>805</v>
      </c>
      <c r="C633" s="58" t="s">
        <v>162</v>
      </c>
      <c r="D633" s="58" t="s">
        <v>190</v>
      </c>
      <c r="E633" s="55" t="s">
        <v>260</v>
      </c>
      <c r="F633" s="55"/>
      <c r="G633" s="63">
        <f aca="true" t="shared" si="87" ref="G633:G636">G634</f>
        <v>17503.7</v>
      </c>
      <c r="K633" s="104"/>
      <c r="L633" s="104"/>
      <c r="M633" s="104"/>
    </row>
    <row r="634" spans="1:13" ht="33">
      <c r="A634" s="134" t="str">
        <f ca="1">IF(ISERROR(MATCH(E634,Код_КЦСР,0)),"",INDIRECT(ADDRESS(MATCH(E634,Код_КЦСР,0)+1,2,,,"КЦСР")))</f>
        <v xml:space="preserve">Осуществление денежных выплат работникам муниципальных образовательных учреждений     </v>
      </c>
      <c r="B634" s="55">
        <v>805</v>
      </c>
      <c r="C634" s="58" t="s">
        <v>162</v>
      </c>
      <c r="D634" s="58" t="s">
        <v>190</v>
      </c>
      <c r="E634" s="55" t="s">
        <v>265</v>
      </c>
      <c r="F634" s="55"/>
      <c r="G634" s="63">
        <f t="shared" si="87"/>
        <v>17503.7</v>
      </c>
      <c r="K634" s="104"/>
      <c r="L634" s="104"/>
      <c r="M634" s="104"/>
    </row>
    <row r="635" spans="1:13" ht="83.25" customHeight="1">
      <c r="A635" s="134" t="str">
        <f ca="1">IF(ISERROR(MATCH(E635,Код_КЦСР,0)),"",INDIRECT(ADDRESS(MATCH(E635,Код_КЦСР,0)+1,2,,,"КЦСР")))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635" s="55">
        <v>805</v>
      </c>
      <c r="C635" s="58" t="s">
        <v>162</v>
      </c>
      <c r="D635" s="58" t="s">
        <v>190</v>
      </c>
      <c r="E635" s="55" t="s">
        <v>362</v>
      </c>
      <c r="F635" s="55"/>
      <c r="G635" s="63">
        <f t="shared" si="87"/>
        <v>17503.7</v>
      </c>
      <c r="K635" s="104"/>
      <c r="L635" s="104"/>
      <c r="M635" s="104"/>
    </row>
    <row r="636" spans="1:13" ht="12.75">
      <c r="A636" s="134" t="str">
        <f ca="1">IF(ISERROR(MATCH(F636,Код_КВР,0)),"",INDIRECT(ADDRESS(MATCH(F636,Код_КВР,0)+1,2,,,"КВР")))</f>
        <v>Социальное обеспечение и иные выплаты населению</v>
      </c>
      <c r="B636" s="55">
        <v>805</v>
      </c>
      <c r="C636" s="58" t="s">
        <v>162</v>
      </c>
      <c r="D636" s="58" t="s">
        <v>190</v>
      </c>
      <c r="E636" s="55" t="s">
        <v>362</v>
      </c>
      <c r="F636" s="55">
        <v>300</v>
      </c>
      <c r="G636" s="63">
        <f t="shared" si="87"/>
        <v>17503.7</v>
      </c>
      <c r="K636" s="104"/>
      <c r="L636" s="104"/>
      <c r="M636" s="104"/>
    </row>
    <row r="637" spans="1:13" ht="12.75">
      <c r="A637" s="134" t="str">
        <f ca="1">IF(ISERROR(MATCH(F637,Код_КВР,0)),"",INDIRECT(ADDRESS(MATCH(F637,Код_КВР,0)+1,2,,,"КВР")))</f>
        <v>Публичные нормативные социальные выплаты гражданам</v>
      </c>
      <c r="B637" s="55">
        <v>805</v>
      </c>
      <c r="C637" s="58" t="s">
        <v>162</v>
      </c>
      <c r="D637" s="58" t="s">
        <v>190</v>
      </c>
      <c r="E637" s="55" t="s">
        <v>362</v>
      </c>
      <c r="F637" s="55">
        <v>310</v>
      </c>
      <c r="G637" s="63">
        <v>17503.7</v>
      </c>
      <c r="K637" s="104"/>
      <c r="L637" s="104"/>
      <c r="M637" s="104"/>
    </row>
    <row r="638" spans="1:13" ht="12.75">
      <c r="A638" s="134" t="str">
        <f ca="1">IF(ISERROR(MATCH(B638,Код_ППП,0)),"",INDIRECT(ADDRESS(MATCH(B638,Код_ППП,0)+1,2,,,"ППП")))</f>
        <v>ФИНАНСОВОЕ УПРАВЛЕНИЕ МЭРИИ ГОРОДА</v>
      </c>
      <c r="B638" s="55">
        <v>807</v>
      </c>
      <c r="C638" s="58"/>
      <c r="D638" s="58"/>
      <c r="E638" s="55"/>
      <c r="F638" s="55"/>
      <c r="G638" s="63">
        <f>G639+G668</f>
        <v>187289.5</v>
      </c>
      <c r="K638" s="104"/>
      <c r="L638" s="104"/>
      <c r="M638" s="104"/>
    </row>
    <row r="639" spans="1:13" ht="12.75">
      <c r="A639" s="134" t="str">
        <f ca="1">IF(ISERROR(MATCH(C639,Код_Раздел,0)),"",INDIRECT(ADDRESS(MATCH(C639,Код_Раздел,0)+1,2,,,"Раздел")))</f>
        <v>Общегосударственные  вопросы</v>
      </c>
      <c r="B639" s="55">
        <v>807</v>
      </c>
      <c r="C639" s="58" t="s">
        <v>187</v>
      </c>
      <c r="D639" s="58"/>
      <c r="E639" s="55"/>
      <c r="F639" s="55"/>
      <c r="G639" s="63">
        <f>G640+G661+G654</f>
        <v>95449.6</v>
      </c>
      <c r="K639" s="104"/>
      <c r="L639" s="104"/>
      <c r="M639" s="104"/>
    </row>
    <row r="640" spans="1:13" ht="33">
      <c r="A640" s="137" t="s">
        <v>140</v>
      </c>
      <c r="B640" s="55">
        <v>807</v>
      </c>
      <c r="C640" s="58" t="s">
        <v>187</v>
      </c>
      <c r="D640" s="58" t="s">
        <v>191</v>
      </c>
      <c r="E640" s="55"/>
      <c r="F640" s="55"/>
      <c r="G640" s="63">
        <f>G641</f>
        <v>35024.9</v>
      </c>
      <c r="K640" s="104"/>
      <c r="L640" s="104"/>
      <c r="M640" s="104"/>
    </row>
    <row r="641" spans="1:13" ht="33">
      <c r="A641" s="134" t="str">
        <f ca="1">IF(ISERROR(MATCH(E641,Код_КЦСР,0)),"",INDIRECT(ADDRESS(MATCH(E641,Код_КЦСР,0)+1,2,,,"КЦСР")))</f>
        <v>Непрограммные направления деятельности органов местного самоуправления</v>
      </c>
      <c r="B641" s="55">
        <v>807</v>
      </c>
      <c r="C641" s="58" t="s">
        <v>187</v>
      </c>
      <c r="D641" s="58" t="s">
        <v>191</v>
      </c>
      <c r="E641" s="55" t="s">
        <v>268</v>
      </c>
      <c r="F641" s="55"/>
      <c r="G641" s="63">
        <f>G642</f>
        <v>35024.9</v>
      </c>
      <c r="K641" s="104"/>
      <c r="L641" s="104"/>
      <c r="M641" s="104"/>
    </row>
    <row r="642" spans="1:13" ht="26.25" customHeight="1">
      <c r="A642" s="134" t="str">
        <f ca="1">IF(ISERROR(MATCH(E642,Код_КЦСР,0)),"",INDIRECT(ADDRESS(MATCH(E642,Код_КЦСР,0)+1,2,,,"КЦСР")))</f>
        <v>Расходы, не включенные в муниципальные программы города Череповца</v>
      </c>
      <c r="B642" s="55">
        <v>807</v>
      </c>
      <c r="C642" s="58" t="s">
        <v>187</v>
      </c>
      <c r="D642" s="58" t="s">
        <v>191</v>
      </c>
      <c r="E642" s="55" t="s">
        <v>270</v>
      </c>
      <c r="F642" s="55"/>
      <c r="G642" s="63">
        <f>G643+G651</f>
        <v>35024.9</v>
      </c>
      <c r="K642" s="104"/>
      <c r="L642" s="104"/>
      <c r="M642" s="104"/>
    </row>
    <row r="643" spans="1:13" ht="33">
      <c r="A643" s="134" t="str">
        <f ca="1">IF(ISERROR(MATCH(E643,Код_КЦСР,0)),"",INDIRECT(ADDRESS(MATCH(E643,Код_КЦСР,0)+1,2,,,"КЦСР")))</f>
        <v>Руководство и управление в сфере установленных функций органов местного самоуправления</v>
      </c>
      <c r="B643" s="55">
        <v>807</v>
      </c>
      <c r="C643" s="58" t="s">
        <v>187</v>
      </c>
      <c r="D643" s="58" t="s">
        <v>191</v>
      </c>
      <c r="E643" s="55" t="s">
        <v>272</v>
      </c>
      <c r="F643" s="55"/>
      <c r="G643" s="63">
        <f>G644</f>
        <v>34793</v>
      </c>
      <c r="K643" s="104"/>
      <c r="L643" s="104"/>
      <c r="M643" s="104"/>
    </row>
    <row r="644" spans="1:13" ht="12.75">
      <c r="A644" s="134" t="str">
        <f ca="1">IF(ISERROR(MATCH(E644,Код_КЦСР,0)),"",INDIRECT(ADDRESS(MATCH(E644,Код_КЦСР,0)+1,2,,,"КЦСР")))</f>
        <v>Центральный аппарат</v>
      </c>
      <c r="B644" s="55">
        <v>807</v>
      </c>
      <c r="C644" s="58" t="s">
        <v>187</v>
      </c>
      <c r="D644" s="58" t="s">
        <v>191</v>
      </c>
      <c r="E644" s="55" t="s">
        <v>275</v>
      </c>
      <c r="F644" s="55"/>
      <c r="G644" s="63">
        <f>G645+G647+G649</f>
        <v>34793</v>
      </c>
      <c r="K644" s="104"/>
      <c r="L644" s="104"/>
      <c r="M644" s="104"/>
    </row>
    <row r="645" spans="1:13" ht="39.75" customHeight="1">
      <c r="A645" s="134" t="str">
        <f aca="true" t="shared" si="88" ref="A645:A650">IF(ISERROR(MATCH(F645,Код_КВР,0)),"",INDIRECT(ADDRESS(MATCH(F645,Код_КВР,0)+1,2,,,"КВР")))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5" s="55">
        <v>807</v>
      </c>
      <c r="C645" s="58" t="s">
        <v>187</v>
      </c>
      <c r="D645" s="58" t="s">
        <v>191</v>
      </c>
      <c r="E645" s="55" t="s">
        <v>275</v>
      </c>
      <c r="F645" s="55">
        <v>100</v>
      </c>
      <c r="G645" s="63">
        <f>G646</f>
        <v>34718.9</v>
      </c>
      <c r="K645" s="104"/>
      <c r="L645" s="104"/>
      <c r="M645" s="104"/>
    </row>
    <row r="646" spans="1:13" ht="12.75">
      <c r="A646" s="134" t="str">
        <f ca="1" t="shared" si="88"/>
        <v>Расходы на выплаты персоналу муниципальных органов</v>
      </c>
      <c r="B646" s="55">
        <v>807</v>
      </c>
      <c r="C646" s="58" t="s">
        <v>187</v>
      </c>
      <c r="D646" s="58" t="s">
        <v>191</v>
      </c>
      <c r="E646" s="55" t="s">
        <v>275</v>
      </c>
      <c r="F646" s="55">
        <v>120</v>
      </c>
      <c r="G646" s="63">
        <v>34718.9</v>
      </c>
      <c r="K646" s="104"/>
      <c r="L646" s="104"/>
      <c r="M646" s="104"/>
    </row>
    <row r="647" spans="1:13" ht="12.75">
      <c r="A647" s="134" t="str">
        <f ca="1" t="shared" si="88"/>
        <v>Закупка товаров, работ и услуг для муниципальных нужд</v>
      </c>
      <c r="B647" s="55">
        <v>807</v>
      </c>
      <c r="C647" s="58" t="s">
        <v>187</v>
      </c>
      <c r="D647" s="58" t="s">
        <v>191</v>
      </c>
      <c r="E647" s="55" t="s">
        <v>275</v>
      </c>
      <c r="F647" s="55">
        <v>200</v>
      </c>
      <c r="G647" s="63">
        <f>G648</f>
        <v>72.6</v>
      </c>
      <c r="K647" s="104"/>
      <c r="L647" s="104"/>
      <c r="M647" s="104"/>
    </row>
    <row r="648" spans="1:13" ht="33">
      <c r="A648" s="134" t="str">
        <f ca="1" t="shared" si="88"/>
        <v>Иные закупки товаров, работ и услуг для обеспечения муниципальных нужд</v>
      </c>
      <c r="B648" s="55">
        <v>807</v>
      </c>
      <c r="C648" s="58" t="s">
        <v>187</v>
      </c>
      <c r="D648" s="58" t="s">
        <v>191</v>
      </c>
      <c r="E648" s="55" t="s">
        <v>275</v>
      </c>
      <c r="F648" s="55">
        <v>240</v>
      </c>
      <c r="G648" s="63">
        <v>72.6</v>
      </c>
      <c r="K648" s="104"/>
      <c r="L648" s="104"/>
      <c r="M648" s="104"/>
    </row>
    <row r="649" spans="1:13" ht="12.75">
      <c r="A649" s="134" t="str">
        <f ca="1" t="shared" si="88"/>
        <v>Иные бюджетные ассигнования</v>
      </c>
      <c r="B649" s="55">
        <v>807</v>
      </c>
      <c r="C649" s="58" t="s">
        <v>187</v>
      </c>
      <c r="D649" s="58" t="s">
        <v>191</v>
      </c>
      <c r="E649" s="55" t="s">
        <v>275</v>
      </c>
      <c r="F649" s="55">
        <v>800</v>
      </c>
      <c r="G649" s="63">
        <f>G650</f>
        <v>1.5</v>
      </c>
      <c r="K649" s="104"/>
      <c r="L649" s="104"/>
      <c r="M649" s="104"/>
    </row>
    <row r="650" spans="1:13" ht="12.75">
      <c r="A650" s="134" t="str">
        <f ca="1" t="shared" si="88"/>
        <v>Уплата налогов, сборов и иных платежей</v>
      </c>
      <c r="B650" s="55">
        <v>807</v>
      </c>
      <c r="C650" s="58" t="s">
        <v>187</v>
      </c>
      <c r="D650" s="58" t="s">
        <v>191</v>
      </c>
      <c r="E650" s="55" t="s">
        <v>275</v>
      </c>
      <c r="F650" s="55">
        <v>850</v>
      </c>
      <c r="G650" s="63">
        <v>1.5</v>
      </c>
      <c r="K650" s="104"/>
      <c r="L650" s="104"/>
      <c r="M650" s="104"/>
    </row>
    <row r="651" spans="1:13" ht="99.75" customHeight="1">
      <c r="A651" s="134" t="str">
        <f ca="1">IF(ISERROR(MATCH(E651,Код_КЦСР,0)),"",INDIRECT(ADDRESS(MATCH(E651,Код_КЦСР,0)+1,2,,,"КЦСР")))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651" s="55">
        <v>807</v>
      </c>
      <c r="C651" s="58" t="s">
        <v>187</v>
      </c>
      <c r="D651" s="58" t="s">
        <v>191</v>
      </c>
      <c r="E651" s="55" t="s">
        <v>334</v>
      </c>
      <c r="F651" s="55"/>
      <c r="G651" s="63">
        <f>G652</f>
        <v>231.9</v>
      </c>
      <c r="K651" s="104"/>
      <c r="L651" s="104"/>
      <c r="M651" s="104"/>
    </row>
    <row r="652" spans="1:13" ht="35.25" customHeight="1">
      <c r="A652" s="134" t="str">
        <f ca="1">IF(ISERROR(MATCH(F652,Код_КВР,0)),"",INDIRECT(ADDRESS(MATCH(F652,Код_КВР,0)+1,2,,,"КВР")))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2" s="55">
        <v>807</v>
      </c>
      <c r="C652" s="58" t="s">
        <v>187</v>
      </c>
      <c r="D652" s="58" t="s">
        <v>191</v>
      </c>
      <c r="E652" s="55" t="s">
        <v>334</v>
      </c>
      <c r="F652" s="55">
        <v>100</v>
      </c>
      <c r="G652" s="63">
        <f>G653</f>
        <v>231.9</v>
      </c>
      <c r="K652" s="104"/>
      <c r="L652" s="104"/>
      <c r="M652" s="104"/>
    </row>
    <row r="653" spans="1:13" ht="23.25" customHeight="1">
      <c r="A653" s="134" t="str">
        <f ca="1">IF(ISERROR(MATCH(F653,Код_КВР,0)),"",INDIRECT(ADDRESS(MATCH(F653,Код_КВР,0)+1,2,,,"КВР")))</f>
        <v>Расходы на выплаты персоналу муниципальных органов</v>
      </c>
      <c r="B653" s="55">
        <v>807</v>
      </c>
      <c r="C653" s="58" t="s">
        <v>187</v>
      </c>
      <c r="D653" s="58" t="s">
        <v>191</v>
      </c>
      <c r="E653" s="55" t="s">
        <v>334</v>
      </c>
      <c r="F653" s="55">
        <v>120</v>
      </c>
      <c r="G653" s="63">
        <v>231.9</v>
      </c>
      <c r="K653" s="104"/>
      <c r="L653" s="104"/>
      <c r="M653" s="104"/>
    </row>
    <row r="654" spans="1:13" ht="21" customHeight="1">
      <c r="A654" s="137" t="s">
        <v>174</v>
      </c>
      <c r="B654" s="55">
        <v>807</v>
      </c>
      <c r="C654" s="58" t="s">
        <v>187</v>
      </c>
      <c r="D654" s="58" t="s">
        <v>198</v>
      </c>
      <c r="E654" s="55"/>
      <c r="F654" s="55"/>
      <c r="G654" s="63">
        <f>G656</f>
        <v>60124.7</v>
      </c>
      <c r="K654" s="104"/>
      <c r="L654" s="104"/>
      <c r="M654" s="104"/>
    </row>
    <row r="655" spans="1:13" ht="36" customHeight="1">
      <c r="A655" s="134" t="str">
        <f ca="1">IF(ISERROR(MATCH(E655,Код_КЦСР,0)),"",INDIRECT(ADDRESS(MATCH(E655,Код_КЦСР,0)+1,2,,,"КЦСР")))</f>
        <v>Непрограммные направления деятельности органов местного самоуправления</v>
      </c>
      <c r="B655" s="55">
        <v>807</v>
      </c>
      <c r="C655" s="58" t="s">
        <v>187</v>
      </c>
      <c r="D655" s="58" t="s">
        <v>198</v>
      </c>
      <c r="E655" s="55" t="s">
        <v>268</v>
      </c>
      <c r="F655" s="55"/>
      <c r="G655" s="63">
        <f>G656</f>
        <v>60124.7</v>
      </c>
      <c r="K655" s="104"/>
      <c r="L655" s="104"/>
      <c r="M655" s="104"/>
    </row>
    <row r="656" spans="1:13" ht="24" customHeight="1">
      <c r="A656" s="134" t="str">
        <f ca="1">IF(ISERROR(MATCH(E656,Код_КЦСР,0)),"",INDIRECT(ADDRESS(MATCH(E656,Код_КЦСР,0)+1,2,,,"КЦСР")))</f>
        <v>Расходы, не включенные в муниципальные программы города Череповца</v>
      </c>
      <c r="B656" s="55">
        <v>807</v>
      </c>
      <c r="C656" s="58" t="s">
        <v>187</v>
      </c>
      <c r="D656" s="58" t="s">
        <v>198</v>
      </c>
      <c r="E656" s="55" t="s">
        <v>270</v>
      </c>
      <c r="F656" s="55"/>
      <c r="G656" s="63">
        <f>G657</f>
        <v>60124.7</v>
      </c>
      <c r="K656" s="104"/>
      <c r="L656" s="104"/>
      <c r="M656" s="104"/>
    </row>
    <row r="657" spans="1:13" ht="19.5" customHeight="1">
      <c r="A657" s="134" t="str">
        <f ca="1">IF(ISERROR(MATCH(E657,Код_КЦСР,0)),"",INDIRECT(ADDRESS(MATCH(E657,Код_КЦСР,0)+1,2,,,"КЦСР")))</f>
        <v>Резервные фонды</v>
      </c>
      <c r="B657" s="55">
        <v>807</v>
      </c>
      <c r="C657" s="58" t="s">
        <v>187</v>
      </c>
      <c r="D657" s="58" t="s">
        <v>198</v>
      </c>
      <c r="E657" s="55" t="s">
        <v>357</v>
      </c>
      <c r="F657" s="55"/>
      <c r="G657" s="63">
        <f>G658</f>
        <v>60124.7</v>
      </c>
      <c r="K657" s="104"/>
      <c r="L657" s="104"/>
      <c r="M657" s="104"/>
    </row>
    <row r="658" spans="1:13" ht="21" customHeight="1">
      <c r="A658" s="134" t="str">
        <f ca="1">IF(ISERROR(MATCH(E658,Код_КЦСР,0)),"",INDIRECT(ADDRESS(MATCH(E658,Код_КЦСР,0)+1,2,,,"КЦСР")))</f>
        <v>Резервные фонды мэрии города</v>
      </c>
      <c r="B658" s="55">
        <v>807</v>
      </c>
      <c r="C658" s="58" t="s">
        <v>187</v>
      </c>
      <c r="D658" s="58" t="s">
        <v>198</v>
      </c>
      <c r="E658" s="55" t="s">
        <v>358</v>
      </c>
      <c r="F658" s="55"/>
      <c r="G658" s="63">
        <f>G659</f>
        <v>60124.7</v>
      </c>
      <c r="K658" s="104"/>
      <c r="L658" s="104"/>
      <c r="M658" s="104"/>
    </row>
    <row r="659" spans="1:13" ht="23.25" customHeight="1">
      <c r="A659" s="134" t="str">
        <f ca="1">IF(ISERROR(MATCH(F659,Код_КВР,0)),"",INDIRECT(ADDRESS(MATCH(F659,Код_КВР,0)+1,2,,,"КВР")))</f>
        <v>Иные бюджетные ассигнования</v>
      </c>
      <c r="B659" s="55">
        <v>807</v>
      </c>
      <c r="C659" s="58" t="s">
        <v>187</v>
      </c>
      <c r="D659" s="58" t="s">
        <v>198</v>
      </c>
      <c r="E659" s="55" t="s">
        <v>358</v>
      </c>
      <c r="F659" s="55">
        <v>800</v>
      </c>
      <c r="G659" s="63">
        <f>G660</f>
        <v>60124.7</v>
      </c>
      <c r="K659" s="104"/>
      <c r="L659" s="104"/>
      <c r="M659" s="104"/>
    </row>
    <row r="660" spans="1:13" ht="19.5" customHeight="1">
      <c r="A660" s="134" t="str">
        <f ca="1">IF(ISERROR(MATCH(F660,Код_КВР,0)),"",INDIRECT(ADDRESS(MATCH(F660,Код_КВР,0)+1,2,,,"КВР")))</f>
        <v>Резервные средства</v>
      </c>
      <c r="B660" s="55">
        <v>807</v>
      </c>
      <c r="C660" s="58" t="s">
        <v>187</v>
      </c>
      <c r="D660" s="58" t="s">
        <v>198</v>
      </c>
      <c r="E660" s="55" t="s">
        <v>358</v>
      </c>
      <c r="F660" s="55">
        <v>870</v>
      </c>
      <c r="G660" s="63">
        <f>64621+467-3104+105.6-1964.9</f>
        <v>60124.7</v>
      </c>
      <c r="K660" s="104"/>
      <c r="L660" s="104"/>
      <c r="M660" s="104"/>
    </row>
    <row r="661" spans="1:13" ht="15.95" customHeight="1">
      <c r="A661" s="137" t="s">
        <v>209</v>
      </c>
      <c r="B661" s="55">
        <v>807</v>
      </c>
      <c r="C661" s="58" t="s">
        <v>187</v>
      </c>
      <c r="D661" s="58" t="s">
        <v>164</v>
      </c>
      <c r="E661" s="55"/>
      <c r="F661" s="55"/>
      <c r="G661" s="63">
        <f aca="true" t="shared" si="89" ref="G661:G666">G662</f>
        <v>300</v>
      </c>
      <c r="K661" s="104"/>
      <c r="L661" s="104"/>
      <c r="M661" s="104"/>
    </row>
    <row r="662" spans="1:13" ht="33">
      <c r="A662" s="134" t="str">
        <f ca="1">IF(ISERROR(MATCH(E662,Код_КЦСР,0)),"",INDIRECT(ADDRESS(MATCH(E662,Код_КЦСР,0)+1,2,,,"КЦСР")))</f>
        <v>Непрограммные направления деятельности органов местного самоуправления</v>
      </c>
      <c r="B662" s="55">
        <v>807</v>
      </c>
      <c r="C662" s="58" t="s">
        <v>187</v>
      </c>
      <c r="D662" s="58" t="s">
        <v>164</v>
      </c>
      <c r="E662" s="55" t="s">
        <v>268</v>
      </c>
      <c r="F662" s="55"/>
      <c r="G662" s="63">
        <f t="shared" si="89"/>
        <v>300</v>
      </c>
      <c r="K662" s="104"/>
      <c r="L662" s="104"/>
      <c r="M662" s="104"/>
    </row>
    <row r="663" spans="1:13" ht="25.5" customHeight="1">
      <c r="A663" s="134" t="str">
        <f ca="1">IF(ISERROR(MATCH(E663,Код_КЦСР,0)),"",INDIRECT(ADDRESS(MATCH(E663,Код_КЦСР,0)+1,2,,,"КЦСР")))</f>
        <v>Расходы, не включенные в муниципальные программы города Череповца</v>
      </c>
      <c r="B663" s="55">
        <v>807</v>
      </c>
      <c r="C663" s="58" t="s">
        <v>187</v>
      </c>
      <c r="D663" s="58" t="s">
        <v>164</v>
      </c>
      <c r="E663" s="55" t="s">
        <v>270</v>
      </c>
      <c r="F663" s="55"/>
      <c r="G663" s="63">
        <f t="shared" si="89"/>
        <v>300</v>
      </c>
      <c r="K663" s="104"/>
      <c r="L663" s="104"/>
      <c r="M663" s="104"/>
    </row>
    <row r="664" spans="1:13" ht="33">
      <c r="A664" s="134" t="str">
        <f ca="1">IF(ISERROR(MATCH(E664,Код_КЦСР,0)),"",INDIRECT(ADDRESS(MATCH(E664,Код_КЦСР,0)+1,2,,,"КЦСР")))</f>
        <v>Реализация функций органов местного самоуправления города, связанных с общегородским управлением</v>
      </c>
      <c r="B664" s="55">
        <v>807</v>
      </c>
      <c r="C664" s="58" t="s">
        <v>187</v>
      </c>
      <c r="D664" s="58" t="s">
        <v>164</v>
      </c>
      <c r="E664" s="55" t="s">
        <v>278</v>
      </c>
      <c r="F664" s="55"/>
      <c r="G664" s="63">
        <f t="shared" si="89"/>
        <v>300</v>
      </c>
      <c r="K664" s="104"/>
      <c r="L664" s="104"/>
      <c r="M664" s="104"/>
    </row>
    <row r="665" spans="1:13" ht="20.25" customHeight="1">
      <c r="A665" s="134" t="str">
        <f ca="1">IF(ISERROR(MATCH(E665,Код_КЦСР,0)),"",INDIRECT(ADDRESS(MATCH(E665,Код_КЦСР,0)+1,2,,,"КЦСР")))</f>
        <v>Расходы на судебные издержки и исполнение судебных решений</v>
      </c>
      <c r="B665" s="55">
        <v>807</v>
      </c>
      <c r="C665" s="58" t="s">
        <v>187</v>
      </c>
      <c r="D665" s="58" t="s">
        <v>164</v>
      </c>
      <c r="E665" s="55" t="s">
        <v>280</v>
      </c>
      <c r="F665" s="55"/>
      <c r="G665" s="63">
        <f t="shared" si="89"/>
        <v>300</v>
      </c>
      <c r="K665" s="104"/>
      <c r="L665" s="104"/>
      <c r="M665" s="104"/>
    </row>
    <row r="666" spans="1:13" ht="12.75">
      <c r="A666" s="134" t="str">
        <f ca="1">IF(ISERROR(MATCH(F666,Код_КВР,0)),"",INDIRECT(ADDRESS(MATCH(F666,Код_КВР,0)+1,2,,,"КВР")))</f>
        <v>Иные бюджетные ассигнования</v>
      </c>
      <c r="B666" s="55">
        <v>807</v>
      </c>
      <c r="C666" s="58" t="s">
        <v>187</v>
      </c>
      <c r="D666" s="58" t="s">
        <v>164</v>
      </c>
      <c r="E666" s="55" t="s">
        <v>280</v>
      </c>
      <c r="F666" s="55">
        <v>800</v>
      </c>
      <c r="G666" s="63">
        <f t="shared" si="89"/>
        <v>300</v>
      </c>
      <c r="K666" s="104"/>
      <c r="L666" s="104"/>
      <c r="M666" s="104"/>
    </row>
    <row r="667" spans="1:13" ht="12.75">
      <c r="A667" s="134" t="str">
        <f ca="1">IF(ISERROR(MATCH(F667,Код_КВР,0)),"",INDIRECT(ADDRESS(MATCH(F667,Код_КВР,0)+1,2,,,"КВР")))</f>
        <v>Исполнение судебных актов</v>
      </c>
      <c r="B667" s="55">
        <v>807</v>
      </c>
      <c r="C667" s="58" t="s">
        <v>187</v>
      </c>
      <c r="D667" s="58" t="s">
        <v>164</v>
      </c>
      <c r="E667" s="55" t="s">
        <v>280</v>
      </c>
      <c r="F667" s="55">
        <v>830</v>
      </c>
      <c r="G667" s="63">
        <v>300</v>
      </c>
      <c r="K667" s="104"/>
      <c r="L667" s="104"/>
      <c r="M667" s="104"/>
    </row>
    <row r="668" spans="1:13" ht="12.75">
      <c r="A668" s="134" t="str">
        <f ca="1">IF(ISERROR(MATCH(C668,Код_Раздел,0)),"",INDIRECT(ADDRESS(MATCH(C668,Код_Раздел,0)+1,2,,,"Раздел")))</f>
        <v>Обслуживание государственного и муниципального долга</v>
      </c>
      <c r="B668" s="55">
        <v>807</v>
      </c>
      <c r="C668" s="58" t="s">
        <v>164</v>
      </c>
      <c r="D668" s="58"/>
      <c r="E668" s="55"/>
      <c r="F668" s="55"/>
      <c r="G668" s="63">
        <f aca="true" t="shared" si="90" ref="G668:G673">G669</f>
        <v>91839.9</v>
      </c>
      <c r="K668" s="104"/>
      <c r="L668" s="104"/>
      <c r="M668" s="104"/>
    </row>
    <row r="669" spans="1:13" ht="12.75">
      <c r="A669" s="137" t="s">
        <v>232</v>
      </c>
      <c r="B669" s="55">
        <v>807</v>
      </c>
      <c r="C669" s="58" t="s">
        <v>164</v>
      </c>
      <c r="D669" s="58" t="s">
        <v>187</v>
      </c>
      <c r="E669" s="55"/>
      <c r="F669" s="55"/>
      <c r="G669" s="63">
        <f t="shared" si="90"/>
        <v>91839.9</v>
      </c>
      <c r="K669" s="104"/>
      <c r="L669" s="104"/>
      <c r="M669" s="104"/>
    </row>
    <row r="670" spans="1:13" ht="33">
      <c r="A670" s="134" t="str">
        <f ca="1">IF(ISERROR(MATCH(E670,Код_КЦСР,0)),"",INDIRECT(ADDRESS(MATCH(E670,Код_КЦСР,0)+1,2,,,"КЦСР")))</f>
        <v>Непрограммные направления деятельности органов местного самоуправления</v>
      </c>
      <c r="B670" s="55">
        <v>807</v>
      </c>
      <c r="C670" s="58" t="s">
        <v>164</v>
      </c>
      <c r="D670" s="58" t="s">
        <v>187</v>
      </c>
      <c r="E670" s="55" t="s">
        <v>268</v>
      </c>
      <c r="F670" s="55"/>
      <c r="G670" s="63">
        <f t="shared" si="90"/>
        <v>91839.9</v>
      </c>
      <c r="K670" s="104"/>
      <c r="L670" s="104"/>
      <c r="M670" s="104"/>
    </row>
    <row r="671" spans="1:13" ht="12.75">
      <c r="A671" s="134" t="str">
        <f ca="1">IF(ISERROR(MATCH(E671,Код_КЦСР,0)),"",INDIRECT(ADDRESS(MATCH(E671,Код_КЦСР,0)+1,2,,,"КЦСР")))</f>
        <v>Расходы, не включенные в муниципальные программы города Череповца</v>
      </c>
      <c r="B671" s="55">
        <v>807</v>
      </c>
      <c r="C671" s="58" t="s">
        <v>164</v>
      </c>
      <c r="D671" s="58" t="s">
        <v>187</v>
      </c>
      <c r="E671" s="55" t="s">
        <v>270</v>
      </c>
      <c r="F671" s="55"/>
      <c r="G671" s="63">
        <f t="shared" si="90"/>
        <v>91839.9</v>
      </c>
      <c r="K671" s="104"/>
      <c r="L671" s="104"/>
      <c r="M671" s="104"/>
    </row>
    <row r="672" spans="1:13" ht="12.75">
      <c r="A672" s="134" t="str">
        <f ca="1">IF(ISERROR(MATCH(E672,Код_КЦСР,0)),"",INDIRECT(ADDRESS(MATCH(E672,Код_КЦСР,0)+1,2,,,"КЦСР")))</f>
        <v>Процентные платежи по долговым обязательствам</v>
      </c>
      <c r="B672" s="55">
        <v>807</v>
      </c>
      <c r="C672" s="58" t="s">
        <v>164</v>
      </c>
      <c r="D672" s="58" t="s">
        <v>187</v>
      </c>
      <c r="E672" s="55" t="s">
        <v>283</v>
      </c>
      <c r="F672" s="55"/>
      <c r="G672" s="63">
        <f t="shared" si="90"/>
        <v>91839.9</v>
      </c>
      <c r="K672" s="104"/>
      <c r="L672" s="104"/>
      <c r="M672" s="104"/>
    </row>
    <row r="673" spans="1:13" ht="12.75">
      <c r="A673" s="134" t="str">
        <f ca="1">IF(ISERROR(MATCH(E673,Код_КЦСР,0)),"",INDIRECT(ADDRESS(MATCH(E673,Код_КЦСР,0)+1,2,,,"КЦСР")))</f>
        <v>Процентные платежи по муниципальному долгу</v>
      </c>
      <c r="B673" s="55">
        <v>807</v>
      </c>
      <c r="C673" s="58" t="s">
        <v>164</v>
      </c>
      <c r="D673" s="58" t="s">
        <v>187</v>
      </c>
      <c r="E673" s="55" t="s">
        <v>284</v>
      </c>
      <c r="F673" s="55"/>
      <c r="G673" s="63">
        <f t="shared" si="90"/>
        <v>91839.9</v>
      </c>
      <c r="K673" s="104"/>
      <c r="L673" s="104"/>
      <c r="M673" s="104"/>
    </row>
    <row r="674" spans="1:13" ht="12.75">
      <c r="A674" s="134" t="str">
        <f ca="1">IF(ISERROR(MATCH(F674,Код_КВР,0)),"",INDIRECT(ADDRESS(MATCH(F674,Код_КВР,0)+1,2,,,"КВР")))</f>
        <v>Обслуживание государственного (муниципального) долга</v>
      </c>
      <c r="B674" s="55">
        <v>807</v>
      </c>
      <c r="C674" s="58" t="s">
        <v>164</v>
      </c>
      <c r="D674" s="58" t="s">
        <v>187</v>
      </c>
      <c r="E674" s="55" t="s">
        <v>284</v>
      </c>
      <c r="F674" s="55">
        <v>700</v>
      </c>
      <c r="G674" s="63">
        <f>G675</f>
        <v>91839.9</v>
      </c>
      <c r="K674" s="104"/>
      <c r="L674" s="104"/>
      <c r="M674" s="104"/>
    </row>
    <row r="675" spans="1:13" ht="12.75">
      <c r="A675" s="134" t="str">
        <f ca="1">IF(ISERROR(MATCH(F675,Код_КВР,0)),"",INDIRECT(ADDRESS(MATCH(F675,Код_КВР,0)+1,2,,,"КВР")))</f>
        <v>Обслуживание муниципального долга</v>
      </c>
      <c r="B675" s="55">
        <v>807</v>
      </c>
      <c r="C675" s="58" t="s">
        <v>164</v>
      </c>
      <c r="D675" s="58" t="s">
        <v>187</v>
      </c>
      <c r="E675" s="55" t="s">
        <v>284</v>
      </c>
      <c r="F675" s="55">
        <v>730</v>
      </c>
      <c r="G675" s="63">
        <v>91839.9</v>
      </c>
      <c r="K675" s="104"/>
      <c r="L675" s="104"/>
      <c r="M675" s="104"/>
    </row>
    <row r="676" spans="1:13" ht="12.75">
      <c r="A676" s="134" t="str">
        <f ca="1">IF(ISERROR(MATCH(B676,Код_ППП,0)),"",INDIRECT(ADDRESS(MATCH(B676,Код_ППП,0)+1,2,,,"ППП")))</f>
        <v>УПРАВЛЕНИЕ ПО ДЕЛАМ КУЛЬТУРЫ МЭРИИ ГОРОДА</v>
      </c>
      <c r="B676" s="55">
        <v>808</v>
      </c>
      <c r="C676" s="58"/>
      <c r="D676" s="58"/>
      <c r="E676" s="55"/>
      <c r="F676" s="55"/>
      <c r="G676" s="63">
        <f>G677+G695</f>
        <v>338954.9</v>
      </c>
      <c r="K676" s="104"/>
      <c r="L676" s="104"/>
      <c r="M676" s="104"/>
    </row>
    <row r="677" spans="1:13" ht="12.75">
      <c r="A677" s="134" t="str">
        <f ca="1">IF(ISERROR(MATCH(C677,Код_Раздел,0)),"",INDIRECT(ADDRESS(MATCH(C677,Код_Раздел,0)+1,2,,,"Раздел")))</f>
        <v>Образование</v>
      </c>
      <c r="B677" s="55">
        <v>808</v>
      </c>
      <c r="C677" s="58" t="s">
        <v>169</v>
      </c>
      <c r="D677" s="58"/>
      <c r="E677" s="55"/>
      <c r="F677" s="55"/>
      <c r="G677" s="63">
        <f>G678+G684</f>
        <v>67094.3</v>
      </c>
      <c r="K677" s="104"/>
      <c r="L677" s="104"/>
      <c r="M677" s="104"/>
    </row>
    <row r="678" spans="1:13" ht="12.75">
      <c r="A678" s="137" t="s">
        <v>222</v>
      </c>
      <c r="B678" s="55">
        <v>808</v>
      </c>
      <c r="C678" s="58" t="s">
        <v>169</v>
      </c>
      <c r="D678" s="58" t="s">
        <v>188</v>
      </c>
      <c r="E678" s="55"/>
      <c r="F678" s="55"/>
      <c r="G678" s="63">
        <f aca="true" t="shared" si="91" ref="G678:G682">G679</f>
        <v>67071.6</v>
      </c>
      <c r="K678" s="104"/>
      <c r="L678" s="104"/>
      <c r="M678" s="104"/>
    </row>
    <row r="679" spans="1:13" ht="33">
      <c r="A679" s="134" t="str">
        <f ca="1">IF(ISERROR(MATCH(E679,Код_КЦСР,0)),"",INDIRECT(ADDRESS(MATCH(E679,Код_КЦСР,0)+1,2,,,"КЦСР")))</f>
        <v>Муниципальная программа «Культура, традиции и народное творчество в городе Череповце» на 2013-2018 годы</v>
      </c>
      <c r="B679" s="55">
        <v>808</v>
      </c>
      <c r="C679" s="58" t="s">
        <v>169</v>
      </c>
      <c r="D679" s="58" t="s">
        <v>188</v>
      </c>
      <c r="E679" s="55" t="s">
        <v>370</v>
      </c>
      <c r="F679" s="55"/>
      <c r="G679" s="63">
        <f t="shared" si="91"/>
        <v>67071.6</v>
      </c>
      <c r="K679" s="104"/>
      <c r="L679" s="104"/>
      <c r="M679" s="104"/>
    </row>
    <row r="680" spans="1:13" ht="33">
      <c r="A680" s="134" t="str">
        <f ca="1">IF(ISERROR(MATCH(E680,Код_КЦСР,0)),"",INDIRECT(ADDRESS(MATCH(E680,Код_КЦСР,0)+1,2,,,"КЦСР")))</f>
        <v>Дополнительное образование в сфере культуры и искусства, поддержка юных дарований</v>
      </c>
      <c r="B680" s="55">
        <v>808</v>
      </c>
      <c r="C680" s="58" t="s">
        <v>169</v>
      </c>
      <c r="D680" s="58" t="s">
        <v>188</v>
      </c>
      <c r="E680" s="55" t="s">
        <v>408</v>
      </c>
      <c r="F680" s="55"/>
      <c r="G680" s="63">
        <f>G681</f>
        <v>67071.6</v>
      </c>
      <c r="K680" s="104"/>
      <c r="L680" s="104"/>
      <c r="M680" s="104"/>
    </row>
    <row r="681" spans="1:13" ht="12.75">
      <c r="A681" s="134" t="str">
        <f ca="1">IF(ISERROR(MATCH(E681,Код_КЦСР,0)),"",INDIRECT(ADDRESS(MATCH(E681,Код_КЦСР,0)+1,2,,,"КЦСР")))</f>
        <v>Оказание муниципальных услуг</v>
      </c>
      <c r="B681" s="55">
        <v>808</v>
      </c>
      <c r="C681" s="58" t="s">
        <v>169</v>
      </c>
      <c r="D681" s="58" t="s">
        <v>188</v>
      </c>
      <c r="E681" s="55" t="s">
        <v>410</v>
      </c>
      <c r="F681" s="55"/>
      <c r="G681" s="63">
        <f t="shared" si="91"/>
        <v>67071.6</v>
      </c>
      <c r="K681" s="104"/>
      <c r="L681" s="104"/>
      <c r="M681" s="104"/>
    </row>
    <row r="682" spans="1:13" ht="33">
      <c r="A682" s="134" t="str">
        <f ca="1">IF(ISERROR(MATCH(F682,Код_КВР,0)),"",INDIRECT(ADDRESS(MATCH(F682,Код_КВР,0)+1,2,,,"КВР")))</f>
        <v>Предоставление субсидий бюджетным, автономным учреждениям и иным некоммерческим организациям</v>
      </c>
      <c r="B682" s="55">
        <v>808</v>
      </c>
      <c r="C682" s="58" t="s">
        <v>169</v>
      </c>
      <c r="D682" s="58" t="s">
        <v>188</v>
      </c>
      <c r="E682" s="55" t="s">
        <v>410</v>
      </c>
      <c r="F682" s="55">
        <v>600</v>
      </c>
      <c r="G682" s="63">
        <f t="shared" si="91"/>
        <v>67071.6</v>
      </c>
      <c r="K682" s="104"/>
      <c r="L682" s="104"/>
      <c r="M682" s="104"/>
    </row>
    <row r="683" spans="1:13" ht="12.75">
      <c r="A683" s="134" t="str">
        <f ca="1">IF(ISERROR(MATCH(F683,Код_КВР,0)),"",INDIRECT(ADDRESS(MATCH(F683,Код_КВР,0)+1,2,,,"КВР")))</f>
        <v>Субсидии бюджетным учреждениям</v>
      </c>
      <c r="B683" s="55">
        <v>808</v>
      </c>
      <c r="C683" s="58" t="s">
        <v>169</v>
      </c>
      <c r="D683" s="58" t="s">
        <v>188</v>
      </c>
      <c r="E683" s="55" t="s">
        <v>410</v>
      </c>
      <c r="F683" s="55">
        <v>610</v>
      </c>
      <c r="G683" s="63">
        <f>67071.6</f>
        <v>67071.6</v>
      </c>
      <c r="K683" s="104"/>
      <c r="L683" s="104"/>
      <c r="M683" s="104"/>
    </row>
    <row r="684" spans="1:13" ht="12.75">
      <c r="A684" s="137" t="s">
        <v>223</v>
      </c>
      <c r="B684" s="55">
        <v>808</v>
      </c>
      <c r="C684" s="58" t="s">
        <v>169</v>
      </c>
      <c r="D684" s="58" t="s">
        <v>193</v>
      </c>
      <c r="E684" s="55"/>
      <c r="F684" s="55"/>
      <c r="G684" s="63">
        <f>G690+G685</f>
        <v>22.7</v>
      </c>
      <c r="K684" s="104"/>
      <c r="L684" s="104"/>
      <c r="M684" s="104"/>
    </row>
    <row r="685" spans="1:13" ht="33">
      <c r="A685" s="134" t="str">
        <f ca="1">IF(ISERROR(MATCH(E685,Код_КЦСР,0)),"",INDIRECT(ADDRESS(MATCH(E685,Код_КЦСР,0)+1,2,,,"КЦСР")))</f>
        <v>Муниципальная программа «Культура, традиции и народное творчество в городе Череповце» на 2013-2018 годы</v>
      </c>
      <c r="B685" s="55">
        <v>808</v>
      </c>
      <c r="C685" s="58" t="s">
        <v>169</v>
      </c>
      <c r="D685" s="58" t="s">
        <v>193</v>
      </c>
      <c r="E685" s="55" t="s">
        <v>370</v>
      </c>
      <c r="F685" s="55"/>
      <c r="G685" s="63">
        <f aca="true" t="shared" si="92" ref="G685:G688">G686</f>
        <v>22.7</v>
      </c>
      <c r="K685" s="104"/>
      <c r="L685" s="104"/>
      <c r="M685" s="104"/>
    </row>
    <row r="686" spans="1:13" ht="33">
      <c r="A686" s="134" t="str">
        <f ca="1">IF(ISERROR(MATCH(E686,Код_КЦСР,0)),"",INDIRECT(ADDRESS(MATCH(E686,Код_КЦСР,0)+1,2,,,"КЦСР")))</f>
        <v>Дополнительное образование в сфере культуры и искусства, поддержка юных дарований</v>
      </c>
      <c r="B686" s="55">
        <v>808</v>
      </c>
      <c r="C686" s="58" t="s">
        <v>169</v>
      </c>
      <c r="D686" s="58" t="s">
        <v>193</v>
      </c>
      <c r="E686" s="55" t="s">
        <v>408</v>
      </c>
      <c r="F686" s="55"/>
      <c r="G686" s="63">
        <f>G687</f>
        <v>22.7</v>
      </c>
      <c r="K686" s="104"/>
      <c r="L686" s="104"/>
      <c r="M686" s="104"/>
    </row>
    <row r="687" spans="1:13" ht="21" customHeight="1">
      <c r="A687" s="134" t="str">
        <f ca="1">IF(ISERROR(MATCH(E687,Код_КЦСР,0)),"",INDIRECT(ADDRESS(MATCH(E687,Код_КЦСР,0)+1,2,,,"КЦСР")))</f>
        <v>Укрепление материально-технической базы муниципальных учреждений</v>
      </c>
      <c r="B687" s="55">
        <v>808</v>
      </c>
      <c r="C687" s="58" t="s">
        <v>169</v>
      </c>
      <c r="D687" s="58" t="s">
        <v>193</v>
      </c>
      <c r="E687" s="55" t="s">
        <v>527</v>
      </c>
      <c r="F687" s="55"/>
      <c r="G687" s="63">
        <f t="shared" si="92"/>
        <v>22.7</v>
      </c>
      <c r="K687" s="104"/>
      <c r="L687" s="104"/>
      <c r="M687" s="104"/>
    </row>
    <row r="688" spans="1:13" ht="33">
      <c r="A688" s="134" t="str">
        <f ca="1">IF(ISERROR(MATCH(F688,Код_КВР,0)),"",INDIRECT(ADDRESS(MATCH(F688,Код_КВР,0)+1,2,,,"КВР")))</f>
        <v>Предоставление субсидий бюджетным, автономным учреждениям и иным некоммерческим организациям</v>
      </c>
      <c r="B688" s="55">
        <v>808</v>
      </c>
      <c r="C688" s="58" t="s">
        <v>169</v>
      </c>
      <c r="D688" s="58" t="s">
        <v>193</v>
      </c>
      <c r="E688" s="55" t="s">
        <v>527</v>
      </c>
      <c r="F688" s="55">
        <v>600</v>
      </c>
      <c r="G688" s="63">
        <f t="shared" si="92"/>
        <v>22.7</v>
      </c>
      <c r="K688" s="104"/>
      <c r="L688" s="104"/>
      <c r="M688" s="104"/>
    </row>
    <row r="689" spans="1:13" ht="12.75">
      <c r="A689" s="134" t="str">
        <f ca="1">IF(ISERROR(MATCH(F689,Код_КВР,0)),"",INDIRECT(ADDRESS(MATCH(F689,Код_КВР,0)+1,2,,,"КВР")))</f>
        <v>Субсидии бюджетным учреждениям</v>
      </c>
      <c r="B689" s="55">
        <v>808</v>
      </c>
      <c r="C689" s="58" t="s">
        <v>169</v>
      </c>
      <c r="D689" s="58" t="s">
        <v>193</v>
      </c>
      <c r="E689" s="55" t="s">
        <v>527</v>
      </c>
      <c r="F689" s="55">
        <v>610</v>
      </c>
      <c r="G689" s="63">
        <v>22.7</v>
      </c>
      <c r="K689" s="104"/>
      <c r="L689" s="104"/>
      <c r="M689" s="104"/>
    </row>
    <row r="690" spans="1:13" ht="33" hidden="1">
      <c r="A690" s="134" t="str">
        <f ca="1">IF(ISERROR(MATCH(E690,Код_КЦСР,0)),"",INDIRECT(ADDRESS(MATCH(E690,Код_КЦСР,0)+1,2,,,"КЦСР")))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90" s="55">
        <v>808</v>
      </c>
      <c r="C690" s="58" t="s">
        <v>169</v>
      </c>
      <c r="D690" s="58" t="s">
        <v>193</v>
      </c>
      <c r="E690" s="55" t="s">
        <v>75</v>
      </c>
      <c r="F690" s="55"/>
      <c r="G690" s="63">
        <f>G691</f>
        <v>0</v>
      </c>
      <c r="K690" s="104"/>
      <c r="L690" s="104"/>
      <c r="M690" s="104"/>
    </row>
    <row r="691" spans="1:13" ht="12.75" hidden="1">
      <c r="A691" s="134" t="str">
        <f ca="1">IF(ISERROR(MATCH(E691,Код_КЦСР,0)),"",INDIRECT(ADDRESS(MATCH(E691,Код_КЦСР,0)+1,2,,,"КЦСР")))</f>
        <v>Обеспечение пожарной безопасности муниципальных учреждений города</v>
      </c>
      <c r="B691" s="55">
        <v>808</v>
      </c>
      <c r="C691" s="58" t="s">
        <v>169</v>
      </c>
      <c r="D691" s="58" t="s">
        <v>193</v>
      </c>
      <c r="E691" s="55" t="s">
        <v>77</v>
      </c>
      <c r="F691" s="55"/>
      <c r="G691" s="63">
        <f>G692</f>
        <v>0</v>
      </c>
      <c r="K691" s="104"/>
      <c r="L691" s="104"/>
      <c r="M691" s="104"/>
    </row>
    <row r="692" spans="1:13" ht="12.75" hidden="1">
      <c r="A692" s="134" t="str">
        <f ca="1">IF(ISERROR(MATCH(E692,Код_КЦСР,0)),"",INDIRECT(ADDRESS(MATCH(E692,Код_КЦСР,0)+1,2,,,"КЦСР")))</f>
        <v>Обучение по программе пожарно-технического минимума</v>
      </c>
      <c r="B692" s="55">
        <v>808</v>
      </c>
      <c r="C692" s="58" t="s">
        <v>169</v>
      </c>
      <c r="D692" s="58" t="s">
        <v>193</v>
      </c>
      <c r="E692" s="55" t="s">
        <v>93</v>
      </c>
      <c r="F692" s="55"/>
      <c r="G692" s="63"/>
      <c r="K692" s="104"/>
      <c r="L692" s="104"/>
      <c r="M692" s="104"/>
    </row>
    <row r="693" spans="1:13" ht="33" hidden="1">
      <c r="A693" s="134" t="str">
        <f ca="1">IF(ISERROR(MATCH(F693,Код_КВР,0)),"",INDIRECT(ADDRESS(MATCH(F693,Код_КВР,0)+1,2,,,"КВР")))</f>
        <v>Предоставление субсидий бюджетным, автономным учреждениям и иным некоммерческим организациям</v>
      </c>
      <c r="B693" s="55">
        <v>808</v>
      </c>
      <c r="C693" s="58" t="s">
        <v>169</v>
      </c>
      <c r="D693" s="58" t="s">
        <v>193</v>
      </c>
      <c r="E693" s="55" t="s">
        <v>93</v>
      </c>
      <c r="F693" s="55">
        <v>600</v>
      </c>
      <c r="G693" s="63"/>
      <c r="K693" s="104"/>
      <c r="L693" s="104"/>
      <c r="M693" s="104"/>
    </row>
    <row r="694" spans="1:13" ht="12.75" hidden="1">
      <c r="A694" s="134" t="str">
        <f ca="1">IF(ISERROR(MATCH(F694,Код_КВР,0)),"",INDIRECT(ADDRESS(MATCH(F694,Код_КВР,0)+1,2,,,"КВР")))</f>
        <v>Субсидии бюджетным учреждениям</v>
      </c>
      <c r="B694" s="55">
        <v>808</v>
      </c>
      <c r="C694" s="58" t="s">
        <v>169</v>
      </c>
      <c r="D694" s="58" t="s">
        <v>193</v>
      </c>
      <c r="E694" s="55" t="s">
        <v>93</v>
      </c>
      <c r="F694" s="55">
        <v>610</v>
      </c>
      <c r="G694" s="63"/>
      <c r="K694" s="104"/>
      <c r="L694" s="104"/>
      <c r="M694" s="104"/>
    </row>
    <row r="695" spans="1:13" ht="12.75">
      <c r="A695" s="134" t="str">
        <f ca="1">IF(ISERROR(MATCH(C695,Код_Раздел,0)),"",INDIRECT(ADDRESS(MATCH(C695,Код_Раздел,0)+1,2,,,"Раздел")))</f>
        <v>Культура, кинематография</v>
      </c>
      <c r="B695" s="55">
        <v>808</v>
      </c>
      <c r="C695" s="58" t="s">
        <v>196</v>
      </c>
      <c r="D695" s="58"/>
      <c r="E695" s="55"/>
      <c r="F695" s="55"/>
      <c r="G695" s="63">
        <f>G696+G754</f>
        <v>271860.60000000003</v>
      </c>
      <c r="K695" s="104"/>
      <c r="L695" s="104"/>
      <c r="M695" s="104"/>
    </row>
    <row r="696" spans="1:13" ht="12.75">
      <c r="A696" s="137" t="s">
        <v>158</v>
      </c>
      <c r="B696" s="55">
        <v>808</v>
      </c>
      <c r="C696" s="58" t="s">
        <v>196</v>
      </c>
      <c r="D696" s="58" t="s">
        <v>187</v>
      </c>
      <c r="E696" s="55"/>
      <c r="F696" s="55"/>
      <c r="G696" s="63">
        <f>G697</f>
        <v>245887.2</v>
      </c>
      <c r="K696" s="104"/>
      <c r="L696" s="104"/>
      <c r="M696" s="104"/>
    </row>
    <row r="697" spans="1:13" ht="33">
      <c r="A697" s="134" t="str">
        <f ca="1">IF(ISERROR(MATCH(E697,Код_КЦСР,0)),"",INDIRECT(ADDRESS(MATCH(E697,Код_КЦСР,0)+1,2,,,"КЦСР")))</f>
        <v>Муниципальная программа «Культура, традиции и народное творчество в городе Череповце» на 2013-2018 годы</v>
      </c>
      <c r="B697" s="55">
        <v>808</v>
      </c>
      <c r="C697" s="58" t="s">
        <v>196</v>
      </c>
      <c r="D697" s="58" t="s">
        <v>187</v>
      </c>
      <c r="E697" s="55" t="s">
        <v>370</v>
      </c>
      <c r="F697" s="55"/>
      <c r="G697" s="63">
        <f>G698+G704+G717+G730+G737+G742+G750</f>
        <v>245887.2</v>
      </c>
      <c r="K697" s="104"/>
      <c r="L697" s="104"/>
      <c r="M697" s="104"/>
    </row>
    <row r="698" spans="1:13" ht="33">
      <c r="A698" s="134" t="str">
        <f ca="1">IF(ISERROR(MATCH(E698,Код_КЦСР,0)),"",INDIRECT(ADDRESS(MATCH(E698,Код_КЦСР,0)+1,2,,,"КЦСР")))</f>
        <v>Сохранение, эффективное использование  и популяризация объектов культурного наследия</v>
      </c>
      <c r="B698" s="55">
        <v>808</v>
      </c>
      <c r="C698" s="58" t="s">
        <v>196</v>
      </c>
      <c r="D698" s="58" t="s">
        <v>187</v>
      </c>
      <c r="E698" s="55" t="s">
        <v>372</v>
      </c>
      <c r="F698" s="55"/>
      <c r="G698" s="63">
        <f>G699</f>
        <v>751.6</v>
      </c>
      <c r="K698" s="104"/>
      <c r="L698" s="104"/>
      <c r="M698" s="104"/>
    </row>
    <row r="699" spans="1:13" ht="12.75">
      <c r="A699" s="134" t="str">
        <f ca="1">IF(ISERROR(MATCH(E699,Код_КЦСР,0)),"",INDIRECT(ADDRESS(MATCH(E699,Код_КЦСР,0)+1,2,,,"КЦСР")))</f>
        <v>Сохранение, ремонт и  реставрация объектов культурного наследия</v>
      </c>
      <c r="B699" s="55">
        <v>808</v>
      </c>
      <c r="C699" s="58" t="s">
        <v>196</v>
      </c>
      <c r="D699" s="58" t="s">
        <v>187</v>
      </c>
      <c r="E699" s="55" t="s">
        <v>374</v>
      </c>
      <c r="F699" s="55"/>
      <c r="G699" s="63">
        <f>G702+G700</f>
        <v>751.6</v>
      </c>
      <c r="K699" s="104"/>
      <c r="L699" s="104"/>
      <c r="M699" s="104"/>
    </row>
    <row r="700" spans="1:13" ht="27.75" customHeight="1" hidden="1">
      <c r="A700" s="134" t="str">
        <f aca="true" t="shared" si="93" ref="A700:A703">IF(ISERROR(MATCH(F700,Код_КВР,0)),"",INDIRECT(ADDRESS(MATCH(F700,Код_КВР,0)+1,2,,,"КВР")))</f>
        <v>Закупка товаров, работ и услуг для муниципальных нужд</v>
      </c>
      <c r="B700" s="55">
        <v>808</v>
      </c>
      <c r="C700" s="58" t="s">
        <v>196</v>
      </c>
      <c r="D700" s="58" t="s">
        <v>187</v>
      </c>
      <c r="E700" s="55" t="s">
        <v>374</v>
      </c>
      <c r="F700" s="55">
        <v>200</v>
      </c>
      <c r="G700" s="63">
        <f>G701</f>
        <v>0</v>
      </c>
      <c r="K700" s="104"/>
      <c r="L700" s="104"/>
      <c r="M700" s="104"/>
    </row>
    <row r="701" spans="1:13" ht="33" hidden="1">
      <c r="A701" s="134" t="str">
        <f ca="1" t="shared" si="93"/>
        <v>Иные закупки товаров, работ и услуг для обеспечения муниципальных нужд</v>
      </c>
      <c r="B701" s="55">
        <v>808</v>
      </c>
      <c r="C701" s="58" t="s">
        <v>196</v>
      </c>
      <c r="D701" s="58" t="s">
        <v>187</v>
      </c>
      <c r="E701" s="55" t="s">
        <v>374</v>
      </c>
      <c r="F701" s="55">
        <v>240</v>
      </c>
      <c r="G701" s="63"/>
      <c r="K701" s="104"/>
      <c r="L701" s="104"/>
      <c r="M701" s="104"/>
    </row>
    <row r="702" spans="1:13" ht="33">
      <c r="A702" s="134" t="str">
        <f ca="1" t="shared" si="93"/>
        <v>Предоставление субсидий бюджетным, автономным учреждениям и иным некоммерческим организациям</v>
      </c>
      <c r="B702" s="55">
        <v>808</v>
      </c>
      <c r="C702" s="58" t="s">
        <v>196</v>
      </c>
      <c r="D702" s="58" t="s">
        <v>187</v>
      </c>
      <c r="E702" s="55" t="s">
        <v>374</v>
      </c>
      <c r="F702" s="55">
        <v>600</v>
      </c>
      <c r="G702" s="63">
        <f aca="true" t="shared" si="94" ref="G702">G703</f>
        <v>751.6</v>
      </c>
      <c r="K702" s="104"/>
      <c r="L702" s="104"/>
      <c r="M702" s="104"/>
    </row>
    <row r="703" spans="1:13" ht="12.75">
      <c r="A703" s="134" t="str">
        <f ca="1" t="shared" si="93"/>
        <v>Субсидии бюджетным учреждениям</v>
      </c>
      <c r="B703" s="55">
        <v>808</v>
      </c>
      <c r="C703" s="58" t="s">
        <v>196</v>
      </c>
      <c r="D703" s="58" t="s">
        <v>187</v>
      </c>
      <c r="E703" s="55" t="s">
        <v>374</v>
      </c>
      <c r="F703" s="55">
        <v>610</v>
      </c>
      <c r="G703" s="63">
        <v>751.6</v>
      </c>
      <c r="K703" s="104"/>
      <c r="L703" s="104"/>
      <c r="M703" s="104"/>
    </row>
    <row r="704" spans="1:13" ht="12.75">
      <c r="A704" s="134" t="str">
        <f ca="1">IF(ISERROR(MATCH(E704,Код_КЦСР,0)),"",INDIRECT(ADDRESS(MATCH(E704,Код_КЦСР,0)+1,2,,,"КЦСР")))</f>
        <v>Развитие музейного дела</v>
      </c>
      <c r="B704" s="55">
        <v>808</v>
      </c>
      <c r="C704" s="58" t="s">
        <v>196</v>
      </c>
      <c r="D704" s="58" t="s">
        <v>187</v>
      </c>
      <c r="E704" s="55" t="s">
        <v>376</v>
      </c>
      <c r="F704" s="55"/>
      <c r="G704" s="63">
        <f>G705+G708+G711+G714</f>
        <v>49289.2</v>
      </c>
      <c r="K704" s="104"/>
      <c r="L704" s="104"/>
      <c r="M704" s="104"/>
    </row>
    <row r="705" spans="1:13" ht="12.75">
      <c r="A705" s="134" t="str">
        <f ca="1">IF(ISERROR(MATCH(E705,Код_КЦСР,0)),"",INDIRECT(ADDRESS(MATCH(E705,Код_КЦСР,0)+1,2,,,"КЦСР")))</f>
        <v xml:space="preserve">Оказание муниципальных услуг </v>
      </c>
      <c r="B705" s="55">
        <v>808</v>
      </c>
      <c r="C705" s="58" t="s">
        <v>196</v>
      </c>
      <c r="D705" s="58" t="s">
        <v>187</v>
      </c>
      <c r="E705" s="55" t="s">
        <v>377</v>
      </c>
      <c r="F705" s="55"/>
      <c r="G705" s="63">
        <f aca="true" t="shared" si="95" ref="G705:G706">G706</f>
        <v>28687.7</v>
      </c>
      <c r="K705" s="104"/>
      <c r="L705" s="104"/>
      <c r="M705" s="104"/>
    </row>
    <row r="706" spans="1:13" ht="33">
      <c r="A706" s="134" t="str">
        <f ca="1">IF(ISERROR(MATCH(F706,Код_КВР,0)),"",INDIRECT(ADDRESS(MATCH(F706,Код_КВР,0)+1,2,,,"КВР")))</f>
        <v>Предоставление субсидий бюджетным, автономным учреждениям и иным некоммерческим организациям</v>
      </c>
      <c r="B706" s="55">
        <v>808</v>
      </c>
      <c r="C706" s="58" t="s">
        <v>196</v>
      </c>
      <c r="D706" s="58" t="s">
        <v>187</v>
      </c>
      <c r="E706" s="55" t="s">
        <v>377</v>
      </c>
      <c r="F706" s="55">
        <v>600</v>
      </c>
      <c r="G706" s="63">
        <f t="shared" si="95"/>
        <v>28687.7</v>
      </c>
      <c r="K706" s="104"/>
      <c r="L706" s="104"/>
      <c r="M706" s="104"/>
    </row>
    <row r="707" spans="1:13" ht="12.75">
      <c r="A707" s="134" t="str">
        <f ca="1">IF(ISERROR(MATCH(F707,Код_КВР,0)),"",INDIRECT(ADDRESS(MATCH(F707,Код_КВР,0)+1,2,,,"КВР")))</f>
        <v>Субсидии бюджетным учреждениям</v>
      </c>
      <c r="B707" s="55">
        <v>808</v>
      </c>
      <c r="C707" s="58" t="s">
        <v>196</v>
      </c>
      <c r="D707" s="58" t="s">
        <v>187</v>
      </c>
      <c r="E707" s="55" t="s">
        <v>377</v>
      </c>
      <c r="F707" s="55">
        <v>610</v>
      </c>
      <c r="G707" s="63">
        <v>28687.7</v>
      </c>
      <c r="K707" s="104"/>
      <c r="L707" s="104"/>
      <c r="M707" s="104"/>
    </row>
    <row r="708" spans="1:13" ht="21" customHeight="1">
      <c r="A708" s="134" t="str">
        <f ca="1">IF(ISERROR(MATCH(E708,Код_КЦСР,0)),"",INDIRECT(ADDRESS(MATCH(E708,Код_КЦСР,0)+1,2,,,"КЦСР")))</f>
        <v xml:space="preserve">Хранение, изучение и обеспечение сохранности музейных предметов </v>
      </c>
      <c r="B708" s="55">
        <v>808</v>
      </c>
      <c r="C708" s="58" t="s">
        <v>196</v>
      </c>
      <c r="D708" s="58" t="s">
        <v>187</v>
      </c>
      <c r="E708" s="55" t="s">
        <v>379</v>
      </c>
      <c r="F708" s="55"/>
      <c r="G708" s="63">
        <f aca="true" t="shared" si="96" ref="G708:G709">G709</f>
        <v>15270.9</v>
      </c>
      <c r="K708" s="104"/>
      <c r="L708" s="104"/>
      <c r="M708" s="104"/>
    </row>
    <row r="709" spans="1:13" ht="33">
      <c r="A709" s="134" t="str">
        <f ca="1">IF(ISERROR(MATCH(F709,Код_КВР,0)),"",INDIRECT(ADDRESS(MATCH(F709,Код_КВР,0)+1,2,,,"КВР")))</f>
        <v>Предоставление субсидий бюджетным, автономным учреждениям и иным некоммерческим организациям</v>
      </c>
      <c r="B709" s="55">
        <v>808</v>
      </c>
      <c r="C709" s="58" t="s">
        <v>196</v>
      </c>
      <c r="D709" s="58" t="s">
        <v>187</v>
      </c>
      <c r="E709" s="55" t="s">
        <v>379</v>
      </c>
      <c r="F709" s="55">
        <v>600</v>
      </c>
      <c r="G709" s="63">
        <f t="shared" si="96"/>
        <v>15270.9</v>
      </c>
      <c r="K709" s="104"/>
      <c r="L709" s="104"/>
      <c r="M709" s="104"/>
    </row>
    <row r="710" spans="1:13" ht="12.75">
      <c r="A710" s="134" t="str">
        <f ca="1">IF(ISERROR(MATCH(F710,Код_КВР,0)),"",INDIRECT(ADDRESS(MATCH(F710,Код_КВР,0)+1,2,,,"КВР")))</f>
        <v>Субсидии бюджетным учреждениям</v>
      </c>
      <c r="B710" s="55">
        <v>808</v>
      </c>
      <c r="C710" s="58" t="s">
        <v>196</v>
      </c>
      <c r="D710" s="58" t="s">
        <v>187</v>
      </c>
      <c r="E710" s="55" t="s">
        <v>379</v>
      </c>
      <c r="F710" s="55">
        <v>610</v>
      </c>
      <c r="G710" s="63">
        <v>15270.9</v>
      </c>
      <c r="K710" s="104"/>
      <c r="L710" s="104"/>
      <c r="M710" s="104"/>
    </row>
    <row r="711" spans="1:13" ht="12.75">
      <c r="A711" s="134" t="str">
        <f ca="1">IF(ISERROR(MATCH(E711,Код_КЦСР,0)),"",INDIRECT(ADDRESS(MATCH(E711,Код_КЦСР,0)+1,2,,,"КЦСР")))</f>
        <v>Формирование и учет музейного фонда</v>
      </c>
      <c r="B711" s="55">
        <v>808</v>
      </c>
      <c r="C711" s="58" t="s">
        <v>196</v>
      </c>
      <c r="D711" s="58" t="s">
        <v>187</v>
      </c>
      <c r="E711" s="55" t="s">
        <v>381</v>
      </c>
      <c r="F711" s="55"/>
      <c r="G711" s="63">
        <f aca="true" t="shared" si="97" ref="G711:G712">G712</f>
        <v>5330.6</v>
      </c>
      <c r="K711" s="104"/>
      <c r="L711" s="104"/>
      <c r="M711" s="104"/>
    </row>
    <row r="712" spans="1:13" ht="33">
      <c r="A712" s="134" t="str">
        <f ca="1">IF(ISERROR(MATCH(F712,Код_КВР,0)),"",INDIRECT(ADDRESS(MATCH(F712,Код_КВР,0)+1,2,,,"КВР")))</f>
        <v>Предоставление субсидий бюджетным, автономным учреждениям и иным некоммерческим организациям</v>
      </c>
      <c r="B712" s="55">
        <v>808</v>
      </c>
      <c r="C712" s="58" t="s">
        <v>196</v>
      </c>
      <c r="D712" s="58" t="s">
        <v>187</v>
      </c>
      <c r="E712" s="55" t="s">
        <v>381</v>
      </c>
      <c r="F712" s="55">
        <v>600</v>
      </c>
      <c r="G712" s="63">
        <f t="shared" si="97"/>
        <v>5330.6</v>
      </c>
      <c r="K712" s="104"/>
      <c r="L712" s="104"/>
      <c r="M712" s="104"/>
    </row>
    <row r="713" spans="1:13" ht="12.75">
      <c r="A713" s="134" t="str">
        <f ca="1">IF(ISERROR(MATCH(F713,Код_КВР,0)),"",INDIRECT(ADDRESS(MATCH(F713,Код_КВР,0)+1,2,,,"КВР")))</f>
        <v>Субсидии бюджетным учреждениям</v>
      </c>
      <c r="B713" s="55">
        <v>808</v>
      </c>
      <c r="C713" s="58" t="s">
        <v>196</v>
      </c>
      <c r="D713" s="58" t="s">
        <v>187</v>
      </c>
      <c r="E713" s="55" t="s">
        <v>381</v>
      </c>
      <c r="F713" s="55">
        <v>610</v>
      </c>
      <c r="G713" s="63">
        <v>5330.6</v>
      </c>
      <c r="K713" s="104"/>
      <c r="L713" s="104"/>
      <c r="M713" s="104"/>
    </row>
    <row r="714" spans="1:13" ht="12.75" hidden="1">
      <c r="A714" s="134" t="str">
        <f ca="1">IF(ISERROR(MATCH(E714,Код_КЦСР,0)),"",INDIRECT(ADDRESS(MATCH(E714,Код_КЦСР,0)+1,2,,,"КЦСР")))</f>
        <v/>
      </c>
      <c r="B714" s="55">
        <v>808</v>
      </c>
      <c r="C714" s="58" t="s">
        <v>196</v>
      </c>
      <c r="D714" s="58" t="s">
        <v>187</v>
      </c>
      <c r="E714" s="55" t="s">
        <v>495</v>
      </c>
      <c r="F714" s="55"/>
      <c r="G714" s="63">
        <f>G715</f>
        <v>0</v>
      </c>
      <c r="K714" s="104"/>
      <c r="L714" s="104"/>
      <c r="M714" s="104"/>
    </row>
    <row r="715" spans="1:13" ht="33" hidden="1">
      <c r="A715" s="134" t="str">
        <f ca="1">IF(ISERROR(MATCH(F715,Код_КВР,0)),"",INDIRECT(ADDRESS(MATCH(F715,Код_КВР,0)+1,2,,,"КВР")))</f>
        <v>Предоставление субсидий бюджетным, автономным учреждениям и иным некоммерческим организациям</v>
      </c>
      <c r="B715" s="55">
        <v>808</v>
      </c>
      <c r="C715" s="58" t="s">
        <v>196</v>
      </c>
      <c r="D715" s="58" t="s">
        <v>187</v>
      </c>
      <c r="E715" s="55" t="s">
        <v>495</v>
      </c>
      <c r="F715" s="55">
        <v>600</v>
      </c>
      <c r="G715" s="63">
        <f>G716</f>
        <v>0</v>
      </c>
      <c r="K715" s="104"/>
      <c r="L715" s="104"/>
      <c r="M715" s="104"/>
    </row>
    <row r="716" spans="1:13" ht="12.75" hidden="1">
      <c r="A716" s="134" t="str">
        <f ca="1">IF(ISERROR(MATCH(F716,Код_КВР,0)),"",INDIRECT(ADDRESS(MATCH(F716,Код_КВР,0)+1,2,,,"КВР")))</f>
        <v>Субсидии бюджетным учреждениям</v>
      </c>
      <c r="B716" s="55">
        <v>808</v>
      </c>
      <c r="C716" s="58" t="s">
        <v>196</v>
      </c>
      <c r="D716" s="58" t="s">
        <v>187</v>
      </c>
      <c r="E716" s="55" t="s">
        <v>495</v>
      </c>
      <c r="F716" s="55">
        <v>610</v>
      </c>
      <c r="G716" s="63"/>
      <c r="K716" s="104"/>
      <c r="L716" s="104"/>
      <c r="M716" s="104"/>
    </row>
    <row r="717" spans="1:13" ht="12.75">
      <c r="A717" s="134" t="str">
        <f ca="1">IF(ISERROR(MATCH(E717,Код_КЦСР,0)),"",INDIRECT(ADDRESS(MATCH(E717,Код_КЦСР,0)+1,2,,,"КЦСР")))</f>
        <v>Развитие библиотечного дела</v>
      </c>
      <c r="B717" s="55">
        <v>808</v>
      </c>
      <c r="C717" s="58" t="s">
        <v>196</v>
      </c>
      <c r="D717" s="58" t="s">
        <v>187</v>
      </c>
      <c r="E717" s="55" t="s">
        <v>383</v>
      </c>
      <c r="F717" s="55"/>
      <c r="G717" s="63">
        <f>G718+G721+G724+G727</f>
        <v>46962.9</v>
      </c>
      <c r="K717" s="104"/>
      <c r="L717" s="104"/>
      <c r="M717" s="104"/>
    </row>
    <row r="718" spans="1:13" ht="12.75">
      <c r="A718" s="134" t="str">
        <f ca="1">IF(ISERROR(MATCH(E718,Код_КЦСР,0)),"",INDIRECT(ADDRESS(MATCH(E718,Код_КЦСР,0)+1,2,,,"КЦСР")))</f>
        <v>Оказание муниципальных услуг</v>
      </c>
      <c r="B718" s="55">
        <v>808</v>
      </c>
      <c r="C718" s="58" t="s">
        <v>196</v>
      </c>
      <c r="D718" s="58" t="s">
        <v>187</v>
      </c>
      <c r="E718" s="55" t="s">
        <v>384</v>
      </c>
      <c r="F718" s="55"/>
      <c r="G718" s="63">
        <f aca="true" t="shared" si="98" ref="G718:G719">G719</f>
        <v>35616.2</v>
      </c>
      <c r="K718" s="104"/>
      <c r="L718" s="104"/>
      <c r="M718" s="104"/>
    </row>
    <row r="719" spans="1:13" ht="33">
      <c r="A719" s="134" t="str">
        <f ca="1">IF(ISERROR(MATCH(F719,Код_КВР,0)),"",INDIRECT(ADDRESS(MATCH(F719,Код_КВР,0)+1,2,,,"КВР")))</f>
        <v>Предоставление субсидий бюджетным, автономным учреждениям и иным некоммерческим организациям</v>
      </c>
      <c r="B719" s="55">
        <v>808</v>
      </c>
      <c r="C719" s="58" t="s">
        <v>196</v>
      </c>
      <c r="D719" s="58" t="s">
        <v>187</v>
      </c>
      <c r="E719" s="55" t="s">
        <v>384</v>
      </c>
      <c r="F719" s="55">
        <v>600</v>
      </c>
      <c r="G719" s="63">
        <f t="shared" si="98"/>
        <v>35616.2</v>
      </c>
      <c r="K719" s="104"/>
      <c r="L719" s="104"/>
      <c r="M719" s="104"/>
    </row>
    <row r="720" spans="1:13" ht="12.75">
      <c r="A720" s="134" t="str">
        <f ca="1">IF(ISERROR(MATCH(F720,Код_КВР,0)),"",INDIRECT(ADDRESS(MATCH(F720,Код_КВР,0)+1,2,,,"КВР")))</f>
        <v>Субсидии бюджетным учреждениям</v>
      </c>
      <c r="B720" s="55">
        <v>808</v>
      </c>
      <c r="C720" s="58" t="s">
        <v>196</v>
      </c>
      <c r="D720" s="58" t="s">
        <v>187</v>
      </c>
      <c r="E720" s="55" t="s">
        <v>384</v>
      </c>
      <c r="F720" s="55">
        <v>610</v>
      </c>
      <c r="G720" s="63">
        <v>35616.2</v>
      </c>
      <c r="K720" s="104"/>
      <c r="L720" s="104"/>
      <c r="M720" s="104"/>
    </row>
    <row r="721" spans="1:13" ht="12.75">
      <c r="A721" s="134" t="str">
        <f ca="1">IF(ISERROR(MATCH(E721,Код_КЦСР,0)),"",INDIRECT(ADDRESS(MATCH(E721,Код_КЦСР,0)+1,2,,,"КЦСР")))</f>
        <v>Формирование и учет фондов библиотеки</v>
      </c>
      <c r="B721" s="55">
        <v>808</v>
      </c>
      <c r="C721" s="58" t="s">
        <v>196</v>
      </c>
      <c r="D721" s="58" t="s">
        <v>187</v>
      </c>
      <c r="E721" s="55" t="s">
        <v>386</v>
      </c>
      <c r="F721" s="55"/>
      <c r="G721" s="63">
        <f aca="true" t="shared" si="99" ref="G721:G722">G722</f>
        <v>3630.9</v>
      </c>
      <c r="K721" s="104"/>
      <c r="L721" s="104"/>
      <c r="M721" s="104"/>
    </row>
    <row r="722" spans="1:13" ht="33">
      <c r="A722" s="134" t="str">
        <f ca="1">IF(ISERROR(MATCH(F722,Код_КВР,0)),"",INDIRECT(ADDRESS(MATCH(F722,Код_КВР,0)+1,2,,,"КВР")))</f>
        <v>Предоставление субсидий бюджетным, автономным учреждениям и иным некоммерческим организациям</v>
      </c>
      <c r="B722" s="55">
        <v>808</v>
      </c>
      <c r="C722" s="58" t="s">
        <v>196</v>
      </c>
      <c r="D722" s="58" t="s">
        <v>187</v>
      </c>
      <c r="E722" s="55" t="s">
        <v>386</v>
      </c>
      <c r="F722" s="55">
        <v>600</v>
      </c>
      <c r="G722" s="63">
        <f t="shared" si="99"/>
        <v>3630.9</v>
      </c>
      <c r="K722" s="104"/>
      <c r="L722" s="104"/>
      <c r="M722" s="104"/>
    </row>
    <row r="723" spans="1:13" ht="12.75">
      <c r="A723" s="134" t="str">
        <f ca="1">IF(ISERROR(MATCH(F723,Код_КВР,0)),"",INDIRECT(ADDRESS(MATCH(F723,Код_КВР,0)+1,2,,,"КВР")))</f>
        <v>Субсидии бюджетным учреждениям</v>
      </c>
      <c r="B723" s="55">
        <v>808</v>
      </c>
      <c r="C723" s="58" t="s">
        <v>196</v>
      </c>
      <c r="D723" s="58" t="s">
        <v>187</v>
      </c>
      <c r="E723" s="55" t="s">
        <v>386</v>
      </c>
      <c r="F723" s="55">
        <v>610</v>
      </c>
      <c r="G723" s="63">
        <v>3630.9</v>
      </c>
      <c r="K723" s="104"/>
      <c r="L723" s="104"/>
      <c r="M723" s="104"/>
    </row>
    <row r="724" spans="1:13" ht="27" customHeight="1">
      <c r="A724" s="134" t="str">
        <f ca="1">IF(ISERROR(MATCH(E724,Код_КЦСР,0)),"",INDIRECT(ADDRESS(MATCH(E724,Код_КЦСР,0)+1,2,,,"КЦСР")))</f>
        <v>Обеспечение физической сохранности  и безопасности фонда библиотеки</v>
      </c>
      <c r="B724" s="55">
        <v>808</v>
      </c>
      <c r="C724" s="58" t="s">
        <v>196</v>
      </c>
      <c r="D724" s="58" t="s">
        <v>187</v>
      </c>
      <c r="E724" s="55" t="s">
        <v>388</v>
      </c>
      <c r="F724" s="55"/>
      <c r="G724" s="63">
        <f aca="true" t="shared" si="100" ref="G724:G725">G725</f>
        <v>5446.5</v>
      </c>
      <c r="K724" s="104"/>
      <c r="L724" s="104"/>
      <c r="M724" s="104"/>
    </row>
    <row r="725" spans="1:13" ht="33">
      <c r="A725" s="134" t="str">
        <f ca="1">IF(ISERROR(MATCH(F725,Код_КВР,0)),"",INDIRECT(ADDRESS(MATCH(F725,Код_КВР,0)+1,2,,,"КВР")))</f>
        <v>Предоставление субсидий бюджетным, автономным учреждениям и иным некоммерческим организациям</v>
      </c>
      <c r="B725" s="55">
        <v>808</v>
      </c>
      <c r="C725" s="58" t="s">
        <v>196</v>
      </c>
      <c r="D725" s="58" t="s">
        <v>187</v>
      </c>
      <c r="E725" s="55" t="s">
        <v>388</v>
      </c>
      <c r="F725" s="55">
        <v>600</v>
      </c>
      <c r="G725" s="63">
        <f t="shared" si="100"/>
        <v>5446.5</v>
      </c>
      <c r="K725" s="104"/>
      <c r="L725" s="104"/>
      <c r="M725" s="104"/>
    </row>
    <row r="726" spans="1:13" ht="18.75" customHeight="1">
      <c r="A726" s="134" t="str">
        <f ca="1">IF(ISERROR(MATCH(F726,Код_КВР,0)),"",INDIRECT(ADDRESS(MATCH(F726,Код_КВР,0)+1,2,,,"КВР")))</f>
        <v>Субсидии бюджетным учреждениям</v>
      </c>
      <c r="B726" s="55">
        <v>808</v>
      </c>
      <c r="C726" s="58" t="s">
        <v>196</v>
      </c>
      <c r="D726" s="58" t="s">
        <v>187</v>
      </c>
      <c r="E726" s="55" t="s">
        <v>388</v>
      </c>
      <c r="F726" s="55">
        <v>610</v>
      </c>
      <c r="G726" s="63">
        <v>5446.5</v>
      </c>
      <c r="K726" s="104"/>
      <c r="L726" s="104"/>
      <c r="M726" s="104"/>
    </row>
    <row r="727" spans="1:13" ht="18.75" customHeight="1">
      <c r="A727" s="134" t="str">
        <f ca="1">IF(ISERROR(MATCH(E727,Код_КЦСР,0)),"",INDIRECT(ADDRESS(MATCH(E727,Код_КЦСР,0)+1,2,,,"КЦСР")))</f>
        <v>Библиографическая обработка документов и организация  каталогов</v>
      </c>
      <c r="B727" s="55">
        <v>808</v>
      </c>
      <c r="C727" s="58" t="s">
        <v>196</v>
      </c>
      <c r="D727" s="58" t="s">
        <v>187</v>
      </c>
      <c r="E727" s="55" t="s">
        <v>390</v>
      </c>
      <c r="F727" s="55"/>
      <c r="G727" s="63">
        <f aca="true" t="shared" si="101" ref="G727:G728">G728</f>
        <v>2269.3</v>
      </c>
      <c r="K727" s="104"/>
      <c r="L727" s="104"/>
      <c r="M727" s="104"/>
    </row>
    <row r="728" spans="1:13" ht="33">
      <c r="A728" s="134" t="str">
        <f ca="1">IF(ISERROR(MATCH(F728,Код_КВР,0)),"",INDIRECT(ADDRESS(MATCH(F728,Код_КВР,0)+1,2,,,"КВР")))</f>
        <v>Предоставление субсидий бюджетным, автономным учреждениям и иным некоммерческим организациям</v>
      </c>
      <c r="B728" s="55">
        <v>808</v>
      </c>
      <c r="C728" s="58" t="s">
        <v>196</v>
      </c>
      <c r="D728" s="58" t="s">
        <v>187</v>
      </c>
      <c r="E728" s="55" t="s">
        <v>390</v>
      </c>
      <c r="F728" s="55">
        <v>600</v>
      </c>
      <c r="G728" s="63">
        <f t="shared" si="101"/>
        <v>2269.3</v>
      </c>
      <c r="K728" s="104"/>
      <c r="L728" s="104"/>
      <c r="M728" s="104"/>
    </row>
    <row r="729" spans="1:13" ht="20.25" customHeight="1">
      <c r="A729" s="134" t="str">
        <f ca="1">IF(ISERROR(MATCH(F729,Код_КВР,0)),"",INDIRECT(ADDRESS(MATCH(F729,Код_КВР,0)+1,2,,,"КВР")))</f>
        <v>Субсидии бюджетным учреждениям</v>
      </c>
      <c r="B729" s="55">
        <v>808</v>
      </c>
      <c r="C729" s="58" t="s">
        <v>196</v>
      </c>
      <c r="D729" s="58" t="s">
        <v>187</v>
      </c>
      <c r="E729" s="55" t="s">
        <v>390</v>
      </c>
      <c r="F729" s="55">
        <v>610</v>
      </c>
      <c r="G729" s="63">
        <v>2269.3</v>
      </c>
      <c r="K729" s="104"/>
      <c r="L729" s="104"/>
      <c r="M729" s="104"/>
    </row>
    <row r="730" spans="1:13" ht="19.5" customHeight="1">
      <c r="A730" s="134" t="str">
        <f ca="1">IF(ISERROR(MATCH(E730,Код_КЦСР,0)),"",INDIRECT(ADDRESS(MATCH(E730,Код_КЦСР,0)+1,2,,,"КЦСР")))</f>
        <v>Совершенствование культурно-досуговой деятельности</v>
      </c>
      <c r="B730" s="55">
        <v>808</v>
      </c>
      <c r="C730" s="58" t="s">
        <v>196</v>
      </c>
      <c r="D730" s="58" t="s">
        <v>187</v>
      </c>
      <c r="E730" s="55" t="s">
        <v>392</v>
      </c>
      <c r="F730" s="55"/>
      <c r="G730" s="63">
        <f>G731+G734</f>
        <v>40692.2</v>
      </c>
      <c r="K730" s="104"/>
      <c r="L730" s="104"/>
      <c r="M730" s="104"/>
    </row>
    <row r="731" spans="1:13" ht="12.75">
      <c r="A731" s="134" t="str">
        <f ca="1">IF(ISERROR(MATCH(E731,Код_КЦСР,0)),"",INDIRECT(ADDRESS(MATCH(E731,Код_КЦСР,0)+1,2,,,"КЦСР")))</f>
        <v>Оказание муниципальных услуг</v>
      </c>
      <c r="B731" s="55">
        <v>808</v>
      </c>
      <c r="C731" s="58" t="s">
        <v>196</v>
      </c>
      <c r="D731" s="58" t="s">
        <v>187</v>
      </c>
      <c r="E731" s="55" t="s">
        <v>394</v>
      </c>
      <c r="F731" s="55"/>
      <c r="G731" s="63">
        <f aca="true" t="shared" si="102" ref="G731:G732">G732</f>
        <v>38461.7</v>
      </c>
      <c r="K731" s="104"/>
      <c r="L731" s="104"/>
      <c r="M731" s="104"/>
    </row>
    <row r="732" spans="1:13" ht="33">
      <c r="A732" s="134" t="str">
        <f ca="1">IF(ISERROR(MATCH(F732,Код_КВР,0)),"",INDIRECT(ADDRESS(MATCH(F732,Код_КВР,0)+1,2,,,"КВР")))</f>
        <v>Предоставление субсидий бюджетным, автономным учреждениям и иным некоммерческим организациям</v>
      </c>
      <c r="B732" s="55">
        <v>808</v>
      </c>
      <c r="C732" s="58" t="s">
        <v>196</v>
      </c>
      <c r="D732" s="58" t="s">
        <v>187</v>
      </c>
      <c r="E732" s="55" t="s">
        <v>394</v>
      </c>
      <c r="F732" s="55">
        <v>600</v>
      </c>
      <c r="G732" s="63">
        <f t="shared" si="102"/>
        <v>38461.7</v>
      </c>
      <c r="K732" s="104"/>
      <c r="L732" s="104"/>
      <c r="M732" s="104"/>
    </row>
    <row r="733" spans="1:13" ht="12.75">
      <c r="A733" s="134" t="str">
        <f ca="1">IF(ISERROR(MATCH(F733,Код_КВР,0)),"",INDIRECT(ADDRESS(MATCH(F733,Код_КВР,0)+1,2,,,"КВР")))</f>
        <v>Субсидии бюджетным учреждениям</v>
      </c>
      <c r="B733" s="55">
        <v>808</v>
      </c>
      <c r="C733" s="58" t="s">
        <v>196</v>
      </c>
      <c r="D733" s="58" t="s">
        <v>187</v>
      </c>
      <c r="E733" s="55" t="s">
        <v>394</v>
      </c>
      <c r="F733" s="55">
        <v>610</v>
      </c>
      <c r="G733" s="63">
        <v>38461.7</v>
      </c>
      <c r="K733" s="104"/>
      <c r="L733" s="104"/>
      <c r="M733" s="104"/>
    </row>
    <row r="734" spans="1:13" ht="33">
      <c r="A734" s="134" t="str">
        <f ca="1">IF(ISERROR(MATCH(E734,Код_КЦСР,0)),"",INDIRECT(ADDRESS(MATCH(E734,Код_КЦСР,0)+1,2,,,"КЦСР")))</f>
        <v>Сохранение нематериального культурного наследия народов традиционной народной культуры</v>
      </c>
      <c r="B734" s="55">
        <v>808</v>
      </c>
      <c r="C734" s="58" t="s">
        <v>196</v>
      </c>
      <c r="D734" s="58" t="s">
        <v>187</v>
      </c>
      <c r="E734" s="55" t="s">
        <v>395</v>
      </c>
      <c r="F734" s="55"/>
      <c r="G734" s="63">
        <f aca="true" t="shared" si="103" ref="G734:G735">G735</f>
        <v>2230.5</v>
      </c>
      <c r="K734" s="104"/>
      <c r="L734" s="104"/>
      <c r="M734" s="104"/>
    </row>
    <row r="735" spans="1:13" ht="33">
      <c r="A735" s="134" t="str">
        <f ca="1">IF(ISERROR(MATCH(F735,Код_КВР,0)),"",INDIRECT(ADDRESS(MATCH(F735,Код_КВР,0)+1,2,,,"КВР")))</f>
        <v>Предоставление субсидий бюджетным, автономным учреждениям и иным некоммерческим организациям</v>
      </c>
      <c r="B735" s="55">
        <v>808</v>
      </c>
      <c r="C735" s="58" t="s">
        <v>196</v>
      </c>
      <c r="D735" s="58" t="s">
        <v>187</v>
      </c>
      <c r="E735" s="55" t="s">
        <v>395</v>
      </c>
      <c r="F735" s="55">
        <v>600</v>
      </c>
      <c r="G735" s="63">
        <f t="shared" si="103"/>
        <v>2230.5</v>
      </c>
      <c r="K735" s="104"/>
      <c r="L735" s="104"/>
      <c r="M735" s="104"/>
    </row>
    <row r="736" spans="1:13" ht="12.75">
      <c r="A736" s="134" t="str">
        <f ca="1">IF(ISERROR(MATCH(F736,Код_КВР,0)),"",INDIRECT(ADDRESS(MATCH(F736,Код_КВР,0)+1,2,,,"КВР")))</f>
        <v>Субсидии бюджетным учреждениям</v>
      </c>
      <c r="B736" s="55">
        <v>808</v>
      </c>
      <c r="C736" s="58" t="s">
        <v>196</v>
      </c>
      <c r="D736" s="58" t="s">
        <v>187</v>
      </c>
      <c r="E736" s="55" t="s">
        <v>395</v>
      </c>
      <c r="F736" s="55">
        <v>610</v>
      </c>
      <c r="G736" s="63">
        <v>2230.5</v>
      </c>
      <c r="K736" s="104"/>
      <c r="L736" s="104"/>
      <c r="M736" s="104"/>
    </row>
    <row r="737" spans="1:13" ht="12.75">
      <c r="A737" s="134" t="str">
        <f ca="1">IF(ISERROR(MATCH(E737,Код_КЦСР,0)),"",INDIRECT(ADDRESS(MATCH(E737,Код_КЦСР,0)+1,2,,,"КЦСР")))</f>
        <v>Развитие исполнительских искусств</v>
      </c>
      <c r="B737" s="55">
        <v>808</v>
      </c>
      <c r="C737" s="58" t="s">
        <v>196</v>
      </c>
      <c r="D737" s="58" t="s">
        <v>187</v>
      </c>
      <c r="E737" s="55" t="s">
        <v>397</v>
      </c>
      <c r="F737" s="55"/>
      <c r="G737" s="63">
        <f>G738</f>
        <v>97332.3</v>
      </c>
      <c r="K737" s="104"/>
      <c r="L737" s="104"/>
      <c r="M737" s="104"/>
    </row>
    <row r="738" spans="1:13" ht="12.75">
      <c r="A738" s="134" t="str">
        <f ca="1">IF(ISERROR(MATCH(E738,Код_КЦСР,0)),"",INDIRECT(ADDRESS(MATCH(E738,Код_КЦСР,0)+1,2,,,"КЦСР")))</f>
        <v>Оказание муниципальных услуг</v>
      </c>
      <c r="B738" s="55">
        <v>808</v>
      </c>
      <c r="C738" s="58" t="s">
        <v>196</v>
      </c>
      <c r="D738" s="58" t="s">
        <v>187</v>
      </c>
      <c r="E738" s="55" t="s">
        <v>399</v>
      </c>
      <c r="F738" s="55"/>
      <c r="G738" s="63">
        <f>G739</f>
        <v>97332.3</v>
      </c>
      <c r="K738" s="104"/>
      <c r="L738" s="104"/>
      <c r="M738" s="104"/>
    </row>
    <row r="739" spans="1:13" ht="33">
      <c r="A739" s="134" t="str">
        <f ca="1">IF(ISERROR(MATCH(F739,Код_КВР,0)),"",INDIRECT(ADDRESS(MATCH(F739,Код_КВР,0)+1,2,,,"КВР")))</f>
        <v>Предоставление субсидий бюджетным, автономным учреждениям и иным некоммерческим организациям</v>
      </c>
      <c r="B739" s="55">
        <v>808</v>
      </c>
      <c r="C739" s="58" t="s">
        <v>196</v>
      </c>
      <c r="D739" s="58" t="s">
        <v>187</v>
      </c>
      <c r="E739" s="55" t="s">
        <v>399</v>
      </c>
      <c r="F739" s="55">
        <v>600</v>
      </c>
      <c r="G739" s="63">
        <f>G740+G741</f>
        <v>97332.3</v>
      </c>
      <c r="K739" s="104"/>
      <c r="L739" s="104"/>
      <c r="M739" s="104"/>
    </row>
    <row r="740" spans="1:13" ht="12.75">
      <c r="A740" s="134" t="str">
        <f ca="1">IF(ISERROR(MATCH(F740,Код_КВР,0)),"",INDIRECT(ADDRESS(MATCH(F740,Код_КВР,0)+1,2,,,"КВР")))</f>
        <v>Субсидии бюджетным учреждениям</v>
      </c>
      <c r="B740" s="55">
        <v>808</v>
      </c>
      <c r="C740" s="58" t="s">
        <v>196</v>
      </c>
      <c r="D740" s="58" t="s">
        <v>187</v>
      </c>
      <c r="E740" s="55" t="s">
        <v>399</v>
      </c>
      <c r="F740" s="55">
        <v>610</v>
      </c>
      <c r="G740" s="63">
        <v>85169.8</v>
      </c>
      <c r="K740" s="104"/>
      <c r="L740" s="104"/>
      <c r="M740" s="104"/>
    </row>
    <row r="741" spans="1:13" ht="12.75">
      <c r="A741" s="134" t="str">
        <f ca="1">IF(ISERROR(MATCH(F741,Код_КВР,0)),"",INDIRECT(ADDRESS(MATCH(F741,Код_КВР,0)+1,2,,,"КВР")))</f>
        <v>Субсидии автономным учреждениям</v>
      </c>
      <c r="B741" s="55">
        <v>808</v>
      </c>
      <c r="C741" s="58" t="s">
        <v>196</v>
      </c>
      <c r="D741" s="58" t="s">
        <v>187</v>
      </c>
      <c r="E741" s="55" t="s">
        <v>399</v>
      </c>
      <c r="F741" s="55">
        <v>620</v>
      </c>
      <c r="G741" s="63">
        <v>12162.5</v>
      </c>
      <c r="K741" s="104"/>
      <c r="L741" s="104"/>
      <c r="M741" s="104"/>
    </row>
    <row r="742" spans="1:13" ht="19.5" customHeight="1">
      <c r="A742" s="134" t="str">
        <f ca="1">IF(ISERROR(MATCH(E742,Код_КЦСР,0)),"",INDIRECT(ADDRESS(MATCH(E742,Код_КЦСР,0)+1,2,,,"КЦСР")))</f>
        <v>Формирование постиндустриального образа города Череповца</v>
      </c>
      <c r="B742" s="55">
        <v>808</v>
      </c>
      <c r="C742" s="58" t="s">
        <v>196</v>
      </c>
      <c r="D742" s="58" t="s">
        <v>187</v>
      </c>
      <c r="E742" s="55" t="s">
        <v>400</v>
      </c>
      <c r="F742" s="55"/>
      <c r="G742" s="63">
        <f aca="true" t="shared" si="104" ref="G742:G744">G743</f>
        <v>6499</v>
      </c>
      <c r="K742" s="104"/>
      <c r="L742" s="104"/>
      <c r="M742" s="104"/>
    </row>
    <row r="743" spans="1:13" ht="24.75" customHeight="1">
      <c r="A743" s="134" t="str">
        <f ca="1">IF(ISERROR(MATCH(E743,Код_КЦСР,0)),"",INDIRECT(ADDRESS(MATCH(E743,Код_КЦСР,0)+1,2,,,"КЦСР")))</f>
        <v xml:space="preserve">Организация и проведение городских культурно- массовых мероприятий </v>
      </c>
      <c r="B743" s="55">
        <v>808</v>
      </c>
      <c r="C743" s="58" t="s">
        <v>196</v>
      </c>
      <c r="D743" s="58" t="s">
        <v>187</v>
      </c>
      <c r="E743" s="55" t="s">
        <v>402</v>
      </c>
      <c r="F743" s="55"/>
      <c r="G743" s="63">
        <f t="shared" si="104"/>
        <v>6499</v>
      </c>
      <c r="K743" s="104"/>
      <c r="L743" s="104"/>
      <c r="M743" s="104"/>
    </row>
    <row r="744" spans="1:13" ht="33">
      <c r="A744" s="134" t="str">
        <f ca="1">IF(ISERROR(MATCH(F744,Код_КВР,0)),"",INDIRECT(ADDRESS(MATCH(F744,Код_КВР,0)+1,2,,,"КВР")))</f>
        <v>Предоставление субсидий бюджетным, автономным учреждениям и иным некоммерческим организациям</v>
      </c>
      <c r="B744" s="55">
        <v>808</v>
      </c>
      <c r="C744" s="58" t="s">
        <v>196</v>
      </c>
      <c r="D744" s="58" t="s">
        <v>187</v>
      </c>
      <c r="E744" s="55" t="s">
        <v>402</v>
      </c>
      <c r="F744" s="55">
        <v>600</v>
      </c>
      <c r="G744" s="63">
        <f t="shared" si="104"/>
        <v>6499</v>
      </c>
      <c r="K744" s="104"/>
      <c r="L744" s="104"/>
      <c r="M744" s="104"/>
    </row>
    <row r="745" spans="1:13" ht="12.75">
      <c r="A745" s="134" t="str">
        <f ca="1">IF(ISERROR(MATCH(F745,Код_КВР,0)),"",INDIRECT(ADDRESS(MATCH(F745,Код_КВР,0)+1,2,,,"КВР")))</f>
        <v>Субсидии бюджетным учреждениям</v>
      </c>
      <c r="B745" s="55">
        <v>808</v>
      </c>
      <c r="C745" s="58" t="s">
        <v>196</v>
      </c>
      <c r="D745" s="58" t="s">
        <v>187</v>
      </c>
      <c r="E745" s="55" t="s">
        <v>402</v>
      </c>
      <c r="F745" s="55">
        <v>610</v>
      </c>
      <c r="G745" s="63">
        <v>6499</v>
      </c>
      <c r="K745" s="104"/>
      <c r="L745" s="104"/>
      <c r="M745" s="104"/>
    </row>
    <row r="746" spans="1:13" ht="12.75" hidden="1">
      <c r="A746" s="134" t="str">
        <f ca="1">IF(ISERROR(MATCH(E746,Код_КЦСР,0)),"",INDIRECT(ADDRESS(MATCH(E746,Код_КЦСР,0)+1,2,,,"КЦСР")))</f>
        <v>Развитие кадрового потенциала отрасли</v>
      </c>
      <c r="B746" s="55">
        <v>808</v>
      </c>
      <c r="C746" s="58" t="s">
        <v>196</v>
      </c>
      <c r="D746" s="58" t="s">
        <v>187</v>
      </c>
      <c r="E746" s="55" t="s">
        <v>523</v>
      </c>
      <c r="F746" s="55"/>
      <c r="G746" s="63"/>
      <c r="K746" s="104"/>
      <c r="L746" s="104"/>
      <c r="M746" s="104"/>
    </row>
    <row r="747" spans="1:13" ht="12.75" hidden="1">
      <c r="A747" s="134" t="str">
        <f ca="1">IF(ISERROR(MATCH(E747,Код_КЦСР,0)),"",INDIRECT(ADDRESS(MATCH(E747,Код_КЦСР,0)+1,2,,,"КЦСР")))</f>
        <v>Сохранение и укрепление кадрового состава учреждений</v>
      </c>
      <c r="B747" s="55">
        <v>808</v>
      </c>
      <c r="C747" s="58" t="s">
        <v>196</v>
      </c>
      <c r="D747" s="58" t="s">
        <v>187</v>
      </c>
      <c r="E747" s="55" t="s">
        <v>524</v>
      </c>
      <c r="F747" s="55"/>
      <c r="G747" s="63"/>
      <c r="K747" s="104"/>
      <c r="L747" s="104"/>
      <c r="M747" s="104"/>
    </row>
    <row r="748" spans="1:13" ht="33" hidden="1">
      <c r="A748" s="134" t="str">
        <f ca="1">IF(ISERROR(MATCH(F748,Код_КВР,0)),"",INDIRECT(ADDRESS(MATCH(F748,Код_КВР,0)+1,2,,,"КВР")))</f>
        <v>Предоставление субсидий бюджетным, автономным учреждениям и иным некоммерческим организациям</v>
      </c>
      <c r="B748" s="55">
        <v>808</v>
      </c>
      <c r="C748" s="58" t="s">
        <v>196</v>
      </c>
      <c r="D748" s="58" t="s">
        <v>187</v>
      </c>
      <c r="E748" s="55" t="s">
        <v>524</v>
      </c>
      <c r="F748" s="55">
        <v>600</v>
      </c>
      <c r="G748" s="63"/>
      <c r="K748" s="104"/>
      <c r="L748" s="104"/>
      <c r="M748" s="104"/>
    </row>
    <row r="749" spans="1:13" ht="12.75" hidden="1">
      <c r="A749" s="134" t="str">
        <f ca="1">IF(ISERROR(MATCH(F749,Код_КВР,0)),"",INDIRECT(ADDRESS(MATCH(F749,Код_КВР,0)+1,2,,,"КВР")))</f>
        <v>Субсидии бюджетным учреждениям</v>
      </c>
      <c r="B749" s="55">
        <v>808</v>
      </c>
      <c r="C749" s="58" t="s">
        <v>196</v>
      </c>
      <c r="D749" s="58" t="s">
        <v>187</v>
      </c>
      <c r="E749" s="55" t="s">
        <v>524</v>
      </c>
      <c r="F749" s="55">
        <v>610</v>
      </c>
      <c r="G749" s="63"/>
      <c r="K749" s="104"/>
      <c r="L749" s="104"/>
      <c r="M749" s="104"/>
    </row>
    <row r="750" spans="1:13" ht="23.25" customHeight="1">
      <c r="A750" s="134" t="str">
        <f ca="1">IF(ISERROR(MATCH(E750,Код_КЦСР,0)),"",INDIRECT(ADDRESS(MATCH(E750,Код_КЦСР,0)+1,2,,,"КЦСР")))</f>
        <v xml:space="preserve">Индустрия отдыха на территориях парков культуры и отдыха </v>
      </c>
      <c r="B750" s="55">
        <v>808</v>
      </c>
      <c r="C750" s="58" t="s">
        <v>196</v>
      </c>
      <c r="D750" s="58" t="s">
        <v>187</v>
      </c>
      <c r="E750" s="55" t="s">
        <v>404</v>
      </c>
      <c r="F750" s="55"/>
      <c r="G750" s="63">
        <f aca="true" t="shared" si="105" ref="G750:G752">G751</f>
        <v>4360</v>
      </c>
      <c r="K750" s="104"/>
      <c r="L750" s="104"/>
      <c r="M750" s="104"/>
    </row>
    <row r="751" spans="1:13" ht="33" customHeight="1">
      <c r="A751" s="134" t="str">
        <f ca="1">IF(ISERROR(MATCH(E751,Код_КЦСР,0)),"",INDIRECT(ADDRESS(MATCH(E751,Код_КЦСР,0)+1,2,,,"КЦСР")))</f>
        <v>Работа по организации досуга населения на базе парков культуры и отдыха</v>
      </c>
      <c r="B751" s="55">
        <v>808</v>
      </c>
      <c r="C751" s="58" t="s">
        <v>196</v>
      </c>
      <c r="D751" s="58" t="s">
        <v>187</v>
      </c>
      <c r="E751" s="55" t="s">
        <v>406</v>
      </c>
      <c r="F751" s="55"/>
      <c r="G751" s="63">
        <f t="shared" si="105"/>
        <v>4360</v>
      </c>
      <c r="K751" s="104"/>
      <c r="L751" s="104"/>
      <c r="M751" s="104"/>
    </row>
    <row r="752" spans="1:13" ht="33">
      <c r="A752" s="134" t="str">
        <f ca="1">IF(ISERROR(MATCH(F752,Код_КВР,0)),"",INDIRECT(ADDRESS(MATCH(F752,Код_КВР,0)+1,2,,,"КВР")))</f>
        <v>Предоставление субсидий бюджетным, автономным учреждениям и иным некоммерческим организациям</v>
      </c>
      <c r="B752" s="55">
        <v>808</v>
      </c>
      <c r="C752" s="58" t="s">
        <v>196</v>
      </c>
      <c r="D752" s="58" t="s">
        <v>187</v>
      </c>
      <c r="E752" s="55" t="s">
        <v>406</v>
      </c>
      <c r="F752" s="55">
        <v>600</v>
      </c>
      <c r="G752" s="63">
        <f t="shared" si="105"/>
        <v>4360</v>
      </c>
      <c r="K752" s="104"/>
      <c r="L752" s="104"/>
      <c r="M752" s="104"/>
    </row>
    <row r="753" spans="1:13" ht="12.75">
      <c r="A753" s="134" t="str">
        <f ca="1">IF(ISERROR(MATCH(F753,Код_КВР,0)),"",INDIRECT(ADDRESS(MATCH(F753,Код_КВР,0)+1,2,,,"КВР")))</f>
        <v>Субсидии автономным учреждениям</v>
      </c>
      <c r="B753" s="55">
        <v>808</v>
      </c>
      <c r="C753" s="58" t="s">
        <v>196</v>
      </c>
      <c r="D753" s="58" t="s">
        <v>187</v>
      </c>
      <c r="E753" s="55" t="s">
        <v>406</v>
      </c>
      <c r="F753" s="55">
        <v>620</v>
      </c>
      <c r="G753" s="63">
        <v>4360</v>
      </c>
      <c r="K753" s="104"/>
      <c r="L753" s="104"/>
      <c r="M753" s="104"/>
    </row>
    <row r="754" spans="1:13" ht="12.75">
      <c r="A754" s="137" t="s">
        <v>138</v>
      </c>
      <c r="B754" s="55">
        <v>808</v>
      </c>
      <c r="C754" s="58" t="s">
        <v>196</v>
      </c>
      <c r="D754" s="58" t="s">
        <v>190</v>
      </c>
      <c r="E754" s="55"/>
      <c r="F754" s="55"/>
      <c r="G754" s="63">
        <f>G755+G794+G798+G808</f>
        <v>25973.399999999998</v>
      </c>
      <c r="K754" s="104"/>
      <c r="L754" s="104"/>
      <c r="M754" s="104"/>
    </row>
    <row r="755" spans="1:13" ht="33">
      <c r="A755" s="134" t="str">
        <f ca="1">IF(ISERROR(MATCH(E755,Код_КЦСР,0)),"",INDIRECT(ADDRESS(MATCH(E755,Код_КЦСР,0)+1,2,,,"КЦСР")))</f>
        <v>Муниципальная программа «Культура, традиции и народное творчество в городе Череповце» на 2013-2018 годы</v>
      </c>
      <c r="B755" s="55">
        <v>808</v>
      </c>
      <c r="C755" s="58" t="s">
        <v>196</v>
      </c>
      <c r="D755" s="58" t="s">
        <v>190</v>
      </c>
      <c r="E755" s="55" t="s">
        <v>370</v>
      </c>
      <c r="F755" s="55"/>
      <c r="G755" s="63">
        <f>G764+G759+G768+G775+G782+G786+G790+G756</f>
        <v>25095.099999999995</v>
      </c>
      <c r="K755" s="104"/>
      <c r="L755" s="104"/>
      <c r="M755" s="104"/>
    </row>
    <row r="756" spans="1:13" ht="33">
      <c r="A756" s="134" t="str">
        <f ca="1">IF(ISERROR(MATCH(E756,Код_КЦСР,0)),"",INDIRECT(ADDRESS(MATCH(E756,Код_КЦСР,0)+1,2,,,"КЦСР")))</f>
        <v>Работа по организации и ведению бухгалтерского (бюджетного) учета и отчетности</v>
      </c>
      <c r="B756" s="55">
        <v>808</v>
      </c>
      <c r="C756" s="58" t="s">
        <v>196</v>
      </c>
      <c r="D756" s="58" t="s">
        <v>190</v>
      </c>
      <c r="E756" s="55" t="s">
        <v>411</v>
      </c>
      <c r="F756" s="55"/>
      <c r="G756" s="63">
        <f>G757</f>
        <v>7755.3</v>
      </c>
      <c r="K756" s="104"/>
      <c r="L756" s="104"/>
      <c r="M756" s="104"/>
    </row>
    <row r="757" spans="1:13" ht="33">
      <c r="A757" s="134" t="str">
        <f ca="1">IF(ISERROR(MATCH(F757,Код_КВР,0)),"",INDIRECT(ADDRESS(MATCH(F757,Код_КВР,0)+1,2,,,"КВР")))</f>
        <v>Предоставление субсидий бюджетным, автономным учреждениям и иным некоммерческим организациям</v>
      </c>
      <c r="B757" s="55">
        <v>808</v>
      </c>
      <c r="C757" s="58" t="s">
        <v>196</v>
      </c>
      <c r="D757" s="58" t="s">
        <v>190</v>
      </c>
      <c r="E757" s="55" t="s">
        <v>411</v>
      </c>
      <c r="F757" s="55">
        <v>600</v>
      </c>
      <c r="G757" s="63">
        <f>G758</f>
        <v>7755.3</v>
      </c>
      <c r="K757" s="104"/>
      <c r="L757" s="104"/>
      <c r="M757" s="104"/>
    </row>
    <row r="758" spans="1:13" ht="12.75">
      <c r="A758" s="134" t="str">
        <f ca="1">IF(ISERROR(MATCH(F758,Код_КВР,0)),"",INDIRECT(ADDRESS(MATCH(F758,Код_КВР,0)+1,2,,,"КВР")))</f>
        <v>Субсидии бюджетным учреждениям</v>
      </c>
      <c r="B758" s="55">
        <v>808</v>
      </c>
      <c r="C758" s="58" t="s">
        <v>196</v>
      </c>
      <c r="D758" s="58" t="s">
        <v>190</v>
      </c>
      <c r="E758" s="55" t="s">
        <v>411</v>
      </c>
      <c r="F758" s="55">
        <v>610</v>
      </c>
      <c r="G758" s="63">
        <v>7755.3</v>
      </c>
      <c r="K758" s="104"/>
      <c r="L758" s="104"/>
      <c r="M758" s="104"/>
    </row>
    <row r="759" spans="1:13" ht="33">
      <c r="A759" s="134" t="str">
        <f ca="1">IF(ISERROR(MATCH(E759,Код_КЦСР,0)),"",INDIRECT(ADDRESS(MATCH(E759,Код_КЦСР,0)+1,2,,,"КЦСР")))</f>
        <v>Организация работы по реализации целей, задач управления и выполнения его функциональных обязанностей</v>
      </c>
      <c r="B759" s="55">
        <v>808</v>
      </c>
      <c r="C759" s="58" t="s">
        <v>196</v>
      </c>
      <c r="D759" s="58" t="s">
        <v>190</v>
      </c>
      <c r="E759" s="55" t="s">
        <v>528</v>
      </c>
      <c r="F759" s="55"/>
      <c r="G759" s="63">
        <f>G760+G762</f>
        <v>9152.499999999998</v>
      </c>
      <c r="K759" s="104"/>
      <c r="L759" s="104"/>
      <c r="M759" s="104"/>
    </row>
    <row r="760" spans="1:13" ht="38.25" customHeight="1">
      <c r="A760" s="134" t="str">
        <f ca="1">IF(ISERROR(MATCH(F760,Код_КВР,0)),"",INDIRECT(ADDRESS(MATCH(F760,Код_КВР,0)+1,2,,,"КВР")))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0" s="55">
        <v>808</v>
      </c>
      <c r="C760" s="58" t="s">
        <v>196</v>
      </c>
      <c r="D760" s="58" t="s">
        <v>190</v>
      </c>
      <c r="E760" s="55" t="s">
        <v>528</v>
      </c>
      <c r="F760" s="55">
        <v>100</v>
      </c>
      <c r="G760" s="63">
        <f>G761</f>
        <v>9138.199999999999</v>
      </c>
      <c r="K760" s="104"/>
      <c r="L760" s="104"/>
      <c r="M760" s="104"/>
    </row>
    <row r="761" spans="1:13" ht="12.75">
      <c r="A761" s="134" t="str">
        <f ca="1">IF(ISERROR(MATCH(F761,Код_КВР,0)),"",INDIRECT(ADDRESS(MATCH(F761,Код_КВР,0)+1,2,,,"КВР")))</f>
        <v>Расходы на выплаты персоналу муниципальных органов</v>
      </c>
      <c r="B761" s="55">
        <v>808</v>
      </c>
      <c r="C761" s="58" t="s">
        <v>196</v>
      </c>
      <c r="D761" s="58" t="s">
        <v>190</v>
      </c>
      <c r="E761" s="55" t="s">
        <v>528</v>
      </c>
      <c r="F761" s="55">
        <v>120</v>
      </c>
      <c r="G761" s="63">
        <f>9094.5+3.5+20.8+19.4</f>
        <v>9138.199999999999</v>
      </c>
      <c r="K761" s="104"/>
      <c r="L761" s="104"/>
      <c r="M761" s="104"/>
    </row>
    <row r="762" spans="1:13" ht="12.75">
      <c r="A762" s="134" t="str">
        <f ca="1">IF(ISERROR(MATCH(F762,Код_КВР,0)),"",INDIRECT(ADDRESS(MATCH(F762,Код_КВР,0)+1,2,,,"КВР")))</f>
        <v>Закупка товаров, работ и услуг для муниципальных нужд</v>
      </c>
      <c r="B762" s="55">
        <v>808</v>
      </c>
      <c r="C762" s="58" t="s">
        <v>196</v>
      </c>
      <c r="D762" s="58" t="s">
        <v>190</v>
      </c>
      <c r="E762" s="55" t="s">
        <v>528</v>
      </c>
      <c r="F762" s="55">
        <v>200</v>
      </c>
      <c r="G762" s="63">
        <f>G763</f>
        <v>14.3</v>
      </c>
      <c r="K762" s="104"/>
      <c r="L762" s="104"/>
      <c r="M762" s="104"/>
    </row>
    <row r="763" spans="1:13" ht="33">
      <c r="A763" s="134" t="str">
        <f ca="1">IF(ISERROR(MATCH(F763,Код_КВР,0)),"",INDIRECT(ADDRESS(MATCH(F763,Код_КВР,0)+1,2,,,"КВР")))</f>
        <v>Иные закупки товаров, работ и услуг для обеспечения муниципальных нужд</v>
      </c>
      <c r="B763" s="55">
        <v>808</v>
      </c>
      <c r="C763" s="58" t="s">
        <v>196</v>
      </c>
      <c r="D763" s="58" t="s">
        <v>190</v>
      </c>
      <c r="E763" s="55" t="s">
        <v>528</v>
      </c>
      <c r="F763" s="55">
        <v>240</v>
      </c>
      <c r="G763" s="63">
        <f>12.8+1.5</f>
        <v>14.3</v>
      </c>
      <c r="K763" s="104"/>
      <c r="L763" s="104"/>
      <c r="M763" s="104"/>
    </row>
    <row r="764" spans="1:13" ht="12.75">
      <c r="A764" s="134" t="str">
        <f ca="1">IF(ISERROR(MATCH(E764,Код_КЦСР,0)),"",INDIRECT(ADDRESS(MATCH(E764,Код_КЦСР,0)+1,2,,,"КЦСР")))</f>
        <v>Развитие музейного дела</v>
      </c>
      <c r="B764" s="55">
        <v>808</v>
      </c>
      <c r="C764" s="58" t="s">
        <v>196</v>
      </c>
      <c r="D764" s="58" t="s">
        <v>190</v>
      </c>
      <c r="E764" s="55" t="s">
        <v>376</v>
      </c>
      <c r="F764" s="55"/>
      <c r="G764" s="63">
        <f>G765</f>
        <v>424.6</v>
      </c>
      <c r="K764" s="104"/>
      <c r="L764" s="104"/>
      <c r="M764" s="104"/>
    </row>
    <row r="765" spans="1:13" ht="49.5">
      <c r="A765" s="134" t="str">
        <f ca="1">IF(ISERROR(MATCH(E765,Код_КЦСР,0)),"",INDIRECT(ADDRESS(MATCH(E765,Код_КЦСР,0)+1,2,,,"КЦСР")))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765" s="55">
        <v>808</v>
      </c>
      <c r="C765" s="58" t="s">
        <v>196</v>
      </c>
      <c r="D765" s="58" t="s">
        <v>190</v>
      </c>
      <c r="E765" s="55" t="s">
        <v>508</v>
      </c>
      <c r="F765" s="55"/>
      <c r="G765" s="63">
        <f>G766</f>
        <v>424.6</v>
      </c>
      <c r="K765" s="104"/>
      <c r="L765" s="104"/>
      <c r="M765" s="104"/>
    </row>
    <row r="766" spans="1:13" ht="33">
      <c r="A766" s="134" t="str">
        <f ca="1">IF(ISERROR(MATCH(F766,Код_КВР,0)),"",INDIRECT(ADDRESS(MATCH(F766,Код_КВР,0)+1,2,,,"КВР")))</f>
        <v>Предоставление субсидий бюджетным, автономным учреждениям и иным некоммерческим организациям</v>
      </c>
      <c r="B766" s="55">
        <v>808</v>
      </c>
      <c r="C766" s="58" t="s">
        <v>196</v>
      </c>
      <c r="D766" s="58" t="s">
        <v>190</v>
      </c>
      <c r="E766" s="55" t="s">
        <v>508</v>
      </c>
      <c r="F766" s="55">
        <v>600</v>
      </c>
      <c r="G766" s="63">
        <f>G767</f>
        <v>424.6</v>
      </c>
      <c r="K766" s="104"/>
      <c r="L766" s="104"/>
      <c r="M766" s="104"/>
    </row>
    <row r="767" spans="1:13" ht="12.75">
      <c r="A767" s="134" t="str">
        <f ca="1">IF(ISERROR(MATCH(F767,Код_КВР,0)),"",INDIRECT(ADDRESS(MATCH(F767,Код_КВР,0)+1,2,,,"КВР")))</f>
        <v>Субсидии бюджетным учреждениям</v>
      </c>
      <c r="B767" s="55">
        <v>808</v>
      </c>
      <c r="C767" s="58" t="s">
        <v>196</v>
      </c>
      <c r="D767" s="58" t="s">
        <v>190</v>
      </c>
      <c r="E767" s="55" t="s">
        <v>508</v>
      </c>
      <c r="F767" s="55">
        <v>610</v>
      </c>
      <c r="G767" s="63">
        <v>424.6</v>
      </c>
      <c r="K767" s="104"/>
      <c r="L767" s="104"/>
      <c r="M767" s="104"/>
    </row>
    <row r="768" spans="1:13" ht="12.75">
      <c r="A768" s="134" t="str">
        <f ca="1">IF(ISERROR(MATCH(E768,Код_КЦСР,0)),"",INDIRECT(ADDRESS(MATCH(E768,Код_КЦСР,0)+1,2,,,"КЦСР")))</f>
        <v>Развитие библиотечного дела</v>
      </c>
      <c r="B768" s="55">
        <v>808</v>
      </c>
      <c r="C768" s="58" t="s">
        <v>196</v>
      </c>
      <c r="D768" s="58" t="s">
        <v>190</v>
      </c>
      <c r="E768" s="55" t="s">
        <v>383</v>
      </c>
      <c r="F768" s="55"/>
      <c r="G768" s="63">
        <f>G769+G772</f>
        <v>4081.1</v>
      </c>
      <c r="K768" s="104"/>
      <c r="L768" s="104"/>
      <c r="M768" s="104"/>
    </row>
    <row r="769" spans="1:13" ht="12.75">
      <c r="A769" s="134" t="str">
        <f ca="1">IF(ISERROR(MATCH(E769,Код_КЦСР,0)),"",INDIRECT(ADDRESS(MATCH(E769,Код_КЦСР,0)+1,2,,,"КЦСР")))</f>
        <v>Формирование и учет фондов библиотеки</v>
      </c>
      <c r="B769" s="55">
        <v>808</v>
      </c>
      <c r="C769" s="58" t="s">
        <v>196</v>
      </c>
      <c r="D769" s="58" t="s">
        <v>190</v>
      </c>
      <c r="E769" s="55" t="s">
        <v>386</v>
      </c>
      <c r="F769" s="55"/>
      <c r="G769" s="63">
        <f>G770</f>
        <v>1300</v>
      </c>
      <c r="K769" s="104"/>
      <c r="L769" s="104"/>
      <c r="M769" s="104"/>
    </row>
    <row r="770" spans="1:13" ht="33">
      <c r="A770" s="134" t="str">
        <f ca="1">IF(ISERROR(MATCH(F770,Код_КВР,0)),"",INDIRECT(ADDRESS(MATCH(F770,Код_КВР,0)+1,2,,,"КВР")))</f>
        <v>Предоставление субсидий бюджетным, автономным учреждениям и иным некоммерческим организациям</v>
      </c>
      <c r="B770" s="55">
        <v>808</v>
      </c>
      <c r="C770" s="58" t="s">
        <v>196</v>
      </c>
      <c r="D770" s="58" t="s">
        <v>190</v>
      </c>
      <c r="E770" s="55" t="s">
        <v>386</v>
      </c>
      <c r="F770" s="55">
        <v>600</v>
      </c>
      <c r="G770" s="63">
        <f>G771</f>
        <v>1300</v>
      </c>
      <c r="K770" s="104"/>
      <c r="L770" s="104"/>
      <c r="M770" s="104"/>
    </row>
    <row r="771" spans="1:13" ht="12.75">
      <c r="A771" s="134" t="str">
        <f ca="1">IF(ISERROR(MATCH(F771,Код_КВР,0)),"",INDIRECT(ADDRESS(MATCH(F771,Код_КВР,0)+1,2,,,"КВР")))</f>
        <v>Субсидии бюджетным учреждениям</v>
      </c>
      <c r="B771" s="55">
        <v>808</v>
      </c>
      <c r="C771" s="58" t="s">
        <v>196</v>
      </c>
      <c r="D771" s="58" t="s">
        <v>190</v>
      </c>
      <c r="E771" s="55" t="s">
        <v>386</v>
      </c>
      <c r="F771" s="55">
        <v>610</v>
      </c>
      <c r="G771" s="63">
        <v>1300</v>
      </c>
      <c r="K771" s="104"/>
      <c r="L771" s="104"/>
      <c r="M771" s="104"/>
    </row>
    <row r="772" spans="1:13" ht="35.65" customHeight="1">
      <c r="A772" s="134" t="str">
        <f ca="1">IF(ISERROR(MATCH(E772,Код_КЦСР,0)),"",INDIRECT(ADDRESS(MATCH(E772,Код_КЦСР,0)+1,2,,,"КЦСР")))</f>
        <v>Предоставление пользователям информационных продуктов, подписка на печатные периодические издания</v>
      </c>
      <c r="B772" s="55">
        <v>808</v>
      </c>
      <c r="C772" s="58" t="s">
        <v>196</v>
      </c>
      <c r="D772" s="58" t="s">
        <v>190</v>
      </c>
      <c r="E772" s="55" t="s">
        <v>512</v>
      </c>
      <c r="F772" s="55"/>
      <c r="G772" s="63">
        <f>G773</f>
        <v>2781.1</v>
      </c>
      <c r="K772" s="104"/>
      <c r="L772" s="104"/>
      <c r="M772" s="104"/>
    </row>
    <row r="773" spans="1:13" ht="33">
      <c r="A773" s="134" t="str">
        <f ca="1">IF(ISERROR(MATCH(F773,Код_КВР,0)),"",INDIRECT(ADDRESS(MATCH(F773,Код_КВР,0)+1,2,,,"КВР")))</f>
        <v>Предоставление субсидий бюджетным, автономным учреждениям и иным некоммерческим организациям</v>
      </c>
      <c r="B773" s="55">
        <v>808</v>
      </c>
      <c r="C773" s="58" t="s">
        <v>196</v>
      </c>
      <c r="D773" s="58" t="s">
        <v>190</v>
      </c>
      <c r="E773" s="55" t="s">
        <v>512</v>
      </c>
      <c r="F773" s="55">
        <v>600</v>
      </c>
      <c r="G773" s="63">
        <f>G774</f>
        <v>2781.1</v>
      </c>
      <c r="K773" s="104"/>
      <c r="L773" s="104"/>
      <c r="M773" s="104"/>
    </row>
    <row r="774" spans="1:13" ht="12.75">
      <c r="A774" s="134" t="str">
        <f ca="1">IF(ISERROR(MATCH(F774,Код_КВР,0)),"",INDIRECT(ADDRESS(MATCH(F774,Код_КВР,0)+1,2,,,"КВР")))</f>
        <v>Субсидии бюджетным учреждениям</v>
      </c>
      <c r="B774" s="55">
        <v>808</v>
      </c>
      <c r="C774" s="58" t="s">
        <v>196</v>
      </c>
      <c r="D774" s="58" t="s">
        <v>190</v>
      </c>
      <c r="E774" s="55" t="s">
        <v>512</v>
      </c>
      <c r="F774" s="55">
        <v>610</v>
      </c>
      <c r="G774" s="63">
        <v>2781.1</v>
      </c>
      <c r="K774" s="104"/>
      <c r="L774" s="104"/>
      <c r="M774" s="104"/>
    </row>
    <row r="775" spans="1:13" ht="19.7" customHeight="1">
      <c r="A775" s="134" t="str">
        <f ca="1">IF(ISERROR(MATCH(E775,Код_КЦСР,0)),"",INDIRECT(ADDRESS(MATCH(E775,Код_КЦСР,0)+1,2,,,"КЦСР")))</f>
        <v>Совершенствование культурно-досуговой деятельности</v>
      </c>
      <c r="B775" s="55">
        <v>808</v>
      </c>
      <c r="C775" s="58" t="s">
        <v>196</v>
      </c>
      <c r="D775" s="58" t="s">
        <v>190</v>
      </c>
      <c r="E775" s="55" t="s">
        <v>392</v>
      </c>
      <c r="F775" s="55"/>
      <c r="G775" s="63">
        <f>G776+G779</f>
        <v>1272.8</v>
      </c>
      <c r="K775" s="104"/>
      <c r="L775" s="104"/>
      <c r="M775" s="104"/>
    </row>
    <row r="776" spans="1:13" ht="26.25" customHeight="1">
      <c r="A776" s="134" t="str">
        <f ca="1">IF(ISERROR(MATCH(E776,Код_КЦСР,0)),"",INDIRECT(ADDRESS(MATCH(E776,Код_КЦСР,0)+1,2,,,"КЦСР")))</f>
        <v>Укрепление материально-технической базы муниципальных учреждений</v>
      </c>
      <c r="B776" s="55">
        <v>808</v>
      </c>
      <c r="C776" s="58" t="s">
        <v>196</v>
      </c>
      <c r="D776" s="58" t="s">
        <v>190</v>
      </c>
      <c r="E776" s="55" t="s">
        <v>514</v>
      </c>
      <c r="F776" s="55"/>
      <c r="G776" s="63">
        <f>G777</f>
        <v>1246.7</v>
      </c>
      <c r="K776" s="104"/>
      <c r="L776" s="104"/>
      <c r="M776" s="104"/>
    </row>
    <row r="777" spans="1:13" ht="37.5" customHeight="1">
      <c r="A777" s="134" t="str">
        <f ca="1">IF(ISERROR(MATCH(F777,Код_КВР,0)),"",INDIRECT(ADDRESS(MATCH(F777,Код_КВР,0)+1,2,,,"КВР")))</f>
        <v>Предоставление субсидий бюджетным, автономным учреждениям и иным некоммерческим организациям</v>
      </c>
      <c r="B777" s="55">
        <v>808</v>
      </c>
      <c r="C777" s="58" t="s">
        <v>196</v>
      </c>
      <c r="D777" s="58" t="s">
        <v>190</v>
      </c>
      <c r="E777" s="55" t="s">
        <v>514</v>
      </c>
      <c r="F777" s="55">
        <v>600</v>
      </c>
      <c r="G777" s="63">
        <f>G778</f>
        <v>1246.7</v>
      </c>
      <c r="K777" s="104"/>
      <c r="L777" s="104"/>
      <c r="M777" s="104"/>
    </row>
    <row r="778" spans="1:13" ht="12.75">
      <c r="A778" s="134" t="str">
        <f ca="1">IF(ISERROR(MATCH(F778,Код_КВР,0)),"",INDIRECT(ADDRESS(MATCH(F778,Код_КВР,0)+1,2,,,"КВР")))</f>
        <v>Субсидии бюджетным учреждениям</v>
      </c>
      <c r="B778" s="55">
        <v>808</v>
      </c>
      <c r="C778" s="58" t="s">
        <v>196</v>
      </c>
      <c r="D778" s="58" t="s">
        <v>190</v>
      </c>
      <c r="E778" s="55" t="s">
        <v>514</v>
      </c>
      <c r="F778" s="55">
        <v>610</v>
      </c>
      <c r="G778" s="63">
        <v>1246.7</v>
      </c>
      <c r="K778" s="104"/>
      <c r="L778" s="104"/>
      <c r="M778" s="104"/>
    </row>
    <row r="779" spans="1:13" ht="35.65" customHeight="1">
      <c r="A779" s="134" t="str">
        <f ca="1">IF(ISERROR(MATCH(E779,Код_КЦСР,0)),"",INDIRECT(ADDRESS(MATCH(E779,Код_КЦСР,0)+1,2,,,"КЦСР")))</f>
        <v>Приобщение населения города к народным традициям, старинному быту и обычаям русского народа</v>
      </c>
      <c r="B779" s="55">
        <v>808</v>
      </c>
      <c r="C779" s="58" t="s">
        <v>196</v>
      </c>
      <c r="D779" s="58" t="s">
        <v>190</v>
      </c>
      <c r="E779" s="55" t="s">
        <v>515</v>
      </c>
      <c r="F779" s="55"/>
      <c r="G779" s="63">
        <f>G780</f>
        <v>26.1</v>
      </c>
      <c r="K779" s="104"/>
      <c r="L779" s="104"/>
      <c r="M779" s="104"/>
    </row>
    <row r="780" spans="1:13" ht="33">
      <c r="A780" s="134" t="str">
        <f ca="1">IF(ISERROR(MATCH(F780,Код_КВР,0)),"",INDIRECT(ADDRESS(MATCH(F780,Код_КВР,0)+1,2,,,"КВР")))</f>
        <v>Предоставление субсидий бюджетным, автономным учреждениям и иным некоммерческим организациям</v>
      </c>
      <c r="B780" s="55">
        <v>808</v>
      </c>
      <c r="C780" s="58" t="s">
        <v>196</v>
      </c>
      <c r="D780" s="58" t="s">
        <v>190</v>
      </c>
      <c r="E780" s="55" t="s">
        <v>515</v>
      </c>
      <c r="F780" s="55">
        <v>600</v>
      </c>
      <c r="G780" s="63">
        <f>G781</f>
        <v>26.1</v>
      </c>
      <c r="K780" s="104"/>
      <c r="L780" s="104"/>
      <c r="M780" s="104"/>
    </row>
    <row r="781" spans="1:13" ht="12.75">
      <c r="A781" s="134" t="str">
        <f ca="1">IF(ISERROR(MATCH(F781,Код_КВР,0)),"",INDIRECT(ADDRESS(MATCH(F781,Код_КВР,0)+1,2,,,"КВР")))</f>
        <v>Субсидии бюджетным учреждениям</v>
      </c>
      <c r="B781" s="55">
        <v>808</v>
      </c>
      <c r="C781" s="58" t="s">
        <v>196</v>
      </c>
      <c r="D781" s="58" t="s">
        <v>190</v>
      </c>
      <c r="E781" s="55" t="s">
        <v>515</v>
      </c>
      <c r="F781" s="55">
        <v>610</v>
      </c>
      <c r="G781" s="63">
        <v>26.1</v>
      </c>
      <c r="K781" s="104"/>
      <c r="L781" s="104"/>
      <c r="M781" s="104"/>
    </row>
    <row r="782" spans="1:13" ht="20.45" customHeight="1">
      <c r="A782" s="134" t="str">
        <f ca="1">IF(ISERROR(MATCH(E782,Код_КЦСР,0)),"",INDIRECT(ADDRESS(MATCH(E782,Код_КЦСР,0)+1,2,,,"КЦСР")))</f>
        <v>Развитие исполнительских искусств</v>
      </c>
      <c r="B782" s="55">
        <v>808</v>
      </c>
      <c r="C782" s="58" t="s">
        <v>196</v>
      </c>
      <c r="D782" s="58" t="s">
        <v>190</v>
      </c>
      <c r="E782" s="55" t="s">
        <v>397</v>
      </c>
      <c r="F782" s="55"/>
      <c r="G782" s="63">
        <f>G783</f>
        <v>942.3</v>
      </c>
      <c r="K782" s="104"/>
      <c r="L782" s="104"/>
      <c r="M782" s="104"/>
    </row>
    <row r="783" spans="1:13" ht="39.75" customHeight="1">
      <c r="A783" s="134" t="str">
        <f ca="1">IF(ISERROR(MATCH(E783,Код_КЦСР,0)),"",INDIRECT(ADDRESS(MATCH(E783,Код_КЦСР,0)+1,2,,,"КЦСР")))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783" s="55">
        <v>808</v>
      </c>
      <c r="C783" s="58" t="s">
        <v>196</v>
      </c>
      <c r="D783" s="58" t="s">
        <v>190</v>
      </c>
      <c r="E783" s="55" t="s">
        <v>519</v>
      </c>
      <c r="F783" s="55"/>
      <c r="G783" s="63">
        <f>G784</f>
        <v>942.3</v>
      </c>
      <c r="K783" s="104"/>
      <c r="L783" s="104"/>
      <c r="M783" s="104"/>
    </row>
    <row r="784" spans="1:13" ht="33">
      <c r="A784" s="134" t="str">
        <f ca="1">IF(ISERROR(MATCH(F784,Код_КВР,0)),"",INDIRECT(ADDRESS(MATCH(F784,Код_КВР,0)+1,2,,,"КВР")))</f>
        <v>Предоставление субсидий бюджетным, автономным учреждениям и иным некоммерческим организациям</v>
      </c>
      <c r="B784" s="55">
        <v>808</v>
      </c>
      <c r="C784" s="58" t="s">
        <v>196</v>
      </c>
      <c r="D784" s="58" t="s">
        <v>190</v>
      </c>
      <c r="E784" s="55" t="s">
        <v>519</v>
      </c>
      <c r="F784" s="55">
        <v>600</v>
      </c>
      <c r="G784" s="63">
        <f>G785</f>
        <v>942.3</v>
      </c>
      <c r="K784" s="104"/>
      <c r="L784" s="104"/>
      <c r="M784" s="104"/>
    </row>
    <row r="785" spans="1:13" ht="12.75">
      <c r="A785" s="134" t="str">
        <f ca="1">IF(ISERROR(MATCH(F785,Код_КВР,0)),"",INDIRECT(ADDRESS(MATCH(F785,Код_КВР,0)+1,2,,,"КВР")))</f>
        <v>Субсидии автономным учреждениям</v>
      </c>
      <c r="B785" s="55">
        <v>808</v>
      </c>
      <c r="C785" s="58" t="s">
        <v>196</v>
      </c>
      <c r="D785" s="58" t="s">
        <v>190</v>
      </c>
      <c r="E785" s="55" t="s">
        <v>519</v>
      </c>
      <c r="F785" s="55">
        <v>620</v>
      </c>
      <c r="G785" s="63">
        <v>942.3</v>
      </c>
      <c r="K785" s="104"/>
      <c r="L785" s="104"/>
      <c r="M785" s="104"/>
    </row>
    <row r="786" spans="1:13" ht="24.2" customHeight="1">
      <c r="A786" s="134" t="str">
        <f ca="1">IF(ISERROR(MATCH(E786,Код_КЦСР,0)),"",INDIRECT(ADDRESS(MATCH(E786,Код_КЦСР,0)+1,2,,,"КЦСР")))</f>
        <v>Формирование постиндустриального образа города Череповца</v>
      </c>
      <c r="B786" s="55">
        <v>808</v>
      </c>
      <c r="C786" s="58" t="s">
        <v>196</v>
      </c>
      <c r="D786" s="58" t="s">
        <v>190</v>
      </c>
      <c r="E786" s="55" t="s">
        <v>400</v>
      </c>
      <c r="F786" s="55"/>
      <c r="G786" s="63">
        <f>G787</f>
        <v>1406</v>
      </c>
      <c r="K786" s="104"/>
      <c r="L786" s="104"/>
      <c r="M786" s="104"/>
    </row>
    <row r="787" spans="1:13" ht="24.2" customHeight="1">
      <c r="A787" s="134" t="str">
        <f ca="1">IF(ISERROR(MATCH(E787,Код_КЦСР,0)),"",INDIRECT(ADDRESS(MATCH(E787,Код_КЦСР,0)+1,2,,,"КЦСР")))</f>
        <v xml:space="preserve">Организация и проведение городских культурно- массовых мероприятий </v>
      </c>
      <c r="B787" s="55">
        <v>808</v>
      </c>
      <c r="C787" s="58" t="s">
        <v>196</v>
      </c>
      <c r="D787" s="58" t="s">
        <v>190</v>
      </c>
      <c r="E787" s="55" t="s">
        <v>402</v>
      </c>
      <c r="F787" s="55"/>
      <c r="G787" s="63">
        <f>G788</f>
        <v>1406</v>
      </c>
      <c r="K787" s="104"/>
      <c r="L787" s="104"/>
      <c r="M787" s="104"/>
    </row>
    <row r="788" spans="1:13" ht="33">
      <c r="A788" s="134" t="str">
        <f ca="1">IF(ISERROR(MATCH(F788,Код_КВР,0)),"",INDIRECT(ADDRESS(MATCH(F788,Код_КВР,0)+1,2,,,"КВР")))</f>
        <v>Предоставление субсидий бюджетным, автономным учреждениям и иным некоммерческим организациям</v>
      </c>
      <c r="B788" s="55">
        <v>808</v>
      </c>
      <c r="C788" s="58" t="s">
        <v>196</v>
      </c>
      <c r="D788" s="58" t="s">
        <v>190</v>
      </c>
      <c r="E788" s="55" t="s">
        <v>402</v>
      </c>
      <c r="F788" s="55">
        <v>600</v>
      </c>
      <c r="G788" s="63">
        <f>G789</f>
        <v>1406</v>
      </c>
      <c r="K788" s="104"/>
      <c r="L788" s="104"/>
      <c r="M788" s="104"/>
    </row>
    <row r="789" spans="1:13" ht="12.75">
      <c r="A789" s="134" t="str">
        <f ca="1">IF(ISERROR(MATCH(F789,Код_КВР,0)),"",INDIRECT(ADDRESS(MATCH(F789,Код_КВР,0)+1,2,,,"КВР")))</f>
        <v>Субсидии бюджетным учреждениям</v>
      </c>
      <c r="B789" s="55">
        <v>808</v>
      </c>
      <c r="C789" s="58" t="s">
        <v>196</v>
      </c>
      <c r="D789" s="58" t="s">
        <v>190</v>
      </c>
      <c r="E789" s="55" t="s">
        <v>402</v>
      </c>
      <c r="F789" s="55">
        <v>610</v>
      </c>
      <c r="G789" s="63">
        <v>1406</v>
      </c>
      <c r="K789" s="104"/>
      <c r="L789" s="104"/>
      <c r="M789" s="104"/>
    </row>
    <row r="790" spans="1:13" ht="12.75">
      <c r="A790" s="134" t="str">
        <f ca="1">IF(ISERROR(MATCH(E790,Код_КЦСР,0)),"",INDIRECT(ADDRESS(MATCH(E790,Код_КЦСР,0)+1,2,,,"КЦСР")))</f>
        <v>Развитие кадрового потенциала отрасли</v>
      </c>
      <c r="B790" s="55">
        <v>808</v>
      </c>
      <c r="C790" s="58" t="s">
        <v>196</v>
      </c>
      <c r="D790" s="58" t="s">
        <v>190</v>
      </c>
      <c r="E790" s="55" t="s">
        <v>523</v>
      </c>
      <c r="F790" s="55"/>
      <c r="G790" s="63">
        <f>G791</f>
        <v>60.5</v>
      </c>
      <c r="K790" s="104"/>
      <c r="L790" s="104"/>
      <c r="M790" s="104"/>
    </row>
    <row r="791" spans="1:13" ht="12.75">
      <c r="A791" s="134" t="str">
        <f ca="1">IF(ISERROR(MATCH(E791,Код_КЦСР,0)),"",INDIRECT(ADDRESS(MATCH(E791,Код_КЦСР,0)+1,2,,,"КЦСР")))</f>
        <v>Сохранение и укрепление кадрового состава учреждений</v>
      </c>
      <c r="B791" s="55">
        <v>808</v>
      </c>
      <c r="C791" s="58" t="s">
        <v>196</v>
      </c>
      <c r="D791" s="58" t="s">
        <v>190</v>
      </c>
      <c r="E791" s="55" t="s">
        <v>524</v>
      </c>
      <c r="F791" s="55"/>
      <c r="G791" s="63">
        <f>G792</f>
        <v>60.5</v>
      </c>
      <c r="K791" s="104"/>
      <c r="L791" s="104"/>
      <c r="M791" s="104"/>
    </row>
    <row r="792" spans="1:13" ht="33">
      <c r="A792" s="134" t="str">
        <f ca="1">IF(ISERROR(MATCH(F792,Код_КВР,0)),"",INDIRECT(ADDRESS(MATCH(F792,Код_КВР,0)+1,2,,,"КВР")))</f>
        <v>Предоставление субсидий бюджетным, автономным учреждениям и иным некоммерческим организациям</v>
      </c>
      <c r="B792" s="55">
        <v>808</v>
      </c>
      <c r="C792" s="58" t="s">
        <v>196</v>
      </c>
      <c r="D792" s="58" t="s">
        <v>190</v>
      </c>
      <c r="E792" s="55" t="s">
        <v>524</v>
      </c>
      <c r="F792" s="55">
        <v>600</v>
      </c>
      <c r="G792" s="63">
        <f>G793</f>
        <v>60.5</v>
      </c>
      <c r="K792" s="104"/>
      <c r="L792" s="104"/>
      <c r="M792" s="104"/>
    </row>
    <row r="793" spans="1:13" ht="12.75">
      <c r="A793" s="134" t="str">
        <f ca="1">IF(ISERROR(MATCH(F793,Код_КВР,0)),"",INDIRECT(ADDRESS(MATCH(F793,Код_КВР,0)+1,2,,,"КВР")))</f>
        <v>Субсидии бюджетным учреждениям</v>
      </c>
      <c r="B793" s="55">
        <v>808</v>
      </c>
      <c r="C793" s="58" t="s">
        <v>196</v>
      </c>
      <c r="D793" s="58" t="s">
        <v>190</v>
      </c>
      <c r="E793" s="55" t="s">
        <v>524</v>
      </c>
      <c r="F793" s="55">
        <v>610</v>
      </c>
      <c r="G793" s="63">
        <f>60.5</f>
        <v>60.5</v>
      </c>
      <c r="K793" s="104"/>
      <c r="L793" s="104"/>
      <c r="M793" s="104"/>
    </row>
    <row r="794" spans="1:13" ht="33">
      <c r="A794" s="134" t="str">
        <f ca="1">IF(ISERROR(MATCH(E794,Код_КЦСР,0)),"",INDIRECT(ADDRESS(MATCH(E794,Код_КЦСР,0)+1,2,,,"КЦСР")))</f>
        <v>Муниципальная программа «Охрана окружающей среды» на 2013-2022 годы</v>
      </c>
      <c r="B794" s="55">
        <v>808</v>
      </c>
      <c r="C794" s="58" t="s">
        <v>196</v>
      </c>
      <c r="D794" s="58" t="s">
        <v>190</v>
      </c>
      <c r="E794" s="55" t="s">
        <v>428</v>
      </c>
      <c r="F794" s="55"/>
      <c r="G794" s="63">
        <f aca="true" t="shared" si="106" ref="G794:G796">G795</f>
        <v>20</v>
      </c>
      <c r="K794" s="104"/>
      <c r="L794" s="104"/>
      <c r="M794" s="104"/>
    </row>
    <row r="795" spans="1:13" ht="33" customHeight="1">
      <c r="A795" s="134" t="str">
        <f ca="1">IF(ISERROR(MATCH(E795,Код_КЦСР,0)),"",INDIRECT(ADDRESS(MATCH(E795,Код_КЦСР,0)+1,2,,,"КЦСР")))</f>
        <v>Организация мероприятий по экологическому образованию и воспитанию населения</v>
      </c>
      <c r="B795" s="55">
        <v>808</v>
      </c>
      <c r="C795" s="58" t="s">
        <v>196</v>
      </c>
      <c r="D795" s="58" t="s">
        <v>190</v>
      </c>
      <c r="E795" s="55" t="s">
        <v>432</v>
      </c>
      <c r="F795" s="55"/>
      <c r="G795" s="63">
        <f t="shared" si="106"/>
        <v>20</v>
      </c>
      <c r="K795" s="104"/>
      <c r="L795" s="104"/>
      <c r="M795" s="104"/>
    </row>
    <row r="796" spans="1:13" ht="33">
      <c r="A796" s="134" t="str">
        <f ca="1">IF(ISERROR(MATCH(F796,Код_КВР,0)),"",INDIRECT(ADDRESS(MATCH(F796,Код_КВР,0)+1,2,,,"КВР")))</f>
        <v>Предоставление субсидий бюджетным, автономным учреждениям и иным некоммерческим организациям</v>
      </c>
      <c r="B796" s="55">
        <v>808</v>
      </c>
      <c r="C796" s="58" t="s">
        <v>196</v>
      </c>
      <c r="D796" s="58" t="s">
        <v>190</v>
      </c>
      <c r="E796" s="55" t="s">
        <v>432</v>
      </c>
      <c r="F796" s="55">
        <v>600</v>
      </c>
      <c r="G796" s="63">
        <f t="shared" si="106"/>
        <v>20</v>
      </c>
      <c r="K796" s="104"/>
      <c r="L796" s="104"/>
      <c r="M796" s="104"/>
    </row>
    <row r="797" spans="1:13" ht="12.75">
      <c r="A797" s="134" t="str">
        <f ca="1">IF(ISERROR(MATCH(F797,Код_КВР,0)),"",INDIRECT(ADDRESS(MATCH(F797,Код_КВР,0)+1,2,,,"КВР")))</f>
        <v>Субсидии бюджетным учреждениям</v>
      </c>
      <c r="B797" s="55">
        <v>808</v>
      </c>
      <c r="C797" s="58" t="s">
        <v>196</v>
      </c>
      <c r="D797" s="58" t="s">
        <v>190</v>
      </c>
      <c r="E797" s="55" t="s">
        <v>432</v>
      </c>
      <c r="F797" s="55">
        <v>610</v>
      </c>
      <c r="G797" s="63">
        <v>20</v>
      </c>
      <c r="K797" s="104"/>
      <c r="L797" s="104"/>
      <c r="M797" s="104"/>
    </row>
    <row r="798" spans="1:13" ht="12.75">
      <c r="A798" s="134" t="str">
        <f ca="1">IF(ISERROR(MATCH(E798,Код_КЦСР,0)),"",INDIRECT(ADDRESS(MATCH(E798,Код_КЦСР,0)+1,2,,,"КЦСР")))</f>
        <v>Муниципальная программа «Здоровый город» на 2014-2022 годы</v>
      </c>
      <c r="B798" s="55">
        <v>808</v>
      </c>
      <c r="C798" s="58" t="s">
        <v>196</v>
      </c>
      <c r="D798" s="58" t="s">
        <v>190</v>
      </c>
      <c r="E798" s="55" t="s">
        <v>454</v>
      </c>
      <c r="F798" s="55"/>
      <c r="G798" s="63">
        <f>G799+G802+G805</f>
        <v>148.4</v>
      </c>
      <c r="K798" s="104"/>
      <c r="L798" s="104"/>
      <c r="M798" s="104"/>
    </row>
    <row r="799" spans="1:13" ht="12.75" hidden="1">
      <c r="A799" s="134" t="str">
        <f ca="1">IF(ISERROR(MATCH(E799,Код_КЦСР,0)),"",INDIRECT(ADDRESS(MATCH(E799,Код_КЦСР,0)+1,2,,,"КЦСР")))</f>
        <v>Сохранение и укрепление здоровья детей и подростков</v>
      </c>
      <c r="B799" s="55">
        <v>808</v>
      </c>
      <c r="C799" s="58" t="s">
        <v>196</v>
      </c>
      <c r="D799" s="58" t="s">
        <v>190</v>
      </c>
      <c r="E799" s="55" t="s">
        <v>457</v>
      </c>
      <c r="F799" s="55"/>
      <c r="G799" s="63">
        <f aca="true" t="shared" si="107" ref="G799:G800">G800</f>
        <v>0</v>
      </c>
      <c r="K799" s="104"/>
      <c r="L799" s="104"/>
      <c r="M799" s="104"/>
    </row>
    <row r="800" spans="1:13" ht="33" hidden="1">
      <c r="A800" s="134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55">
        <v>808</v>
      </c>
      <c r="C800" s="58" t="s">
        <v>196</v>
      </c>
      <c r="D800" s="58" t="s">
        <v>190</v>
      </c>
      <c r="E800" s="55" t="s">
        <v>457</v>
      </c>
      <c r="F800" s="55">
        <v>600</v>
      </c>
      <c r="G800" s="63">
        <f t="shared" si="107"/>
        <v>0</v>
      </c>
      <c r="K800" s="104"/>
      <c r="L800" s="104"/>
      <c r="M800" s="104"/>
    </row>
    <row r="801" spans="1:13" ht="12.75" hidden="1">
      <c r="A801" s="134" t="str">
        <f ca="1">IF(ISERROR(MATCH(F801,Код_КВР,0)),"",INDIRECT(ADDRESS(MATCH(F801,Код_КВР,0)+1,2,,,"КВР")))</f>
        <v>Субсидии бюджетным учреждениям</v>
      </c>
      <c r="B801" s="55">
        <v>808</v>
      </c>
      <c r="C801" s="58" t="s">
        <v>196</v>
      </c>
      <c r="D801" s="58" t="s">
        <v>190</v>
      </c>
      <c r="E801" s="55" t="s">
        <v>457</v>
      </c>
      <c r="F801" s="55">
        <v>610</v>
      </c>
      <c r="G801" s="63"/>
      <c r="K801" s="104"/>
      <c r="L801" s="104"/>
      <c r="M801" s="104"/>
    </row>
    <row r="802" spans="1:13" ht="12.75">
      <c r="A802" s="134" t="str">
        <f ca="1">IF(ISERROR(MATCH(E802,Код_КЦСР,0)),"",INDIRECT(ADDRESS(MATCH(E802,Код_КЦСР,0)+1,2,,,"КЦСР")))</f>
        <v>Пропаганда здорового образа жизни</v>
      </c>
      <c r="B802" s="55">
        <v>808</v>
      </c>
      <c r="C802" s="58" t="s">
        <v>196</v>
      </c>
      <c r="D802" s="58" t="s">
        <v>190</v>
      </c>
      <c r="E802" s="55" t="s">
        <v>459</v>
      </c>
      <c r="F802" s="55"/>
      <c r="G802" s="63">
        <f>G803</f>
        <v>148.4</v>
      </c>
      <c r="K802" s="104"/>
      <c r="L802" s="104"/>
      <c r="M802" s="104"/>
    </row>
    <row r="803" spans="1:13" ht="33">
      <c r="A803" s="134" t="str">
        <f ca="1">IF(ISERROR(MATCH(F803,Код_КВР,0)),"",INDIRECT(ADDRESS(MATCH(F803,Код_КВР,0)+1,2,,,"КВР")))</f>
        <v>Предоставление субсидий бюджетным, автономным учреждениям и иным некоммерческим организациям</v>
      </c>
      <c r="B803" s="55">
        <v>808</v>
      </c>
      <c r="C803" s="58" t="s">
        <v>196</v>
      </c>
      <c r="D803" s="58" t="s">
        <v>190</v>
      </c>
      <c r="E803" s="55" t="s">
        <v>459</v>
      </c>
      <c r="F803" s="55">
        <v>600</v>
      </c>
      <c r="G803" s="63">
        <f>G804</f>
        <v>148.4</v>
      </c>
      <c r="K803" s="104"/>
      <c r="L803" s="104"/>
      <c r="M803" s="104"/>
    </row>
    <row r="804" spans="1:13" ht="12.75">
      <c r="A804" s="134" t="str">
        <f ca="1">IF(ISERROR(MATCH(F804,Код_КВР,0)),"",INDIRECT(ADDRESS(MATCH(F804,Код_КВР,0)+1,2,,,"КВР")))</f>
        <v>Субсидии бюджетным учреждениям</v>
      </c>
      <c r="B804" s="55">
        <v>808</v>
      </c>
      <c r="C804" s="58" t="s">
        <v>196</v>
      </c>
      <c r="D804" s="58" t="s">
        <v>190</v>
      </c>
      <c r="E804" s="55" t="s">
        <v>459</v>
      </c>
      <c r="F804" s="55">
        <v>610</v>
      </c>
      <c r="G804" s="63">
        <v>148.4</v>
      </c>
      <c r="K804" s="104"/>
      <c r="L804" s="104"/>
      <c r="M804" s="104"/>
    </row>
    <row r="805" spans="1:13" ht="12.75" hidden="1">
      <c r="A805" s="134" t="str">
        <f ca="1">IF(ISERROR(MATCH(E805,Код_КЦСР,0)),"",INDIRECT(ADDRESS(MATCH(E805,Код_КЦСР,0)+1,2,,,"КЦСР")))</f>
        <v>Здоровье на рабочем месте</v>
      </c>
      <c r="B805" s="55">
        <v>808</v>
      </c>
      <c r="C805" s="58" t="s">
        <v>196</v>
      </c>
      <c r="D805" s="58" t="s">
        <v>190</v>
      </c>
      <c r="E805" s="55" t="s">
        <v>461</v>
      </c>
      <c r="F805" s="55"/>
      <c r="G805" s="63">
        <f aca="true" t="shared" si="108" ref="G805:G806">G806</f>
        <v>0</v>
      </c>
      <c r="K805" s="104"/>
      <c r="L805" s="104"/>
      <c r="M805" s="104"/>
    </row>
    <row r="806" spans="1:13" ht="12.75" hidden="1">
      <c r="A806" s="134" t="str">
        <f ca="1">IF(ISERROR(MATCH(F806,Код_КВР,0)),"",INDIRECT(ADDRESS(MATCH(F806,Код_КВР,0)+1,2,,,"КВР")))</f>
        <v>Закупка товаров, работ и услуг для муниципальных нужд</v>
      </c>
      <c r="B806" s="55">
        <v>808</v>
      </c>
      <c r="C806" s="58" t="s">
        <v>196</v>
      </c>
      <c r="D806" s="58" t="s">
        <v>190</v>
      </c>
      <c r="E806" s="55" t="s">
        <v>461</v>
      </c>
      <c r="F806" s="55">
        <v>200</v>
      </c>
      <c r="G806" s="63">
        <f t="shared" si="108"/>
        <v>0</v>
      </c>
      <c r="K806" s="104"/>
      <c r="L806" s="104"/>
      <c r="M806" s="104"/>
    </row>
    <row r="807" spans="1:13" ht="33" hidden="1">
      <c r="A807" s="134" t="str">
        <f ca="1">IF(ISERROR(MATCH(F807,Код_КВР,0)),"",INDIRECT(ADDRESS(MATCH(F807,Код_КВР,0)+1,2,,,"КВР")))</f>
        <v>Иные закупки товаров, работ и услуг для обеспечения муниципальных нужд</v>
      </c>
      <c r="B807" s="55">
        <v>808</v>
      </c>
      <c r="C807" s="58" t="s">
        <v>196</v>
      </c>
      <c r="D807" s="58" t="s">
        <v>190</v>
      </c>
      <c r="E807" s="55" t="s">
        <v>461</v>
      </c>
      <c r="F807" s="55">
        <v>240</v>
      </c>
      <c r="G807" s="63"/>
      <c r="K807" s="104"/>
      <c r="L807" s="104"/>
      <c r="M807" s="104"/>
    </row>
    <row r="808" spans="1:13" ht="36" customHeight="1">
      <c r="A808" s="134" t="str">
        <f ca="1">IF(ISERROR(MATCH(E808,Код_КЦСР,0)),"",INDIRECT(ADDRESS(MATCH(E808,Код_КЦСР,0)+1,2,,,"КЦСР")))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08" s="55">
        <v>808</v>
      </c>
      <c r="C808" s="58" t="s">
        <v>196</v>
      </c>
      <c r="D808" s="58" t="s">
        <v>190</v>
      </c>
      <c r="E808" s="55" t="s">
        <v>75</v>
      </c>
      <c r="F808" s="55"/>
      <c r="G808" s="63">
        <f>G809</f>
        <v>709.9</v>
      </c>
      <c r="K808" s="104"/>
      <c r="L808" s="104"/>
      <c r="M808" s="104"/>
    </row>
    <row r="809" spans="1:13" ht="12.75">
      <c r="A809" s="134" t="str">
        <f ca="1">IF(ISERROR(MATCH(E809,Код_КЦСР,0)),"",INDIRECT(ADDRESS(MATCH(E809,Код_КЦСР,0)+1,2,,,"КЦСР")))</f>
        <v>Обеспечение пожарной безопасности муниципальных учреждений города</v>
      </c>
      <c r="B809" s="55">
        <v>808</v>
      </c>
      <c r="C809" s="58" t="s">
        <v>196</v>
      </c>
      <c r="D809" s="58" t="s">
        <v>190</v>
      </c>
      <c r="E809" s="55" t="s">
        <v>77</v>
      </c>
      <c r="F809" s="55"/>
      <c r="G809" s="63">
        <f>G810+G816+G813+G819+G822+G825</f>
        <v>709.9</v>
      </c>
      <c r="K809" s="104"/>
      <c r="L809" s="104"/>
      <c r="M809" s="104"/>
    </row>
    <row r="810" spans="1:13" ht="49.5" hidden="1">
      <c r="A810" s="134" t="str">
        <f ca="1">IF(ISERROR(MATCH(E810,Код_КЦСР,0)),"",INDIRECT(ADDRESS(MATCH(E810,Код_КЦСР,0)+1,2,,,"КЦСР")))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10" s="55">
        <v>808</v>
      </c>
      <c r="C810" s="58" t="s">
        <v>196</v>
      </c>
      <c r="D810" s="58" t="s">
        <v>190</v>
      </c>
      <c r="E810" s="55" t="s">
        <v>79</v>
      </c>
      <c r="F810" s="55"/>
      <c r="G810" s="63">
        <f aca="true" t="shared" si="109" ref="G810:G811">G811</f>
        <v>0</v>
      </c>
      <c r="K810" s="104"/>
      <c r="L810" s="104"/>
      <c r="M810" s="104"/>
    </row>
    <row r="811" spans="1:13" ht="33" hidden="1">
      <c r="A811" s="134" t="str">
        <f ca="1">IF(ISERROR(MATCH(F811,Код_КВР,0)),"",INDIRECT(ADDRESS(MATCH(F811,Код_КВР,0)+1,2,,,"КВР")))</f>
        <v>Предоставление субсидий бюджетным, автономным учреждениям и иным некоммерческим организациям</v>
      </c>
      <c r="B811" s="55">
        <v>808</v>
      </c>
      <c r="C811" s="58" t="s">
        <v>196</v>
      </c>
      <c r="D811" s="58" t="s">
        <v>190</v>
      </c>
      <c r="E811" s="55" t="s">
        <v>79</v>
      </c>
      <c r="F811" s="55">
        <v>600</v>
      </c>
      <c r="G811" s="63">
        <f t="shared" si="109"/>
        <v>0</v>
      </c>
      <c r="K811" s="104"/>
      <c r="L811" s="104"/>
      <c r="M811" s="104"/>
    </row>
    <row r="812" spans="1:13" ht="12.75" hidden="1">
      <c r="A812" s="134" t="str">
        <f ca="1">IF(ISERROR(MATCH(F812,Код_КВР,0)),"",INDIRECT(ADDRESS(MATCH(F812,Код_КВР,0)+1,2,,,"КВР")))</f>
        <v>Субсидии бюджетным учреждениям</v>
      </c>
      <c r="B812" s="55">
        <v>808</v>
      </c>
      <c r="C812" s="58" t="s">
        <v>196</v>
      </c>
      <c r="D812" s="58" t="s">
        <v>190</v>
      </c>
      <c r="E812" s="55" t="s">
        <v>79</v>
      </c>
      <c r="F812" s="55">
        <v>610</v>
      </c>
      <c r="G812" s="63"/>
      <c r="K812" s="104"/>
      <c r="L812" s="104"/>
      <c r="M812" s="104"/>
    </row>
    <row r="813" spans="1:13" ht="33" hidden="1">
      <c r="A813" s="134" t="str">
        <f ca="1">IF(ISERROR(MATCH(E813,Код_КЦСР,0)),"",INDIRECT(ADDRESS(MATCH(E813,Код_КЦСР,0)+1,2,,,"КЦСР")))</f>
        <v>Приобретение первичных средств пожаротушения, перезарядка огнетушителей</v>
      </c>
      <c r="B813" s="55">
        <v>808</v>
      </c>
      <c r="C813" s="58" t="s">
        <v>196</v>
      </c>
      <c r="D813" s="58" t="s">
        <v>190</v>
      </c>
      <c r="E813" s="55" t="s">
        <v>81</v>
      </c>
      <c r="F813" s="55"/>
      <c r="G813" s="63"/>
      <c r="K813" s="104"/>
      <c r="L813" s="104"/>
      <c r="M813" s="104"/>
    </row>
    <row r="814" spans="1:13" ht="33" hidden="1">
      <c r="A814" s="134" t="str">
        <f ca="1">IF(ISERROR(MATCH(F814,Код_КВР,0)),"",INDIRECT(ADDRESS(MATCH(F814,Код_КВР,0)+1,2,,,"КВР")))</f>
        <v>Предоставление субсидий бюджетным, автономным учреждениям и иным некоммерческим организациям</v>
      </c>
      <c r="B814" s="55">
        <v>808</v>
      </c>
      <c r="C814" s="58" t="s">
        <v>196</v>
      </c>
      <c r="D814" s="58" t="s">
        <v>190</v>
      </c>
      <c r="E814" s="55" t="s">
        <v>81</v>
      </c>
      <c r="F814" s="55">
        <v>600</v>
      </c>
      <c r="G814" s="63"/>
      <c r="K814" s="104"/>
      <c r="L814" s="104"/>
      <c r="M814" s="104"/>
    </row>
    <row r="815" spans="1:13" ht="12.75" hidden="1">
      <c r="A815" s="134" t="str">
        <f ca="1">IF(ISERROR(MATCH(F815,Код_КВР,0)),"",INDIRECT(ADDRESS(MATCH(F815,Код_КВР,0)+1,2,,,"КВР")))</f>
        <v>Субсидии бюджетным учреждениям</v>
      </c>
      <c r="B815" s="55">
        <v>808</v>
      </c>
      <c r="C815" s="58" t="s">
        <v>196</v>
      </c>
      <c r="D815" s="58" t="s">
        <v>190</v>
      </c>
      <c r="E815" s="55" t="s">
        <v>81</v>
      </c>
      <c r="F815" s="55">
        <v>610</v>
      </c>
      <c r="G815" s="63"/>
      <c r="K815" s="104"/>
      <c r="L815" s="104"/>
      <c r="M815" s="104"/>
    </row>
    <row r="816" spans="1:13" ht="12.75" hidden="1">
      <c r="A816" s="134" t="str">
        <f ca="1">IF(ISERROR(MATCH(E816,Код_КЦСР,0)),"",INDIRECT(ADDRESS(MATCH(E816,Код_КЦСР,0)+1,2,,,"КЦСР")))</f>
        <v>Ремонт и оборудование эвакуационных путей  зданий</v>
      </c>
      <c r="B816" s="55">
        <v>808</v>
      </c>
      <c r="C816" s="58" t="s">
        <v>196</v>
      </c>
      <c r="D816" s="58" t="s">
        <v>190</v>
      </c>
      <c r="E816" s="55" t="s">
        <v>83</v>
      </c>
      <c r="F816" s="55"/>
      <c r="G816" s="63">
        <f>G817</f>
        <v>0</v>
      </c>
      <c r="K816" s="104"/>
      <c r="L816" s="104"/>
      <c r="M816" s="104"/>
    </row>
    <row r="817" spans="1:13" ht="33" hidden="1">
      <c r="A817" s="134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55">
        <v>808</v>
      </c>
      <c r="C817" s="58" t="s">
        <v>196</v>
      </c>
      <c r="D817" s="58" t="s">
        <v>190</v>
      </c>
      <c r="E817" s="55" t="s">
        <v>83</v>
      </c>
      <c r="F817" s="55">
        <v>600</v>
      </c>
      <c r="G817" s="63">
        <f>G818</f>
        <v>0</v>
      </c>
      <c r="K817" s="104"/>
      <c r="L817" s="104"/>
      <c r="M817" s="104"/>
    </row>
    <row r="818" spans="1:13" ht="12.75" hidden="1">
      <c r="A818" s="134" t="str">
        <f ca="1">IF(ISERROR(MATCH(F818,Код_КВР,0)),"",INDIRECT(ADDRESS(MATCH(F818,Код_КВР,0)+1,2,,,"КВР")))</f>
        <v>Субсидии бюджетным учреждениям</v>
      </c>
      <c r="B818" s="55">
        <v>808</v>
      </c>
      <c r="C818" s="58" t="s">
        <v>196</v>
      </c>
      <c r="D818" s="58" t="s">
        <v>190</v>
      </c>
      <c r="E818" s="55" t="s">
        <v>83</v>
      </c>
      <c r="F818" s="55">
        <v>610</v>
      </c>
      <c r="G818" s="63"/>
      <c r="K818" s="104"/>
      <c r="L818" s="104"/>
      <c r="M818" s="104"/>
    </row>
    <row r="819" spans="1:13" ht="12.75">
      <c r="A819" s="134" t="str">
        <f ca="1">IF(ISERROR(MATCH(E819,Код_КЦСР,0)),"",INDIRECT(ADDRESS(MATCH(E819,Код_КЦСР,0)+1,2,,,"КЦСР")))</f>
        <v>Ремонт и обслуживание электрооборудования зданий</v>
      </c>
      <c r="B819" s="55">
        <v>808</v>
      </c>
      <c r="C819" s="58" t="s">
        <v>196</v>
      </c>
      <c r="D819" s="58" t="s">
        <v>190</v>
      </c>
      <c r="E819" s="55" t="s">
        <v>85</v>
      </c>
      <c r="F819" s="55"/>
      <c r="G819" s="63">
        <f>G820</f>
        <v>709.9</v>
      </c>
      <c r="K819" s="104"/>
      <c r="L819" s="104"/>
      <c r="M819" s="104"/>
    </row>
    <row r="820" spans="1:13" ht="33">
      <c r="A820" s="134" t="str">
        <f ca="1">IF(ISERROR(MATCH(F820,Код_КВР,0)),"",INDIRECT(ADDRESS(MATCH(F820,Код_КВР,0)+1,2,,,"КВР")))</f>
        <v>Предоставление субсидий бюджетным, автономным учреждениям и иным некоммерческим организациям</v>
      </c>
      <c r="B820" s="55">
        <v>808</v>
      </c>
      <c r="C820" s="58" t="s">
        <v>196</v>
      </c>
      <c r="D820" s="58" t="s">
        <v>190</v>
      </c>
      <c r="E820" s="55" t="s">
        <v>85</v>
      </c>
      <c r="F820" s="55">
        <v>600</v>
      </c>
      <c r="G820" s="63">
        <f>G821</f>
        <v>709.9</v>
      </c>
      <c r="K820" s="104"/>
      <c r="L820" s="104"/>
      <c r="M820" s="104"/>
    </row>
    <row r="821" spans="1:13" ht="12.75">
      <c r="A821" s="134" t="str">
        <f ca="1">IF(ISERROR(MATCH(F821,Код_КВР,0)),"",INDIRECT(ADDRESS(MATCH(F821,Код_КВР,0)+1,2,,,"КВР")))</f>
        <v>Субсидии бюджетным учреждениям</v>
      </c>
      <c r="B821" s="55">
        <v>808</v>
      </c>
      <c r="C821" s="58" t="s">
        <v>196</v>
      </c>
      <c r="D821" s="58" t="s">
        <v>190</v>
      </c>
      <c r="E821" s="55" t="s">
        <v>85</v>
      </c>
      <c r="F821" s="55">
        <v>610</v>
      </c>
      <c r="G821" s="63">
        <v>709.9</v>
      </c>
      <c r="K821" s="104"/>
      <c r="L821" s="104"/>
      <c r="M821" s="104"/>
    </row>
    <row r="822" spans="1:13" ht="12.75" hidden="1">
      <c r="A822" s="134" t="str">
        <f ca="1">IF(ISERROR(MATCH(E822,Код_КЦСР,0)),"",INDIRECT(ADDRESS(MATCH(E822,Код_КЦСР,0)+1,2,,,"КЦСР")))</f>
        <v>Ремонт и испытание наружных пожарных лестниц</v>
      </c>
      <c r="B822" s="55">
        <v>808</v>
      </c>
      <c r="C822" s="58" t="s">
        <v>196</v>
      </c>
      <c r="D822" s="58" t="s">
        <v>190</v>
      </c>
      <c r="E822" s="55" t="s">
        <v>87</v>
      </c>
      <c r="F822" s="55"/>
      <c r="G822" s="63"/>
      <c r="K822" s="104"/>
      <c r="L822" s="104"/>
      <c r="M822" s="104"/>
    </row>
    <row r="823" spans="1:13" ht="33" hidden="1">
      <c r="A823" s="134" t="str">
        <f ca="1">IF(ISERROR(MATCH(F823,Код_КВР,0)),"",INDIRECT(ADDRESS(MATCH(F823,Код_КВР,0)+1,2,,,"КВР")))</f>
        <v>Предоставление субсидий бюджетным, автономным учреждениям и иным некоммерческим организациям</v>
      </c>
      <c r="B823" s="55">
        <v>808</v>
      </c>
      <c r="C823" s="58" t="s">
        <v>196</v>
      </c>
      <c r="D823" s="58" t="s">
        <v>190</v>
      </c>
      <c r="E823" s="55" t="s">
        <v>87</v>
      </c>
      <c r="F823" s="55">
        <v>600</v>
      </c>
      <c r="G823" s="63"/>
      <c r="K823" s="104"/>
      <c r="L823" s="104"/>
      <c r="M823" s="104"/>
    </row>
    <row r="824" spans="1:13" ht="12.75" hidden="1">
      <c r="A824" s="134" t="str">
        <f ca="1">IF(ISERROR(MATCH(F824,Код_КВР,0)),"",INDIRECT(ADDRESS(MATCH(F824,Код_КВР,0)+1,2,,,"КВР")))</f>
        <v>Субсидии бюджетным учреждениям</v>
      </c>
      <c r="B824" s="55">
        <v>808</v>
      </c>
      <c r="C824" s="58" t="s">
        <v>196</v>
      </c>
      <c r="D824" s="58" t="s">
        <v>190</v>
      </c>
      <c r="E824" s="55" t="s">
        <v>87</v>
      </c>
      <c r="F824" s="55">
        <v>610</v>
      </c>
      <c r="G824" s="63"/>
      <c r="K824" s="104"/>
      <c r="L824" s="104"/>
      <c r="M824" s="104"/>
    </row>
    <row r="825" spans="1:13" ht="33" hidden="1">
      <c r="A825" s="134" t="str">
        <f ca="1">IF(ISERROR(MATCH(E825,Код_КЦСР,0)),"",INDIRECT(ADDRESS(MATCH(E825,Код_КЦСР,0)+1,2,,,"КЦСР")))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825" s="55">
        <v>808</v>
      </c>
      <c r="C825" s="58" t="s">
        <v>196</v>
      </c>
      <c r="D825" s="58" t="s">
        <v>190</v>
      </c>
      <c r="E825" s="55" t="s">
        <v>91</v>
      </c>
      <c r="F825" s="55"/>
      <c r="G825" s="63"/>
      <c r="K825" s="104"/>
      <c r="L825" s="104"/>
      <c r="M825" s="104"/>
    </row>
    <row r="826" spans="1:13" ht="33" hidden="1">
      <c r="A826" s="134" t="str">
        <f ca="1">IF(ISERROR(MATCH(F826,Код_КВР,0)),"",INDIRECT(ADDRESS(MATCH(F826,Код_КВР,0)+1,2,,,"КВР")))</f>
        <v>Предоставление субсидий бюджетным, автономным учреждениям и иным некоммерческим организациям</v>
      </c>
      <c r="B826" s="55">
        <v>808</v>
      </c>
      <c r="C826" s="58" t="s">
        <v>196</v>
      </c>
      <c r="D826" s="58" t="s">
        <v>190</v>
      </c>
      <c r="E826" s="55" t="s">
        <v>91</v>
      </c>
      <c r="F826" s="55">
        <v>600</v>
      </c>
      <c r="G826" s="63"/>
      <c r="K826" s="104"/>
      <c r="L826" s="104"/>
      <c r="M826" s="104"/>
    </row>
    <row r="827" spans="1:13" ht="12.75" hidden="1">
      <c r="A827" s="134" t="str">
        <f ca="1">IF(ISERROR(MATCH(F827,Код_КВР,0)),"",INDIRECT(ADDRESS(MATCH(F827,Код_КВР,0)+1,2,,,"КВР")))</f>
        <v>Субсидии бюджетным учреждениям</v>
      </c>
      <c r="B827" s="55">
        <v>808</v>
      </c>
      <c r="C827" s="58" t="s">
        <v>196</v>
      </c>
      <c r="D827" s="58" t="s">
        <v>190</v>
      </c>
      <c r="E827" s="55" t="s">
        <v>91</v>
      </c>
      <c r="F827" s="55">
        <v>610</v>
      </c>
      <c r="G827" s="63"/>
      <c r="K827" s="104"/>
      <c r="L827" s="104"/>
      <c r="M827" s="104"/>
    </row>
    <row r="828" spans="1:13" ht="12.75">
      <c r="A828" s="134" t="str">
        <f ca="1">IF(ISERROR(MATCH(B828,Код_ППП,0)),"",INDIRECT(ADDRESS(MATCH(B828,Код_ППП,0)+1,2,,,"ППП")))</f>
        <v>КОМИТЕТ ПО ФИЗИЧЕСКОЙ КУЛЬТУРЕ И СПОРТУ МЭРИИ ГОРОДА</v>
      </c>
      <c r="B828" s="55">
        <v>809</v>
      </c>
      <c r="C828" s="58"/>
      <c r="D828" s="58"/>
      <c r="E828" s="55"/>
      <c r="F828" s="55"/>
      <c r="G828" s="63">
        <f>G829+G860</f>
        <v>334117.3</v>
      </c>
      <c r="K828" s="104"/>
      <c r="L828" s="104"/>
      <c r="M828" s="104"/>
    </row>
    <row r="829" spans="1:13" ht="12.75">
      <c r="A829" s="134" t="str">
        <f ca="1">IF(ISERROR(MATCH(C829,Код_Раздел,0)),"",INDIRECT(ADDRESS(MATCH(C829,Код_Раздел,0)+1,2,,,"Раздел")))</f>
        <v>Образование</v>
      </c>
      <c r="B829" s="55">
        <v>809</v>
      </c>
      <c r="C829" s="58" t="s">
        <v>169</v>
      </c>
      <c r="D829" s="58"/>
      <c r="E829" s="55"/>
      <c r="F829" s="55"/>
      <c r="G829" s="63">
        <f>G830+G836</f>
        <v>118460.7</v>
      </c>
      <c r="K829" s="104"/>
      <c r="L829" s="104"/>
      <c r="M829" s="104"/>
    </row>
    <row r="830" spans="1:13" ht="12.75">
      <c r="A830" s="137" t="s">
        <v>222</v>
      </c>
      <c r="B830" s="55">
        <v>809</v>
      </c>
      <c r="C830" s="58" t="s">
        <v>169</v>
      </c>
      <c r="D830" s="58" t="s">
        <v>188</v>
      </c>
      <c r="E830" s="55"/>
      <c r="F830" s="55"/>
      <c r="G830" s="63">
        <f aca="true" t="shared" si="110" ref="G830:G832">G831</f>
        <v>117178.9</v>
      </c>
      <c r="K830" s="104"/>
      <c r="L830" s="104"/>
      <c r="M830" s="104"/>
    </row>
    <row r="831" spans="1:13" ht="33">
      <c r="A831" s="134" t="str">
        <f ca="1">IF(ISERROR(MATCH(E831,Код_КЦСР,0)),"",INDIRECT(ADDRESS(MATCH(E831,Код_КЦСР,0)+1,2,,,"КЦСР")))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31" s="55">
        <v>809</v>
      </c>
      <c r="C831" s="58" t="s">
        <v>169</v>
      </c>
      <c r="D831" s="58" t="s">
        <v>188</v>
      </c>
      <c r="E831" s="55" t="s">
        <v>413</v>
      </c>
      <c r="F831" s="55"/>
      <c r="G831" s="63">
        <f t="shared" si="110"/>
        <v>117178.9</v>
      </c>
      <c r="K831" s="104"/>
      <c r="L831" s="104"/>
      <c r="M831" s="104"/>
    </row>
    <row r="832" spans="1:13" ht="20.25" customHeight="1">
      <c r="A832" s="134" t="str">
        <f ca="1">IF(ISERROR(MATCH(E832,Код_КЦСР,0)),"",INDIRECT(ADDRESS(MATCH(E832,Код_КЦСР,0)+1,2,,,"КЦСР")))</f>
        <v>Реализация  дополнительных общеобразовательных программ</v>
      </c>
      <c r="B832" s="55">
        <v>809</v>
      </c>
      <c r="C832" s="58" t="s">
        <v>169</v>
      </c>
      <c r="D832" s="58" t="s">
        <v>188</v>
      </c>
      <c r="E832" s="55" t="s">
        <v>418</v>
      </c>
      <c r="F832" s="55"/>
      <c r="G832" s="63">
        <f t="shared" si="110"/>
        <v>117178.9</v>
      </c>
      <c r="K832" s="104"/>
      <c r="L832" s="104"/>
      <c r="M832" s="104"/>
    </row>
    <row r="833" spans="1:13" ht="33">
      <c r="A833" s="134" t="str">
        <f ca="1">IF(ISERROR(MATCH(F833,Код_КВР,0)),"",INDIRECT(ADDRESS(MATCH(F833,Код_КВР,0)+1,2,,,"КВР")))</f>
        <v>Предоставление субсидий бюджетным, автономным учреждениям и иным некоммерческим организациям</v>
      </c>
      <c r="B833" s="55">
        <v>809</v>
      </c>
      <c r="C833" s="96" t="s">
        <v>169</v>
      </c>
      <c r="D833" s="58" t="s">
        <v>188</v>
      </c>
      <c r="E833" s="55" t="s">
        <v>418</v>
      </c>
      <c r="F833" s="55">
        <v>600</v>
      </c>
      <c r="G833" s="63">
        <f>G834+G835</f>
        <v>117178.9</v>
      </c>
      <c r="K833" s="104"/>
      <c r="L833" s="104"/>
      <c r="M833" s="104"/>
    </row>
    <row r="834" spans="1:13" ht="12.75">
      <c r="A834" s="134" t="str">
        <f ca="1">IF(ISERROR(MATCH(F834,Код_КВР,0)),"",INDIRECT(ADDRESS(MATCH(F834,Код_КВР,0)+1,2,,,"КВР")))</f>
        <v>Субсидии бюджетным учреждениям</v>
      </c>
      <c r="B834" s="55">
        <v>809</v>
      </c>
      <c r="C834" s="96" t="s">
        <v>169</v>
      </c>
      <c r="D834" s="58" t="s">
        <v>188</v>
      </c>
      <c r="E834" s="55" t="s">
        <v>418</v>
      </c>
      <c r="F834" s="55">
        <v>610</v>
      </c>
      <c r="G834" s="63">
        <v>97989.4</v>
      </c>
      <c r="K834" s="104"/>
      <c r="L834" s="104"/>
      <c r="M834" s="104"/>
    </row>
    <row r="835" spans="1:13" ht="12.75">
      <c r="A835" s="134" t="str">
        <f ca="1">IF(ISERROR(MATCH(F835,Код_КВР,0)),"",INDIRECT(ADDRESS(MATCH(F835,Код_КВР,0)+1,2,,,"КВР")))</f>
        <v>Субсидии автономным учреждениям</v>
      </c>
      <c r="B835" s="55">
        <v>809</v>
      </c>
      <c r="C835" s="96" t="s">
        <v>169</v>
      </c>
      <c r="D835" s="58" t="s">
        <v>188</v>
      </c>
      <c r="E835" s="55" t="s">
        <v>418</v>
      </c>
      <c r="F835" s="55">
        <v>620</v>
      </c>
      <c r="G835" s="63">
        <v>19189.5</v>
      </c>
      <c r="K835" s="104"/>
      <c r="L835" s="104"/>
      <c r="M835" s="104"/>
    </row>
    <row r="836" spans="1:13" ht="12.75">
      <c r="A836" s="137" t="s">
        <v>223</v>
      </c>
      <c r="B836" s="55">
        <v>809</v>
      </c>
      <c r="C836" s="58" t="s">
        <v>169</v>
      </c>
      <c r="D836" s="58" t="s">
        <v>193</v>
      </c>
      <c r="E836" s="55"/>
      <c r="F836" s="55"/>
      <c r="G836" s="63">
        <f>G837+G842</f>
        <v>1281.8</v>
      </c>
      <c r="K836" s="104"/>
      <c r="L836" s="104"/>
      <c r="M836" s="104"/>
    </row>
    <row r="837" spans="1:13" ht="33">
      <c r="A837" s="134" t="str">
        <f ca="1">IF(ISERROR(MATCH(E837,Код_КЦСР,0)),"",INDIRECT(ADDRESS(MATCH(E837,Код_КЦСР,0)+1,2,,,"КЦСР")))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37" s="55">
        <v>809</v>
      </c>
      <c r="C837" s="58" t="s">
        <v>169</v>
      </c>
      <c r="D837" s="58" t="s">
        <v>193</v>
      </c>
      <c r="E837" s="55" t="s">
        <v>413</v>
      </c>
      <c r="F837" s="55"/>
      <c r="G837" s="63">
        <f>G838</f>
        <v>1102.6</v>
      </c>
      <c r="K837" s="104"/>
      <c r="L837" s="104"/>
      <c r="M837" s="104"/>
    </row>
    <row r="838" spans="1:13" ht="12.75">
      <c r="A838" s="134" t="str">
        <f ca="1">IF(ISERROR(MATCH(E838,Код_КЦСР,0)),"",INDIRECT(ADDRESS(MATCH(E838,Код_КЦСР,0)+1,2,,,"КЦСР")))</f>
        <v>Спортивный город</v>
      </c>
      <c r="B838" s="55">
        <v>809</v>
      </c>
      <c r="C838" s="58" t="s">
        <v>169</v>
      </c>
      <c r="D838" s="58" t="s">
        <v>193</v>
      </c>
      <c r="E838" s="55" t="s">
        <v>422</v>
      </c>
      <c r="F838" s="55"/>
      <c r="G838" s="63">
        <f>G839</f>
        <v>1102.6</v>
      </c>
      <c r="K838" s="104"/>
      <c r="L838" s="104"/>
      <c r="M838" s="104"/>
    </row>
    <row r="839" spans="1:13" ht="33">
      <c r="A839" s="134" t="str">
        <f ca="1">IF(ISERROR(MATCH(F839,Код_КВР,0)),"",INDIRECT(ADDRESS(MATCH(F839,Код_КВР,0)+1,2,,,"КВР")))</f>
        <v>Предоставление субсидий бюджетным, автономным учреждениям и иным некоммерческим организациям</v>
      </c>
      <c r="B839" s="55">
        <v>809</v>
      </c>
      <c r="C839" s="96" t="s">
        <v>169</v>
      </c>
      <c r="D839" s="58" t="s">
        <v>193</v>
      </c>
      <c r="E839" s="55" t="s">
        <v>422</v>
      </c>
      <c r="F839" s="55">
        <v>600</v>
      </c>
      <c r="G839" s="63">
        <f>G840+G841</f>
        <v>1102.6</v>
      </c>
      <c r="K839" s="104"/>
      <c r="L839" s="104"/>
      <c r="M839" s="104"/>
    </row>
    <row r="840" spans="1:13" ht="12.75">
      <c r="A840" s="134" t="str">
        <f ca="1">IF(ISERROR(MATCH(F840,Код_КВР,0)),"",INDIRECT(ADDRESS(MATCH(F840,Код_КВР,0)+1,2,,,"КВР")))</f>
        <v>Субсидии бюджетным учреждениям</v>
      </c>
      <c r="B840" s="55">
        <v>809</v>
      </c>
      <c r="C840" s="96" t="s">
        <v>169</v>
      </c>
      <c r="D840" s="58" t="s">
        <v>193</v>
      </c>
      <c r="E840" s="55" t="s">
        <v>422</v>
      </c>
      <c r="F840" s="55">
        <v>610</v>
      </c>
      <c r="G840" s="63">
        <v>1102.6</v>
      </c>
      <c r="K840" s="104"/>
      <c r="L840" s="104"/>
      <c r="M840" s="104"/>
    </row>
    <row r="841" spans="1:13" ht="12.75" hidden="1">
      <c r="A841" s="134" t="str">
        <f ca="1">IF(ISERROR(MATCH(F841,Код_КВР,0)),"",INDIRECT(ADDRESS(MATCH(F841,Код_КВР,0)+1,2,,,"КВР")))</f>
        <v>Субсидии автономным учреждениям</v>
      </c>
      <c r="B841" s="55">
        <v>809</v>
      </c>
      <c r="C841" s="96" t="s">
        <v>169</v>
      </c>
      <c r="D841" s="58" t="s">
        <v>193</v>
      </c>
      <c r="E841" s="55" t="s">
        <v>422</v>
      </c>
      <c r="F841" s="55">
        <v>620</v>
      </c>
      <c r="G841" s="63"/>
      <c r="K841" s="104"/>
      <c r="L841" s="104"/>
      <c r="M841" s="104"/>
    </row>
    <row r="842" spans="1:13" ht="33">
      <c r="A842" s="134" t="str">
        <f ca="1">IF(ISERROR(MATCH(E842,Код_КЦСР,0)),"",INDIRECT(ADDRESS(MATCH(E842,Код_КЦСР,0)+1,2,,,"КЦСР")))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42" s="55">
        <v>809</v>
      </c>
      <c r="C842" s="58" t="s">
        <v>169</v>
      </c>
      <c r="D842" s="58" t="s">
        <v>193</v>
      </c>
      <c r="E842" s="55" t="s">
        <v>75</v>
      </c>
      <c r="F842" s="55"/>
      <c r="G842" s="63">
        <f>G843+G852</f>
        <v>179.2</v>
      </c>
      <c r="K842" s="104"/>
      <c r="L842" s="104"/>
      <c r="M842" s="104"/>
    </row>
    <row r="843" spans="1:13" ht="24" customHeight="1">
      <c r="A843" s="134" t="str">
        <f ca="1">IF(ISERROR(MATCH(E843,Код_КЦСР,0)),"",INDIRECT(ADDRESS(MATCH(E843,Код_КЦСР,0)+1,2,,,"КЦСР")))</f>
        <v>Обеспечение пожарной безопасности муниципальных учреждений города</v>
      </c>
      <c r="B843" s="55">
        <v>809</v>
      </c>
      <c r="C843" s="58" t="s">
        <v>169</v>
      </c>
      <c r="D843" s="58" t="s">
        <v>193</v>
      </c>
      <c r="E843" s="55" t="s">
        <v>77</v>
      </c>
      <c r="F843" s="55"/>
      <c r="G843" s="63">
        <f>G844</f>
        <v>179.2</v>
      </c>
      <c r="K843" s="104"/>
      <c r="L843" s="104"/>
      <c r="M843" s="104"/>
    </row>
    <row r="844" spans="1:13" ht="49.5">
      <c r="A844" s="134" t="str">
        <f ca="1">IF(ISERROR(MATCH(E844,Код_КЦСР,0)),"",INDIRECT(ADDRESS(MATCH(E844,Код_КЦСР,0)+1,2,,,"КЦСР")))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44" s="55">
        <v>809</v>
      </c>
      <c r="C844" s="96" t="s">
        <v>169</v>
      </c>
      <c r="D844" s="58" t="s">
        <v>193</v>
      </c>
      <c r="E844" s="55" t="s">
        <v>79</v>
      </c>
      <c r="F844" s="55"/>
      <c r="G844" s="63">
        <f>G845</f>
        <v>179.2</v>
      </c>
      <c r="K844" s="104"/>
      <c r="L844" s="104"/>
      <c r="M844" s="104"/>
    </row>
    <row r="845" spans="1:13" ht="33">
      <c r="A845" s="134" t="str">
        <f ca="1">IF(ISERROR(MATCH(F845,Код_КВР,0)),"",INDIRECT(ADDRESS(MATCH(F845,Код_КВР,0)+1,2,,,"КВР")))</f>
        <v>Предоставление субсидий бюджетным, автономным учреждениям и иным некоммерческим организациям</v>
      </c>
      <c r="B845" s="55">
        <v>809</v>
      </c>
      <c r="C845" s="96" t="s">
        <v>169</v>
      </c>
      <c r="D845" s="58" t="s">
        <v>193</v>
      </c>
      <c r="E845" s="55" t="s">
        <v>79</v>
      </c>
      <c r="F845" s="55">
        <v>600</v>
      </c>
      <c r="G845" s="63">
        <f>G846+G847</f>
        <v>179.2</v>
      </c>
      <c r="K845" s="104"/>
      <c r="L845" s="104"/>
      <c r="M845" s="104"/>
    </row>
    <row r="846" spans="1:13" ht="12.75">
      <c r="A846" s="134" t="str">
        <f ca="1">IF(ISERROR(MATCH(F846,Код_КВР,0)),"",INDIRECT(ADDRESS(MATCH(F846,Код_КВР,0)+1,2,,,"КВР")))</f>
        <v>Субсидии бюджетным учреждениям</v>
      </c>
      <c r="B846" s="55">
        <v>809</v>
      </c>
      <c r="C846" s="96" t="s">
        <v>169</v>
      </c>
      <c r="D846" s="58" t="s">
        <v>193</v>
      </c>
      <c r="E846" s="55" t="s">
        <v>79</v>
      </c>
      <c r="F846" s="55">
        <v>610</v>
      </c>
      <c r="G846" s="63">
        <v>89.6</v>
      </c>
      <c r="K846" s="104"/>
      <c r="L846" s="104"/>
      <c r="M846" s="104"/>
    </row>
    <row r="847" spans="1:13" ht="12.75">
      <c r="A847" s="134" t="str">
        <f ca="1">IF(ISERROR(MATCH(F847,Код_КВР,0)),"",INDIRECT(ADDRESS(MATCH(F847,Код_КВР,0)+1,2,,,"КВР")))</f>
        <v>Субсидии автономным учреждениям</v>
      </c>
      <c r="B847" s="55">
        <v>809</v>
      </c>
      <c r="C847" s="96" t="s">
        <v>169</v>
      </c>
      <c r="D847" s="58" t="s">
        <v>193</v>
      </c>
      <c r="E847" s="55" t="s">
        <v>79</v>
      </c>
      <c r="F847" s="55">
        <v>620</v>
      </c>
      <c r="G847" s="63">
        <v>89.6</v>
      </c>
      <c r="K847" s="104"/>
      <c r="L847" s="104"/>
      <c r="M847" s="104"/>
    </row>
    <row r="848" spans="1:13" ht="22.9" customHeight="1" hidden="1">
      <c r="A848" s="134" t="str">
        <f ca="1">IF(ISERROR(MATCH(E848,Код_КЦСР,0)),"",INDIRECT(ADDRESS(MATCH(E848,Код_КЦСР,0)+1,2,,,"КЦСР")))</f>
        <v>Приобретение первичных средств пожаротушения, перезарядка огнетушителей</v>
      </c>
      <c r="B848" s="55">
        <v>809</v>
      </c>
      <c r="C848" s="96" t="s">
        <v>169</v>
      </c>
      <c r="D848" s="58" t="s">
        <v>193</v>
      </c>
      <c r="E848" s="55" t="s">
        <v>81</v>
      </c>
      <c r="F848" s="55"/>
      <c r="G848" s="63"/>
      <c r="K848" s="104"/>
      <c r="L848" s="104"/>
      <c r="M848" s="104"/>
    </row>
    <row r="849" spans="1:13" ht="33" hidden="1">
      <c r="A849" s="134" t="str">
        <f ca="1">IF(ISERROR(MATCH(F849,Код_КВР,0)),"",INDIRECT(ADDRESS(MATCH(F849,Код_КВР,0)+1,2,,,"КВР")))</f>
        <v>Предоставление субсидий бюджетным, автономным учреждениям и иным некоммерческим организациям</v>
      </c>
      <c r="B849" s="55">
        <v>809</v>
      </c>
      <c r="C849" s="96" t="s">
        <v>169</v>
      </c>
      <c r="D849" s="58" t="s">
        <v>193</v>
      </c>
      <c r="E849" s="55" t="s">
        <v>81</v>
      </c>
      <c r="F849" s="55">
        <v>600</v>
      </c>
      <c r="G849" s="63"/>
      <c r="K849" s="104"/>
      <c r="L849" s="104"/>
      <c r="M849" s="104"/>
    </row>
    <row r="850" spans="1:13" ht="12.75" hidden="1">
      <c r="A850" s="134" t="str">
        <f ca="1">IF(ISERROR(MATCH(F850,Код_КВР,0)),"",INDIRECT(ADDRESS(MATCH(F850,Код_КВР,0)+1,2,,,"КВР")))</f>
        <v>Субсидии бюджетным учреждениям</v>
      </c>
      <c r="B850" s="55">
        <v>809</v>
      </c>
      <c r="C850" s="96" t="s">
        <v>169</v>
      </c>
      <c r="D850" s="58" t="s">
        <v>193</v>
      </c>
      <c r="E850" s="55" t="s">
        <v>81</v>
      </c>
      <c r="F850" s="55">
        <v>610</v>
      </c>
      <c r="G850" s="63"/>
      <c r="K850" s="104"/>
      <c r="L850" s="104"/>
      <c r="M850" s="104"/>
    </row>
    <row r="851" spans="1:13" ht="12.75" hidden="1">
      <c r="A851" s="134" t="str">
        <f ca="1">IF(ISERROR(MATCH(F851,Код_КВР,0)),"",INDIRECT(ADDRESS(MATCH(F851,Код_КВР,0)+1,2,,,"КВР")))</f>
        <v>Субсидии автономным учреждениям</v>
      </c>
      <c r="B851" s="55">
        <v>809</v>
      </c>
      <c r="C851" s="96" t="s">
        <v>169</v>
      </c>
      <c r="D851" s="58" t="s">
        <v>193</v>
      </c>
      <c r="E851" s="55" t="s">
        <v>81</v>
      </c>
      <c r="F851" s="55">
        <v>620</v>
      </c>
      <c r="G851" s="63"/>
      <c r="K851" s="104"/>
      <c r="L851" s="104"/>
      <c r="M851" s="104"/>
    </row>
    <row r="852" spans="1:13" ht="12.75" hidden="1">
      <c r="A852" s="134" t="str">
        <f ca="1">IF(ISERROR(MATCH(E852,Код_КЦСР,0)),"",INDIRECT(ADDRESS(MATCH(E852,Код_КЦСР,0)+1,2,,,"КЦСР")))</f>
        <v>Ремонт и оборудование эвакуационных путей  зданий</v>
      </c>
      <c r="B852" s="55">
        <v>809</v>
      </c>
      <c r="C852" s="96" t="s">
        <v>169</v>
      </c>
      <c r="D852" s="58" t="s">
        <v>193</v>
      </c>
      <c r="E852" s="55" t="s">
        <v>83</v>
      </c>
      <c r="F852" s="55"/>
      <c r="G852" s="63">
        <f>G853</f>
        <v>0</v>
      </c>
      <c r="K852" s="104"/>
      <c r="L852" s="104"/>
      <c r="M852" s="104"/>
    </row>
    <row r="853" spans="1:13" ht="33" hidden="1">
      <c r="A853" s="134" t="str">
        <f ca="1">IF(ISERROR(MATCH(F853,Код_КВР,0)),"",INDIRECT(ADDRESS(MATCH(F853,Код_КВР,0)+1,2,,,"КВР")))</f>
        <v>Предоставление субсидий бюджетным, автономным учреждениям и иным некоммерческим организациям</v>
      </c>
      <c r="B853" s="55">
        <v>809</v>
      </c>
      <c r="C853" s="96" t="s">
        <v>169</v>
      </c>
      <c r="D853" s="58" t="s">
        <v>193</v>
      </c>
      <c r="E853" s="55" t="s">
        <v>83</v>
      </c>
      <c r="F853" s="55">
        <v>600</v>
      </c>
      <c r="G853" s="63">
        <f>G854+G855</f>
        <v>0</v>
      </c>
      <c r="K853" s="104"/>
      <c r="L853" s="104"/>
      <c r="M853" s="104"/>
    </row>
    <row r="854" spans="1:13" ht="12.75" hidden="1">
      <c r="A854" s="134" t="str">
        <f ca="1">IF(ISERROR(MATCH(F854,Код_КВР,0)),"",INDIRECT(ADDRESS(MATCH(F854,Код_КВР,0)+1,2,,,"КВР")))</f>
        <v>Субсидии бюджетным учреждениям</v>
      </c>
      <c r="B854" s="55">
        <v>809</v>
      </c>
      <c r="C854" s="96" t="s">
        <v>169</v>
      </c>
      <c r="D854" s="58" t="s">
        <v>193</v>
      </c>
      <c r="E854" s="55" t="s">
        <v>83</v>
      </c>
      <c r="F854" s="55">
        <v>610</v>
      </c>
      <c r="G854" s="63"/>
      <c r="K854" s="104"/>
      <c r="L854" s="104"/>
      <c r="M854" s="104"/>
    </row>
    <row r="855" spans="1:13" ht="12.75" hidden="1">
      <c r="A855" s="134" t="str">
        <f ca="1">IF(ISERROR(MATCH(F855,Код_КВР,0)),"",INDIRECT(ADDRESS(MATCH(F855,Код_КВР,0)+1,2,,,"КВР")))</f>
        <v>Субсидии автономным учреждениям</v>
      </c>
      <c r="B855" s="55">
        <v>809</v>
      </c>
      <c r="C855" s="96" t="s">
        <v>169</v>
      </c>
      <c r="D855" s="58" t="s">
        <v>193</v>
      </c>
      <c r="E855" s="55" t="s">
        <v>83</v>
      </c>
      <c r="F855" s="55">
        <v>620</v>
      </c>
      <c r="G855" s="63"/>
      <c r="K855" s="104"/>
      <c r="L855" s="104"/>
      <c r="M855" s="104"/>
    </row>
    <row r="856" spans="1:13" ht="12.75" hidden="1">
      <c r="A856" s="134" t="str">
        <f ca="1">IF(ISERROR(MATCH(E856,Код_КЦСР,0)),"",INDIRECT(ADDRESS(MATCH(E856,Код_КЦСР,0)+1,2,,,"КЦСР")))</f>
        <v>Ремонт и обслуживание электрооборудования зданий</v>
      </c>
      <c r="B856" s="55">
        <v>809</v>
      </c>
      <c r="C856" s="96" t="s">
        <v>169</v>
      </c>
      <c r="D856" s="58" t="s">
        <v>193</v>
      </c>
      <c r="E856" s="55" t="s">
        <v>85</v>
      </c>
      <c r="F856" s="55"/>
      <c r="G856" s="63"/>
      <c r="K856" s="104"/>
      <c r="L856" s="104"/>
      <c r="M856" s="104"/>
    </row>
    <row r="857" spans="1:13" ht="33" hidden="1">
      <c r="A857" s="134" t="str">
        <f ca="1">IF(ISERROR(MATCH(F857,Код_КВР,0)),"",INDIRECT(ADDRESS(MATCH(F857,Код_КВР,0)+1,2,,,"КВР")))</f>
        <v>Предоставление субсидий бюджетным, автономным учреждениям и иным некоммерческим организациям</v>
      </c>
      <c r="B857" s="55">
        <v>809</v>
      </c>
      <c r="C857" s="96" t="s">
        <v>169</v>
      </c>
      <c r="D857" s="58" t="s">
        <v>193</v>
      </c>
      <c r="E857" s="55" t="s">
        <v>85</v>
      </c>
      <c r="F857" s="55">
        <v>600</v>
      </c>
      <c r="G857" s="63"/>
      <c r="K857" s="104"/>
      <c r="L857" s="104"/>
      <c r="M857" s="104"/>
    </row>
    <row r="858" spans="1:13" ht="12.75" hidden="1">
      <c r="A858" s="134" t="str">
        <f ca="1">IF(ISERROR(MATCH(F858,Код_КВР,0)),"",INDIRECT(ADDRESS(MATCH(F858,Код_КВР,0)+1,2,,,"КВР")))</f>
        <v>Субсидии бюджетным учреждениям</v>
      </c>
      <c r="B858" s="55">
        <v>809</v>
      </c>
      <c r="C858" s="96" t="s">
        <v>169</v>
      </c>
      <c r="D858" s="58" t="s">
        <v>193</v>
      </c>
      <c r="E858" s="55" t="s">
        <v>85</v>
      </c>
      <c r="F858" s="55">
        <v>610</v>
      </c>
      <c r="G858" s="63"/>
      <c r="K858" s="104"/>
      <c r="L858" s="104"/>
      <c r="M858" s="104"/>
    </row>
    <row r="859" spans="1:13" ht="12.75" hidden="1">
      <c r="A859" s="134" t="str">
        <f ca="1">IF(ISERROR(MATCH(F859,Код_КВР,0)),"",INDIRECT(ADDRESS(MATCH(F859,Код_КВР,0)+1,2,,,"КВР")))</f>
        <v>Субсидии автономным учреждениям</v>
      </c>
      <c r="B859" s="55">
        <v>809</v>
      </c>
      <c r="C859" s="96" t="s">
        <v>169</v>
      </c>
      <c r="D859" s="58" t="s">
        <v>193</v>
      </c>
      <c r="E859" s="55" t="s">
        <v>85</v>
      </c>
      <c r="F859" s="55">
        <v>620</v>
      </c>
      <c r="G859" s="63"/>
      <c r="K859" s="104"/>
      <c r="L859" s="104"/>
      <c r="M859" s="104"/>
    </row>
    <row r="860" spans="1:13" ht="12.75">
      <c r="A860" s="134" t="str">
        <f ca="1">IF(ISERROR(MATCH(C860,Код_Раздел,0)),"",INDIRECT(ADDRESS(MATCH(C860,Код_Раздел,0)+1,2,,,"Раздел")))</f>
        <v>Физическая культура и спорт</v>
      </c>
      <c r="B860" s="55">
        <v>809</v>
      </c>
      <c r="C860" s="58" t="s">
        <v>198</v>
      </c>
      <c r="D860" s="58"/>
      <c r="E860" s="55"/>
      <c r="F860" s="55"/>
      <c r="G860" s="63">
        <f>G861+G884+G889</f>
        <v>215656.6</v>
      </c>
      <c r="K860" s="104"/>
      <c r="L860" s="104"/>
      <c r="M860" s="104"/>
    </row>
    <row r="861" spans="1:13" ht="12.75">
      <c r="A861" s="137" t="s">
        <v>160</v>
      </c>
      <c r="B861" s="55">
        <v>809</v>
      </c>
      <c r="C861" s="58" t="s">
        <v>198</v>
      </c>
      <c r="D861" s="58" t="s">
        <v>187</v>
      </c>
      <c r="E861" s="55"/>
      <c r="F861" s="55"/>
      <c r="G861" s="63">
        <f>G862+G880</f>
        <v>202731</v>
      </c>
      <c r="K861" s="104"/>
      <c r="L861" s="104"/>
      <c r="M861" s="104"/>
    </row>
    <row r="862" spans="1:13" ht="33">
      <c r="A862" s="134" t="str">
        <f ca="1">IF(ISERROR(MATCH(E862,Код_КЦСР,0)),"",INDIRECT(ADDRESS(MATCH(E862,Код_КЦСР,0)+1,2,,,"КЦСР")))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62" s="55">
        <v>809</v>
      </c>
      <c r="C862" s="58" t="s">
        <v>198</v>
      </c>
      <c r="D862" s="58" t="s">
        <v>187</v>
      </c>
      <c r="E862" s="55" t="s">
        <v>413</v>
      </c>
      <c r="F862" s="55"/>
      <c r="G862" s="63">
        <f>G863+G866+G870+G876</f>
        <v>202731</v>
      </c>
      <c r="K862" s="104"/>
      <c r="L862" s="104"/>
      <c r="M862" s="104"/>
    </row>
    <row r="863" spans="1:13" ht="12.75">
      <c r="A863" s="134" t="str">
        <f ca="1">IF(ISERROR(MATCH(E863,Код_КЦСР,0)),"",INDIRECT(ADDRESS(MATCH(E863,Код_КЦСР,0)+1,2,,,"КЦСР")))</f>
        <v>Обеспечение доступа к спортивным объектам</v>
      </c>
      <c r="B863" s="55">
        <v>809</v>
      </c>
      <c r="C863" s="58" t="s">
        <v>198</v>
      </c>
      <c r="D863" s="58" t="s">
        <v>187</v>
      </c>
      <c r="E863" s="55" t="s">
        <v>415</v>
      </c>
      <c r="F863" s="55"/>
      <c r="G863" s="63">
        <f aca="true" t="shared" si="111" ref="G863:G864">G864</f>
        <v>142585.3</v>
      </c>
      <c r="K863" s="104"/>
      <c r="L863" s="104"/>
      <c r="M863" s="104"/>
    </row>
    <row r="864" spans="1:13" ht="33">
      <c r="A864" s="134" t="str">
        <f ca="1">IF(ISERROR(MATCH(F864,Код_КВР,0)),"",INDIRECT(ADDRESS(MATCH(F864,Код_КВР,0)+1,2,,,"КВР")))</f>
        <v>Предоставление субсидий бюджетным, автономным учреждениям и иным некоммерческим организациям</v>
      </c>
      <c r="B864" s="55">
        <v>809</v>
      </c>
      <c r="C864" s="96" t="s">
        <v>198</v>
      </c>
      <c r="D864" s="58" t="s">
        <v>187</v>
      </c>
      <c r="E864" s="55" t="s">
        <v>415</v>
      </c>
      <c r="F864" s="55">
        <v>600</v>
      </c>
      <c r="G864" s="63">
        <f t="shared" si="111"/>
        <v>142585.3</v>
      </c>
      <c r="K864" s="104"/>
      <c r="L864" s="104"/>
      <c r="M864" s="104"/>
    </row>
    <row r="865" spans="1:13" ht="12.75">
      <c r="A865" s="134" t="str">
        <f ca="1">IF(ISERROR(MATCH(F865,Код_КВР,0)),"",INDIRECT(ADDRESS(MATCH(F865,Код_КВР,0)+1,2,,,"КВР")))</f>
        <v>Субсидии автономным учреждениям</v>
      </c>
      <c r="B865" s="55">
        <v>809</v>
      </c>
      <c r="C865" s="96" t="s">
        <v>198</v>
      </c>
      <c r="D865" s="58" t="s">
        <v>187</v>
      </c>
      <c r="E865" s="55" t="s">
        <v>415</v>
      </c>
      <c r="F865" s="55">
        <v>620</v>
      </c>
      <c r="G865" s="63">
        <v>142585.3</v>
      </c>
      <c r="K865" s="104"/>
      <c r="L865" s="104"/>
      <c r="M865" s="104"/>
    </row>
    <row r="866" spans="1:13" ht="49.5">
      <c r="A866" s="134" t="str">
        <f ca="1">IF(ISERROR(MATCH(E866,Код_КЦСР,0)),"",INDIRECT(ADDRESS(MATCH(E866,Код_КЦСР,0)+1,2,,,"КЦСР")))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всероссийского, международного)</v>
      </c>
      <c r="B866" s="55">
        <v>809</v>
      </c>
      <c r="C866" s="58" t="s">
        <v>198</v>
      </c>
      <c r="D866" s="58" t="s">
        <v>187</v>
      </c>
      <c r="E866" s="55" t="s">
        <v>417</v>
      </c>
      <c r="F866" s="55"/>
      <c r="G866" s="63">
        <f>G867</f>
        <v>19356.2</v>
      </c>
      <c r="K866" s="104"/>
      <c r="L866" s="104"/>
      <c r="M866" s="104"/>
    </row>
    <row r="867" spans="1:13" ht="33">
      <c r="A867" s="134" t="str">
        <f ca="1">IF(ISERROR(MATCH(F867,Код_КВР,0)),"",INDIRECT(ADDRESS(MATCH(F867,Код_КВР,0)+1,2,,,"КВР")))</f>
        <v>Предоставление субсидий бюджетным, автономным учреждениям и иным некоммерческим организациям</v>
      </c>
      <c r="B867" s="55">
        <v>809</v>
      </c>
      <c r="C867" s="58" t="s">
        <v>198</v>
      </c>
      <c r="D867" s="58" t="s">
        <v>187</v>
      </c>
      <c r="E867" s="55" t="s">
        <v>417</v>
      </c>
      <c r="F867" s="55">
        <v>600</v>
      </c>
      <c r="G867" s="63">
        <f>G868+G869</f>
        <v>19356.2</v>
      </c>
      <c r="K867" s="104"/>
      <c r="L867" s="104"/>
      <c r="M867" s="104"/>
    </row>
    <row r="868" spans="1:13" ht="12.75">
      <c r="A868" s="134" t="str">
        <f ca="1">IF(ISERROR(MATCH(F868,Код_КВР,0)),"",INDIRECT(ADDRESS(MATCH(F868,Код_КВР,0)+1,2,,,"КВР")))</f>
        <v>Субсидии бюджетным учреждениям</v>
      </c>
      <c r="B868" s="55">
        <v>809</v>
      </c>
      <c r="C868" s="58" t="s">
        <v>198</v>
      </c>
      <c r="D868" s="58" t="s">
        <v>187</v>
      </c>
      <c r="E868" s="55" t="s">
        <v>417</v>
      </c>
      <c r="F868" s="55">
        <v>610</v>
      </c>
      <c r="G868" s="63">
        <v>15394.7</v>
      </c>
      <c r="K868" s="104"/>
      <c r="L868" s="104"/>
      <c r="M868" s="104"/>
    </row>
    <row r="869" spans="1:13" ht="12.75">
      <c r="A869" s="134" t="str">
        <f ca="1">IF(ISERROR(MATCH(F869,Код_КВР,0)),"",INDIRECT(ADDRESS(MATCH(F869,Код_КВР,0)+1,2,,,"КВР")))</f>
        <v>Субсидии автономным учреждениям</v>
      </c>
      <c r="B869" s="55">
        <v>809</v>
      </c>
      <c r="C869" s="58" t="s">
        <v>198</v>
      </c>
      <c r="D869" s="58" t="s">
        <v>187</v>
      </c>
      <c r="E869" s="55" t="s">
        <v>417</v>
      </c>
      <c r="F869" s="55">
        <v>620</v>
      </c>
      <c r="G869" s="63">
        <v>3961.5</v>
      </c>
      <c r="K869" s="104"/>
      <c r="L869" s="104"/>
      <c r="M869" s="104"/>
    </row>
    <row r="870" spans="1:13" ht="12.75">
      <c r="A870" s="134" t="str">
        <f ca="1">IF(ISERROR(MATCH(E870,Код_КЦСР,0)),"",INDIRECT(ADDRESS(MATCH(E870,Код_КЦСР,0)+1,2,,,"КЦСР")))</f>
        <v>Популяризация физической культуры и спорта</v>
      </c>
      <c r="B870" s="55">
        <v>809</v>
      </c>
      <c r="C870" s="58" t="s">
        <v>198</v>
      </c>
      <c r="D870" s="58" t="s">
        <v>187</v>
      </c>
      <c r="E870" s="55" t="s">
        <v>420</v>
      </c>
      <c r="F870" s="55"/>
      <c r="G870" s="63">
        <f>G871+G873</f>
        <v>3251.2</v>
      </c>
      <c r="K870" s="104"/>
      <c r="L870" s="104"/>
      <c r="M870" s="104"/>
    </row>
    <row r="871" spans="1:13" ht="12.75" hidden="1">
      <c r="A871" s="134" t="str">
        <f aca="true" t="shared" si="112" ref="A871:A875">IF(ISERROR(MATCH(F871,Код_КВР,0)),"",INDIRECT(ADDRESS(MATCH(F871,Код_КВР,0)+1,2,,,"КВР")))</f>
        <v>Закупка товаров, работ и услуг для муниципальных нужд</v>
      </c>
      <c r="B871" s="55">
        <v>809</v>
      </c>
      <c r="C871" s="58" t="s">
        <v>198</v>
      </c>
      <c r="D871" s="58" t="s">
        <v>187</v>
      </c>
      <c r="E871" s="55" t="s">
        <v>420</v>
      </c>
      <c r="F871" s="55">
        <v>200</v>
      </c>
      <c r="G871" s="63">
        <f>G872</f>
        <v>0</v>
      </c>
      <c r="K871" s="104"/>
      <c r="L871" s="104"/>
      <c r="M871" s="104"/>
    </row>
    <row r="872" spans="1:13" ht="33" hidden="1">
      <c r="A872" s="134" t="str">
        <f ca="1" t="shared" si="112"/>
        <v>Иные закупки товаров, работ и услуг для обеспечения муниципальных нужд</v>
      </c>
      <c r="B872" s="55">
        <v>809</v>
      </c>
      <c r="C872" s="58" t="s">
        <v>198</v>
      </c>
      <c r="D872" s="58" t="s">
        <v>187</v>
      </c>
      <c r="E872" s="55" t="s">
        <v>420</v>
      </c>
      <c r="F872" s="55">
        <v>240</v>
      </c>
      <c r="G872" s="63"/>
      <c r="K872" s="104"/>
      <c r="L872" s="104"/>
      <c r="M872" s="104"/>
    </row>
    <row r="873" spans="1:13" ht="33">
      <c r="A873" s="134" t="str">
        <f ca="1" t="shared" si="112"/>
        <v>Предоставление субсидий бюджетным, автономным учреждениям и иным некоммерческим организациям</v>
      </c>
      <c r="B873" s="55">
        <v>809</v>
      </c>
      <c r="C873" s="58" t="s">
        <v>198</v>
      </c>
      <c r="D873" s="58" t="s">
        <v>187</v>
      </c>
      <c r="E873" s="55" t="s">
        <v>420</v>
      </c>
      <c r="F873" s="55">
        <v>600</v>
      </c>
      <c r="G873" s="63">
        <f>G874+G875</f>
        <v>3251.2</v>
      </c>
      <c r="K873" s="104"/>
      <c r="L873" s="104"/>
      <c r="M873" s="104"/>
    </row>
    <row r="874" spans="1:13" ht="12.75">
      <c r="A874" s="134" t="str">
        <f ca="1" t="shared" si="112"/>
        <v>Субсидии бюджетным учреждениям</v>
      </c>
      <c r="B874" s="55">
        <v>809</v>
      </c>
      <c r="C874" s="58" t="s">
        <v>198</v>
      </c>
      <c r="D874" s="58" t="s">
        <v>187</v>
      </c>
      <c r="E874" s="55" t="s">
        <v>420</v>
      </c>
      <c r="F874" s="55">
        <v>610</v>
      </c>
      <c r="G874" s="63">
        <v>2004.4</v>
      </c>
      <c r="K874" s="104"/>
      <c r="L874" s="104"/>
      <c r="M874" s="104"/>
    </row>
    <row r="875" spans="1:13" ht="12.75">
      <c r="A875" s="134" t="str">
        <f ca="1" t="shared" si="112"/>
        <v>Субсидии автономным учреждениям</v>
      </c>
      <c r="B875" s="55">
        <v>809</v>
      </c>
      <c r="C875" s="58" t="s">
        <v>198</v>
      </c>
      <c r="D875" s="58" t="s">
        <v>187</v>
      </c>
      <c r="E875" s="55" t="s">
        <v>420</v>
      </c>
      <c r="F875" s="55">
        <v>620</v>
      </c>
      <c r="G875" s="63">
        <v>1246.8</v>
      </c>
      <c r="K875" s="104"/>
      <c r="L875" s="104"/>
      <c r="M875" s="104"/>
    </row>
    <row r="876" spans="1:13" ht="12.75">
      <c r="A876" s="134" t="str">
        <f ca="1">IF(ISERROR(MATCH(E876,Код_КЦСР,0)),"",INDIRECT(ADDRESS(MATCH(E876,Код_КЦСР,0)+1,2,,,"КЦСР")))</f>
        <v>Спортивный город</v>
      </c>
      <c r="B876" s="55">
        <v>809</v>
      </c>
      <c r="C876" s="58" t="s">
        <v>198</v>
      </c>
      <c r="D876" s="58" t="s">
        <v>187</v>
      </c>
      <c r="E876" s="55" t="s">
        <v>422</v>
      </c>
      <c r="F876" s="55"/>
      <c r="G876" s="63">
        <f>G877</f>
        <v>37538.3</v>
      </c>
      <c r="K876" s="104"/>
      <c r="L876" s="104"/>
      <c r="M876" s="104"/>
    </row>
    <row r="877" spans="1:13" ht="33">
      <c r="A877" s="134" t="str">
        <f ca="1">IF(ISERROR(MATCH(F877,Код_КВР,0)),"",INDIRECT(ADDRESS(MATCH(F877,Код_КВР,0)+1,2,,,"КВР")))</f>
        <v>Предоставление субсидий бюджетным, автономным учреждениям и иным некоммерческим организациям</v>
      </c>
      <c r="B877" s="55">
        <v>809</v>
      </c>
      <c r="C877" s="58" t="s">
        <v>198</v>
      </c>
      <c r="D877" s="58" t="s">
        <v>187</v>
      </c>
      <c r="E877" s="55" t="s">
        <v>422</v>
      </c>
      <c r="F877" s="55">
        <v>600</v>
      </c>
      <c r="G877" s="63">
        <f>G878+G879</f>
        <v>37538.3</v>
      </c>
      <c r="K877" s="104"/>
      <c r="L877" s="104"/>
      <c r="M877" s="104"/>
    </row>
    <row r="878" spans="1:13" ht="12.75">
      <c r="A878" s="134" t="str">
        <f ca="1">IF(ISERROR(MATCH(F878,Код_КВР,0)),"",INDIRECT(ADDRESS(MATCH(F878,Код_КВР,0)+1,2,,,"КВР")))</f>
        <v>Субсидии автономным учреждениям</v>
      </c>
      <c r="B878" s="55">
        <v>809</v>
      </c>
      <c r="C878" s="58" t="s">
        <v>198</v>
      </c>
      <c r="D878" s="58" t="s">
        <v>187</v>
      </c>
      <c r="E878" s="55" t="s">
        <v>422</v>
      </c>
      <c r="F878" s="55">
        <v>620</v>
      </c>
      <c r="G878" s="63">
        <v>7538.3</v>
      </c>
      <c r="K878" s="104"/>
      <c r="L878" s="104"/>
      <c r="M878" s="104"/>
    </row>
    <row r="879" spans="1:13" ht="33">
      <c r="A879" s="134" t="str">
        <f ca="1">IF(ISERROR(MATCH(F879,Код_КВР,0)),"",INDIRECT(ADDRESS(MATCH(F879,Код_КВР,0)+1,2,,,"КВР")))</f>
        <v>Субсидии некоммерческим организациям (за исключением государственных (муниципальных) учреждений)</v>
      </c>
      <c r="B879" s="55">
        <v>809</v>
      </c>
      <c r="C879" s="58" t="s">
        <v>198</v>
      </c>
      <c r="D879" s="58" t="s">
        <v>187</v>
      </c>
      <c r="E879" s="55" t="s">
        <v>422</v>
      </c>
      <c r="F879" s="55">
        <v>630</v>
      </c>
      <c r="G879" s="63">
        <v>30000</v>
      </c>
      <c r="K879" s="104"/>
      <c r="L879" s="104"/>
      <c r="M879" s="104"/>
    </row>
    <row r="880" spans="1:13" ht="12.75" hidden="1">
      <c r="A880" s="134" t="str">
        <f ca="1">IF(ISERROR(MATCH(E880,Код_КЦСР,0)),"",INDIRECT(ADDRESS(MATCH(E880,Код_КЦСР,0)+1,2,,,"КЦСР")))</f>
        <v>Муниципальная программа «Здоровый город» на 2014-2022 годы</v>
      </c>
      <c r="B880" s="55">
        <v>809</v>
      </c>
      <c r="C880" s="58" t="s">
        <v>198</v>
      </c>
      <c r="D880" s="58" t="s">
        <v>187</v>
      </c>
      <c r="E880" s="55" t="s">
        <v>454</v>
      </c>
      <c r="F880" s="55"/>
      <c r="G880" s="63">
        <f aca="true" t="shared" si="113" ref="G880:G882">G881</f>
        <v>0</v>
      </c>
      <c r="K880" s="104"/>
      <c r="L880" s="104"/>
      <c r="M880" s="104"/>
    </row>
    <row r="881" spans="1:13" ht="12.75" hidden="1">
      <c r="A881" s="134" t="str">
        <f ca="1">IF(ISERROR(MATCH(E881,Код_КЦСР,0)),"",INDIRECT(ADDRESS(MATCH(E881,Код_КЦСР,0)+1,2,,,"КЦСР")))</f>
        <v>Сохранение и укрепление здоровья детей и подростков</v>
      </c>
      <c r="B881" s="55">
        <v>809</v>
      </c>
      <c r="C881" s="58" t="s">
        <v>198</v>
      </c>
      <c r="D881" s="58" t="s">
        <v>187</v>
      </c>
      <c r="E881" s="55" t="s">
        <v>457</v>
      </c>
      <c r="F881" s="55"/>
      <c r="G881" s="63">
        <f t="shared" si="113"/>
        <v>0</v>
      </c>
      <c r="K881" s="104"/>
      <c r="L881" s="104"/>
      <c r="M881" s="104"/>
    </row>
    <row r="882" spans="1:13" ht="33" hidden="1">
      <c r="A882" s="134" t="str">
        <f ca="1">IF(ISERROR(MATCH(F882,Код_КВР,0)),"",INDIRECT(ADDRESS(MATCH(F882,Код_КВР,0)+1,2,,,"КВР")))</f>
        <v>Предоставление субсидий бюджетным, автономным учреждениям и иным некоммерческим организациям</v>
      </c>
      <c r="B882" s="55">
        <v>809</v>
      </c>
      <c r="C882" s="58" t="s">
        <v>198</v>
      </c>
      <c r="D882" s="58" t="s">
        <v>187</v>
      </c>
      <c r="E882" s="55" t="s">
        <v>457</v>
      </c>
      <c r="F882" s="55">
        <v>600</v>
      </c>
      <c r="G882" s="63">
        <f t="shared" si="113"/>
        <v>0</v>
      </c>
      <c r="K882" s="104"/>
      <c r="L882" s="104"/>
      <c r="M882" s="104"/>
    </row>
    <row r="883" spans="1:13" ht="12.75" hidden="1">
      <c r="A883" s="134" t="str">
        <f ca="1">IF(ISERROR(MATCH(F883,Код_КВР,0)),"",INDIRECT(ADDRESS(MATCH(F883,Код_КВР,0)+1,2,,,"КВР")))</f>
        <v>Субсидии автономным учреждениям</v>
      </c>
      <c r="B883" s="55">
        <v>809</v>
      </c>
      <c r="C883" s="58" t="s">
        <v>198</v>
      </c>
      <c r="D883" s="58" t="s">
        <v>187</v>
      </c>
      <c r="E883" s="55" t="s">
        <v>457</v>
      </c>
      <c r="F883" s="55">
        <v>620</v>
      </c>
      <c r="G883" s="63"/>
      <c r="K883" s="104"/>
      <c r="L883" s="104"/>
      <c r="M883" s="104"/>
    </row>
    <row r="884" spans="1:13" ht="12.75">
      <c r="A884" s="137" t="s">
        <v>238</v>
      </c>
      <c r="B884" s="55">
        <v>809</v>
      </c>
      <c r="C884" s="58" t="s">
        <v>198</v>
      </c>
      <c r="D884" s="58" t="s">
        <v>188</v>
      </c>
      <c r="E884" s="55"/>
      <c r="F884" s="55"/>
      <c r="G884" s="63">
        <f>G885</f>
        <v>3059.1</v>
      </c>
      <c r="K884" s="104"/>
      <c r="L884" s="104"/>
      <c r="M884" s="104"/>
    </row>
    <row r="885" spans="1:13" ht="36" customHeight="1">
      <c r="A885" s="134" t="str">
        <f ca="1">IF(ISERROR(MATCH(E885,Код_КЦСР,0)),"",INDIRECT(ADDRESS(MATCH(E885,Код_КЦСР,0)+1,2,,,"КЦСР")))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85" s="55">
        <v>809</v>
      </c>
      <c r="C885" s="58" t="s">
        <v>198</v>
      </c>
      <c r="D885" s="58" t="s">
        <v>188</v>
      </c>
      <c r="E885" s="55" t="s">
        <v>413</v>
      </c>
      <c r="F885" s="55"/>
      <c r="G885" s="63">
        <f aca="true" t="shared" si="114" ref="G885:G887">G886</f>
        <v>3059.1</v>
      </c>
      <c r="K885" s="104"/>
      <c r="L885" s="104"/>
      <c r="M885" s="104"/>
    </row>
    <row r="886" spans="1:13" ht="12.75">
      <c r="A886" s="134" t="str">
        <f ca="1">IF(ISERROR(MATCH(E886,Код_КЦСР,0)),"",INDIRECT(ADDRESS(MATCH(E886,Код_КЦСР,0)+1,2,,,"КЦСР")))</f>
        <v>Спортивный город</v>
      </c>
      <c r="B886" s="55">
        <v>809</v>
      </c>
      <c r="C886" s="58" t="s">
        <v>198</v>
      </c>
      <c r="D886" s="58" t="s">
        <v>188</v>
      </c>
      <c r="E886" s="55" t="s">
        <v>422</v>
      </c>
      <c r="F886" s="55"/>
      <c r="G886" s="63">
        <f t="shared" si="114"/>
        <v>3059.1</v>
      </c>
      <c r="K886" s="104"/>
      <c r="L886" s="104"/>
      <c r="M886" s="104"/>
    </row>
    <row r="887" spans="1:13" ht="33">
      <c r="A887" s="134" t="str">
        <f ca="1">IF(ISERROR(MATCH(F887,Код_КВР,0)),"",INDIRECT(ADDRESS(MATCH(F887,Код_КВР,0)+1,2,,,"КВР")))</f>
        <v>Предоставление субсидий бюджетным, автономным учреждениям и иным некоммерческим организациям</v>
      </c>
      <c r="B887" s="55">
        <v>809</v>
      </c>
      <c r="C887" s="58" t="s">
        <v>198</v>
      </c>
      <c r="D887" s="58" t="s">
        <v>188</v>
      </c>
      <c r="E887" s="55" t="s">
        <v>422</v>
      </c>
      <c r="F887" s="55">
        <v>600</v>
      </c>
      <c r="G887" s="63">
        <f t="shared" si="114"/>
        <v>3059.1</v>
      </c>
      <c r="K887" s="104"/>
      <c r="L887" s="104"/>
      <c r="M887" s="104"/>
    </row>
    <row r="888" spans="1:13" ht="12.75">
      <c r="A888" s="134" t="str">
        <f ca="1">IF(ISERROR(MATCH(F888,Код_КВР,0)),"",INDIRECT(ADDRESS(MATCH(F888,Код_КВР,0)+1,2,,,"КВР")))</f>
        <v>Субсидии автономным учреждениям</v>
      </c>
      <c r="B888" s="55">
        <v>809</v>
      </c>
      <c r="C888" s="58" t="s">
        <v>198</v>
      </c>
      <c r="D888" s="58" t="s">
        <v>188</v>
      </c>
      <c r="E888" s="55" t="s">
        <v>422</v>
      </c>
      <c r="F888" s="55">
        <v>620</v>
      </c>
      <c r="G888" s="63">
        <v>3059.1</v>
      </c>
      <c r="K888" s="104"/>
      <c r="L888" s="104"/>
      <c r="M888" s="104"/>
    </row>
    <row r="889" spans="1:13" ht="12.75">
      <c r="A889" s="137" t="s">
        <v>166</v>
      </c>
      <c r="B889" s="55">
        <v>809</v>
      </c>
      <c r="C889" s="58" t="s">
        <v>198</v>
      </c>
      <c r="D889" s="58" t="s">
        <v>195</v>
      </c>
      <c r="E889" s="55"/>
      <c r="F889" s="55"/>
      <c r="G889" s="63">
        <f>G890</f>
        <v>9866.5</v>
      </c>
      <c r="K889" s="104"/>
      <c r="L889" s="104"/>
      <c r="M889" s="104"/>
    </row>
    <row r="890" spans="1:13" ht="33">
      <c r="A890" s="134" t="str">
        <f ca="1">IF(ISERROR(MATCH(E890,Код_КЦСР,0)),"",INDIRECT(ADDRESS(MATCH(E890,Код_КЦСР,0)+1,2,,,"КЦСР")))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90" s="55">
        <v>809</v>
      </c>
      <c r="C890" s="58" t="s">
        <v>198</v>
      </c>
      <c r="D890" s="58" t="s">
        <v>195</v>
      </c>
      <c r="E890" s="55" t="s">
        <v>413</v>
      </c>
      <c r="F890" s="55"/>
      <c r="G890" s="63">
        <f>G891+G894</f>
        <v>9866.5</v>
      </c>
      <c r="K890" s="104"/>
      <c r="L890" s="104"/>
      <c r="M890" s="104"/>
    </row>
    <row r="891" spans="1:13" ht="19.5" customHeight="1">
      <c r="A891" s="134" t="str">
        <f ca="1">IF(ISERROR(MATCH(E891,Код_КЦСР,0)),"",INDIRECT(ADDRESS(MATCH(E891,Код_КЦСР,0)+1,2,,,"КЦСР")))</f>
        <v>Организация и ведение бухгалтерского (бюджетного) учета и отчетности</v>
      </c>
      <c r="B891" s="55">
        <v>809</v>
      </c>
      <c r="C891" s="58" t="s">
        <v>198</v>
      </c>
      <c r="D891" s="58" t="s">
        <v>195</v>
      </c>
      <c r="E891" s="55" t="s">
        <v>419</v>
      </c>
      <c r="F891" s="55"/>
      <c r="G891" s="63">
        <f aca="true" t="shared" si="115" ref="G891:G892">G892</f>
        <v>3828.2</v>
      </c>
      <c r="K891" s="104"/>
      <c r="L891" s="104"/>
      <c r="M891" s="104"/>
    </row>
    <row r="892" spans="1:13" ht="33">
      <c r="A892" s="134" t="str">
        <f ca="1">IF(ISERROR(MATCH(F892,Код_КВР,0)),"",INDIRECT(ADDRESS(MATCH(F892,Код_КВР,0)+1,2,,,"КВР")))</f>
        <v>Предоставление субсидий бюджетным, автономным учреждениям и иным некоммерческим организациям</v>
      </c>
      <c r="B892" s="55">
        <v>809</v>
      </c>
      <c r="C892" s="58" t="s">
        <v>198</v>
      </c>
      <c r="D892" s="58" t="s">
        <v>195</v>
      </c>
      <c r="E892" s="55" t="s">
        <v>419</v>
      </c>
      <c r="F892" s="55">
        <v>600</v>
      </c>
      <c r="G892" s="63">
        <f t="shared" si="115"/>
        <v>3828.2</v>
      </c>
      <c r="K892" s="104"/>
      <c r="L892" s="104"/>
      <c r="M892" s="104"/>
    </row>
    <row r="893" spans="1:13" ht="12.75">
      <c r="A893" s="134" t="str">
        <f ca="1">IF(ISERROR(MATCH(F893,Код_КВР,0)),"",INDIRECT(ADDRESS(MATCH(F893,Код_КВР,0)+1,2,,,"КВР")))</f>
        <v>Субсидии бюджетным учреждениям</v>
      </c>
      <c r="B893" s="55">
        <v>809</v>
      </c>
      <c r="C893" s="58" t="s">
        <v>198</v>
      </c>
      <c r="D893" s="58" t="s">
        <v>195</v>
      </c>
      <c r="E893" s="55" t="s">
        <v>419</v>
      </c>
      <c r="F893" s="55">
        <v>610</v>
      </c>
      <c r="G893" s="63">
        <v>3828.2</v>
      </c>
      <c r="K893" s="104"/>
      <c r="L893" s="104"/>
      <c r="M893" s="104"/>
    </row>
    <row r="894" spans="1:13" ht="44.25" customHeight="1">
      <c r="A894" s="134" t="str">
        <f ca="1">IF(ISERROR(MATCH(E894,Код_КЦСР,0)),"",INDIRECT(ADDRESS(MATCH(E894,Код_КЦСР,0)+1,2,,,"КЦСР")))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894" s="55">
        <v>809</v>
      </c>
      <c r="C894" s="58" t="s">
        <v>198</v>
      </c>
      <c r="D894" s="58" t="s">
        <v>195</v>
      </c>
      <c r="E894" s="55" t="s">
        <v>530</v>
      </c>
      <c r="F894" s="55"/>
      <c r="G894" s="63">
        <f>G895+G897</f>
        <v>6038.3</v>
      </c>
      <c r="K894" s="104"/>
      <c r="L894" s="104"/>
      <c r="M894" s="104"/>
    </row>
    <row r="895" spans="1:13" ht="36.75" customHeight="1">
      <c r="A895" s="134" t="str">
        <f ca="1">IF(ISERROR(MATCH(F895,Код_КВР,0)),"",INDIRECT(ADDRESS(MATCH(F895,Код_КВР,0)+1,2,,,"КВР")))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5" s="55">
        <v>809</v>
      </c>
      <c r="C895" s="58" t="s">
        <v>198</v>
      </c>
      <c r="D895" s="58" t="s">
        <v>195</v>
      </c>
      <c r="E895" s="55" t="s">
        <v>530</v>
      </c>
      <c r="F895" s="55">
        <v>100</v>
      </c>
      <c r="G895" s="63">
        <f>SUM(G896)</f>
        <v>6026.5</v>
      </c>
      <c r="K895" s="104"/>
      <c r="L895" s="104"/>
      <c r="M895" s="104"/>
    </row>
    <row r="896" spans="1:13" ht="12.75">
      <c r="A896" s="134" t="str">
        <f ca="1">IF(ISERROR(MATCH(F896,Код_КВР,0)),"",INDIRECT(ADDRESS(MATCH(F896,Код_КВР,0)+1,2,,,"КВР")))</f>
        <v>Расходы на выплаты персоналу муниципальных органов</v>
      </c>
      <c r="B896" s="55">
        <v>809</v>
      </c>
      <c r="C896" s="58" t="s">
        <v>198</v>
      </c>
      <c r="D896" s="58" t="s">
        <v>195</v>
      </c>
      <c r="E896" s="55" t="s">
        <v>530</v>
      </c>
      <c r="F896" s="55">
        <v>120</v>
      </c>
      <c r="G896" s="63">
        <f>5999.5+27</f>
        <v>6026.5</v>
      </c>
      <c r="K896" s="104"/>
      <c r="L896" s="104"/>
      <c r="M896" s="104"/>
    </row>
    <row r="897" spans="1:13" ht="12.75">
      <c r="A897" s="134" t="str">
        <f ca="1">IF(ISERROR(MATCH(F897,Код_КВР,0)),"",INDIRECT(ADDRESS(MATCH(F897,Код_КВР,0)+1,2,,,"КВР")))</f>
        <v>Закупка товаров, работ и услуг для муниципальных нужд</v>
      </c>
      <c r="B897" s="55">
        <v>809</v>
      </c>
      <c r="C897" s="58" t="s">
        <v>198</v>
      </c>
      <c r="D897" s="58" t="s">
        <v>195</v>
      </c>
      <c r="E897" s="55" t="s">
        <v>530</v>
      </c>
      <c r="F897" s="55">
        <v>200</v>
      </c>
      <c r="G897" s="63">
        <f>G898</f>
        <v>11.8</v>
      </c>
      <c r="K897" s="104"/>
      <c r="L897" s="104"/>
      <c r="M897" s="104"/>
    </row>
    <row r="898" spans="1:13" ht="33">
      <c r="A898" s="134" t="str">
        <f ca="1">IF(ISERROR(MATCH(F898,Код_КВР,0)),"",INDIRECT(ADDRESS(MATCH(F898,Код_КВР,0)+1,2,,,"КВР")))</f>
        <v>Иные закупки товаров, работ и услуг для обеспечения муниципальных нужд</v>
      </c>
      <c r="B898" s="55">
        <v>809</v>
      </c>
      <c r="C898" s="58" t="s">
        <v>198</v>
      </c>
      <c r="D898" s="58" t="s">
        <v>195</v>
      </c>
      <c r="E898" s="55" t="s">
        <v>530</v>
      </c>
      <c r="F898" s="55">
        <v>240</v>
      </c>
      <c r="G898" s="63">
        <v>11.8</v>
      </c>
      <c r="K898" s="104"/>
      <c r="L898" s="104"/>
      <c r="M898" s="104"/>
    </row>
    <row r="899" spans="1:13" ht="12.75">
      <c r="A899" s="134" t="str">
        <f ca="1">IF(ISERROR(MATCH(B899,Код_ППП,0)),"",INDIRECT(ADDRESS(MATCH(B899,Код_ППП,0)+1,2,,,"ППП")))</f>
        <v>КОМИТЕТ СОЦИАЛЬНОЙ ЗАЩИТЫ НАСЕЛЕНИЯ ГОРОДА</v>
      </c>
      <c r="B899" s="55">
        <v>810</v>
      </c>
      <c r="C899" s="58"/>
      <c r="D899" s="58"/>
      <c r="E899" s="55"/>
      <c r="F899" s="55"/>
      <c r="G899" s="63">
        <f>G900+G916</f>
        <v>901519.2999999999</v>
      </c>
      <c r="K899" s="104"/>
      <c r="L899" s="104"/>
      <c r="M899" s="104"/>
    </row>
    <row r="900" spans="1:13" ht="12.75">
      <c r="A900" s="134" t="str">
        <f ca="1">IF(ISERROR(MATCH(C900,Код_Раздел,0)),"",INDIRECT(ADDRESS(MATCH(C900,Код_Раздел,0)+1,2,,,"Раздел")))</f>
        <v>Образование</v>
      </c>
      <c r="B900" s="55">
        <v>810</v>
      </c>
      <c r="C900" s="58" t="s">
        <v>169</v>
      </c>
      <c r="D900" s="58"/>
      <c r="E900" s="55"/>
      <c r="F900" s="55"/>
      <c r="G900" s="63">
        <f>G901</f>
        <v>46991.700000000004</v>
      </c>
      <c r="H900" s="95"/>
      <c r="I900" s="95"/>
      <c r="J900" s="95"/>
      <c r="K900" s="104"/>
      <c r="L900" s="104"/>
      <c r="M900" s="104"/>
    </row>
    <row r="901" spans="1:13" ht="12.75">
      <c r="A901" s="137" t="s">
        <v>173</v>
      </c>
      <c r="B901" s="55">
        <v>810</v>
      </c>
      <c r="C901" s="58" t="s">
        <v>169</v>
      </c>
      <c r="D901" s="58" t="s">
        <v>169</v>
      </c>
      <c r="E901" s="55"/>
      <c r="F901" s="55"/>
      <c r="G901" s="63">
        <f>G902</f>
        <v>46991.700000000004</v>
      </c>
      <c r="H901" s="95"/>
      <c r="I901" s="95"/>
      <c r="J901" s="95"/>
      <c r="K901" s="95"/>
      <c r="L901" s="104"/>
      <c r="M901" s="104"/>
    </row>
    <row r="902" spans="1:13" ht="33.75" customHeight="1">
      <c r="A902" s="134" t="str">
        <f ca="1">IF(ISERROR(MATCH(E902,Код_КЦСР,0)),"",INDIRECT(ADDRESS(MATCH(E902,Код_КЦСР,0)+1,2,,,"КЦСР")))</f>
        <v>Муниципальная программа «Социальная поддержка граждан» на 2014-2018 годы</v>
      </c>
      <c r="B902" s="55">
        <v>810</v>
      </c>
      <c r="C902" s="58" t="s">
        <v>169</v>
      </c>
      <c r="D902" s="58" t="s">
        <v>169</v>
      </c>
      <c r="E902" s="55" t="s">
        <v>4</v>
      </c>
      <c r="F902" s="55"/>
      <c r="G902" s="63">
        <f>G903+G906+G909+G913</f>
        <v>46991.700000000004</v>
      </c>
      <c r="K902" s="104"/>
      <c r="L902" s="104"/>
      <c r="M902" s="104"/>
    </row>
    <row r="903" spans="1:13" ht="49.5">
      <c r="A903" s="134" t="str">
        <f ca="1">IF(ISERROR(MATCH(E903,Код_КЦСР,0)),"",INDIRECT(ADDRESS(MATCH(E903,Код_КЦСР,0)+1,2,,,"КЦСР")))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903" s="55">
        <v>810</v>
      </c>
      <c r="C903" s="58" t="s">
        <v>169</v>
      </c>
      <c r="D903" s="58" t="s">
        <v>169</v>
      </c>
      <c r="E903" s="55" t="s">
        <v>5</v>
      </c>
      <c r="F903" s="55"/>
      <c r="G903" s="63">
        <f aca="true" t="shared" si="116" ref="G903:G904">G904</f>
        <v>962.5</v>
      </c>
      <c r="K903" s="104"/>
      <c r="L903" s="104"/>
      <c r="M903" s="104"/>
    </row>
    <row r="904" spans="1:13" ht="12.75">
      <c r="A904" s="134" t="str">
        <f ca="1">IF(ISERROR(MATCH(F904,Код_КВР,0)),"",INDIRECT(ADDRESS(MATCH(F904,Код_КВР,0)+1,2,,,"КВР")))</f>
        <v>Социальное обеспечение и иные выплаты населению</v>
      </c>
      <c r="B904" s="55">
        <v>810</v>
      </c>
      <c r="C904" s="58" t="s">
        <v>169</v>
      </c>
      <c r="D904" s="58" t="s">
        <v>169</v>
      </c>
      <c r="E904" s="55" t="s">
        <v>5</v>
      </c>
      <c r="F904" s="55">
        <v>300</v>
      </c>
      <c r="G904" s="63">
        <f t="shared" si="116"/>
        <v>962.5</v>
      </c>
      <c r="K904" s="104"/>
      <c r="L904" s="104"/>
      <c r="M904" s="104"/>
    </row>
    <row r="905" spans="1:13" ht="33">
      <c r="A905" s="134" t="str">
        <f ca="1">IF(ISERROR(MATCH(F905,Код_КВР,0)),"",INDIRECT(ADDRESS(MATCH(F905,Код_КВР,0)+1,2,,,"КВР")))</f>
        <v>Социальные выплаты гражданам, кроме публичных нормативных социальных выплат</v>
      </c>
      <c r="B905" s="55">
        <v>810</v>
      </c>
      <c r="C905" s="58" t="s">
        <v>169</v>
      </c>
      <c r="D905" s="58" t="s">
        <v>169</v>
      </c>
      <c r="E905" s="55" t="s">
        <v>5</v>
      </c>
      <c r="F905" s="55">
        <v>320</v>
      </c>
      <c r="G905" s="63">
        <v>962.5</v>
      </c>
      <c r="K905" s="104"/>
      <c r="L905" s="104"/>
      <c r="M905" s="104"/>
    </row>
    <row r="906" spans="1:13" ht="58.5" customHeight="1">
      <c r="A906" s="134" t="str">
        <f ca="1">IF(ISERROR(MATCH(E906,Код_КЦСР,0)),"",INDIRECT(ADDRESS(MATCH(E906,Код_КЦСР,0)+1,2,,,"КЦСР")))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906" s="55">
        <v>810</v>
      </c>
      <c r="C906" s="58" t="s">
        <v>169</v>
      </c>
      <c r="D906" s="58" t="s">
        <v>169</v>
      </c>
      <c r="E906" s="55" t="s">
        <v>320</v>
      </c>
      <c r="F906" s="55"/>
      <c r="G906" s="63">
        <f>G907</f>
        <v>5772.5</v>
      </c>
      <c r="K906" s="104"/>
      <c r="L906" s="104"/>
      <c r="M906" s="104"/>
    </row>
    <row r="907" spans="1:13" ht="12.75">
      <c r="A907" s="134" t="str">
        <f ca="1">IF(ISERROR(MATCH(F907,Код_КВР,0)),"",INDIRECT(ADDRESS(MATCH(F907,Код_КВР,0)+1,2,,,"КВР")))</f>
        <v>Иные бюджетные ассигнования</v>
      </c>
      <c r="B907" s="55">
        <v>810</v>
      </c>
      <c r="C907" s="58" t="s">
        <v>169</v>
      </c>
      <c r="D907" s="58" t="s">
        <v>169</v>
      </c>
      <c r="E907" s="55" t="s">
        <v>320</v>
      </c>
      <c r="F907" s="55">
        <v>800</v>
      </c>
      <c r="G907" s="63">
        <f>G908</f>
        <v>5772.5</v>
      </c>
      <c r="K907" s="104"/>
      <c r="L907" s="104"/>
      <c r="M907" s="104"/>
    </row>
    <row r="908" spans="1:13" ht="34.5" customHeight="1">
      <c r="A908" s="134" t="str">
        <f ca="1">IF(ISERROR(MATCH(F908,Код_КВР,0)),"",INDIRECT(ADDRESS(MATCH(F908,Код_КВР,0)+1,2,,,"КВР")))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908" s="55">
        <v>810</v>
      </c>
      <c r="C908" s="58" t="s">
        <v>169</v>
      </c>
      <c r="D908" s="58" t="s">
        <v>169</v>
      </c>
      <c r="E908" s="55" t="s">
        <v>320</v>
      </c>
      <c r="F908" s="55">
        <v>810</v>
      </c>
      <c r="G908" s="63">
        <v>5772.5</v>
      </c>
      <c r="K908" s="104"/>
      <c r="L908" s="104"/>
      <c r="M908" s="104"/>
    </row>
    <row r="909" spans="1:13" ht="82.5">
      <c r="A909" s="134" t="str">
        <f ca="1">IF(ISERROR(MATCH(E909,Код_КЦСР,0)),"",INDIRECT(ADDRESS(MATCH(E909,Код_КЦСР,0)+1,2,,,"КЦСР")))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09" s="55">
        <v>810</v>
      </c>
      <c r="C909" s="58" t="s">
        <v>169</v>
      </c>
      <c r="D909" s="58" t="s">
        <v>169</v>
      </c>
      <c r="E909" s="55" t="s">
        <v>340</v>
      </c>
      <c r="F909" s="55"/>
      <c r="G909" s="63">
        <f aca="true" t="shared" si="117" ref="G909:G910">G910</f>
        <v>34238.700000000004</v>
      </c>
      <c r="K909" s="104"/>
      <c r="L909" s="104"/>
      <c r="M909" s="104"/>
    </row>
    <row r="910" spans="1:13" ht="12.75">
      <c r="A910" s="134" t="str">
        <f ca="1">IF(ISERROR(MATCH(F910,Код_КВР,0)),"",INDIRECT(ADDRESS(MATCH(F910,Код_КВР,0)+1,2,,,"КВР")))</f>
        <v>Социальное обеспечение и иные выплаты населению</v>
      </c>
      <c r="B910" s="55">
        <v>810</v>
      </c>
      <c r="C910" s="58" t="s">
        <v>169</v>
      </c>
      <c r="D910" s="58" t="s">
        <v>169</v>
      </c>
      <c r="E910" s="55" t="s">
        <v>340</v>
      </c>
      <c r="F910" s="55">
        <v>300</v>
      </c>
      <c r="G910" s="63">
        <f t="shared" si="117"/>
        <v>34238.700000000004</v>
      </c>
      <c r="K910" s="104"/>
      <c r="L910" s="104"/>
      <c r="M910" s="104"/>
    </row>
    <row r="911" spans="1:13" ht="33">
      <c r="A911" s="134" t="str">
        <f ca="1">IF(ISERROR(MATCH(F911,Код_КВР,0)),"",INDIRECT(ADDRESS(MATCH(F911,Код_КВР,0)+1,2,,,"КВР")))</f>
        <v>Социальные выплаты гражданам, кроме публичных нормативных социальных выплат</v>
      </c>
      <c r="B911" s="55">
        <v>810</v>
      </c>
      <c r="C911" s="58" t="s">
        <v>169</v>
      </c>
      <c r="D911" s="58" t="s">
        <v>169</v>
      </c>
      <c r="E911" s="55" t="s">
        <v>340</v>
      </c>
      <c r="F911" s="55">
        <v>320</v>
      </c>
      <c r="G911" s="63">
        <f>473.4+33765.3</f>
        <v>34238.700000000004</v>
      </c>
      <c r="K911" s="104"/>
      <c r="L911" s="104"/>
      <c r="M911" s="104"/>
    </row>
    <row r="912" spans="1:13" ht="33">
      <c r="A912" s="134" t="str">
        <f ca="1">IF(ISERROR(MATCH(E912,Код_КЦСР,0)),"",INDIRECT(ADDRESS(MATCH(E912,Код_КЦСР,0)+1,2,,,"КЦСР")))</f>
        <v>Социальная поддержка детей-сирот и детей, оставшихся без попечения родителей</v>
      </c>
      <c r="B912" s="55">
        <v>810</v>
      </c>
      <c r="C912" s="58" t="s">
        <v>169</v>
      </c>
      <c r="D912" s="58" t="s">
        <v>169</v>
      </c>
      <c r="E912" s="55" t="s">
        <v>597</v>
      </c>
      <c r="F912" s="55"/>
      <c r="G912" s="63">
        <f>G913</f>
        <v>6018</v>
      </c>
      <c r="K912" s="104"/>
      <c r="L912" s="104"/>
      <c r="M912" s="104"/>
    </row>
    <row r="913" spans="1:13" ht="33.75" customHeight="1">
      <c r="A913" s="134" t="str">
        <f ca="1">IF(ISERROR(MATCH(E913,Код_КЦСР,0)),"",INDIRECT(ADDRESS(MATCH(E913,Код_КЦСР,0)+1,2,,,"КЦСР")))</f>
        <v>Социальная поддержка детей-сирот и детей, оставшихся без попечения родителей</v>
      </c>
      <c r="B913" s="55">
        <v>810</v>
      </c>
      <c r="C913" s="58" t="s">
        <v>169</v>
      </c>
      <c r="D913" s="58" t="s">
        <v>169</v>
      </c>
      <c r="E913" s="55" t="s">
        <v>587</v>
      </c>
      <c r="F913" s="55"/>
      <c r="G913" s="63">
        <f>G914</f>
        <v>6018</v>
      </c>
      <c r="K913" s="104"/>
      <c r="L913" s="104"/>
      <c r="M913" s="104"/>
    </row>
    <row r="914" spans="1:13" ht="12.75">
      <c r="A914" s="134" t="str">
        <f ca="1">IF(ISERROR(MATCH(F914,Код_КВР,0)),"",INDIRECT(ADDRESS(MATCH(F914,Код_КВР,0)+1,2,,,"КВР")))</f>
        <v>Социальное обеспечение и иные выплаты населению</v>
      </c>
      <c r="B914" s="55">
        <v>810</v>
      </c>
      <c r="C914" s="58" t="s">
        <v>169</v>
      </c>
      <c r="D914" s="58" t="s">
        <v>169</v>
      </c>
      <c r="E914" s="55" t="s">
        <v>587</v>
      </c>
      <c r="F914" s="55">
        <v>300</v>
      </c>
      <c r="G914" s="63">
        <f>G915</f>
        <v>6018</v>
      </c>
      <c r="K914" s="104"/>
      <c r="L914" s="104"/>
      <c r="M914" s="104"/>
    </row>
    <row r="915" spans="1:13" ht="33">
      <c r="A915" s="134" t="str">
        <f ca="1">IF(ISERROR(MATCH(F915,Код_КВР,0)),"",INDIRECT(ADDRESS(MATCH(F915,Код_КВР,0)+1,2,,,"КВР")))</f>
        <v>Социальные выплаты гражданам, кроме публичных нормативных социальных выплат</v>
      </c>
      <c r="B915" s="55">
        <v>810</v>
      </c>
      <c r="C915" s="58" t="s">
        <v>169</v>
      </c>
      <c r="D915" s="58" t="s">
        <v>169</v>
      </c>
      <c r="E915" s="55" t="s">
        <v>587</v>
      </c>
      <c r="F915" s="55">
        <v>320</v>
      </c>
      <c r="G915" s="63">
        <f>6018</f>
        <v>6018</v>
      </c>
      <c r="K915" s="104"/>
      <c r="L915" s="104"/>
      <c r="M915" s="104"/>
    </row>
    <row r="916" spans="1:13" ht="12.75">
      <c r="A916" s="134" t="str">
        <f ca="1">IF(ISERROR(MATCH(C916,Код_Раздел,0)),"",INDIRECT(ADDRESS(MATCH(C916,Код_Раздел,0)+1,2,,,"Раздел")))</f>
        <v>Социальная политика</v>
      </c>
      <c r="B916" s="55">
        <v>810</v>
      </c>
      <c r="C916" s="58" t="s">
        <v>162</v>
      </c>
      <c r="D916" s="58"/>
      <c r="E916" s="55"/>
      <c r="F916" s="55"/>
      <c r="G916" s="63">
        <f>G917+G926+G973+G967</f>
        <v>854527.6</v>
      </c>
      <c r="K916" s="104"/>
      <c r="L916" s="104"/>
      <c r="M916" s="104"/>
    </row>
    <row r="917" spans="1:13" ht="12.75">
      <c r="A917" s="137" t="s">
        <v>231</v>
      </c>
      <c r="B917" s="55">
        <v>810</v>
      </c>
      <c r="C917" s="58" t="s">
        <v>162</v>
      </c>
      <c r="D917" s="58" t="s">
        <v>188</v>
      </c>
      <c r="E917" s="55"/>
      <c r="F917" s="55"/>
      <c r="G917" s="63">
        <f aca="true" t="shared" si="118" ref="G917">G918</f>
        <v>210895.9</v>
      </c>
      <c r="K917" s="104"/>
      <c r="L917" s="104"/>
      <c r="M917" s="104"/>
    </row>
    <row r="918" spans="1:13" ht="33" customHeight="1">
      <c r="A918" s="134" t="str">
        <f ca="1">IF(ISERROR(MATCH(E918,Код_КЦСР,0)),"",INDIRECT(ADDRESS(MATCH(E918,Код_КЦСР,0)+1,2,,,"КЦСР")))</f>
        <v>Муниципальная программа «Социальная поддержка граждан» на 2014-2018 годы</v>
      </c>
      <c r="B918" s="55">
        <v>810</v>
      </c>
      <c r="C918" s="58" t="s">
        <v>162</v>
      </c>
      <c r="D918" s="58" t="s">
        <v>188</v>
      </c>
      <c r="E918" s="55" t="s">
        <v>4</v>
      </c>
      <c r="F918" s="55"/>
      <c r="G918" s="63">
        <f>G919+G922</f>
        <v>210895.9</v>
      </c>
      <c r="K918" s="104"/>
      <c r="L918" s="104"/>
      <c r="M918" s="104"/>
    </row>
    <row r="919" spans="1:13" ht="86.25" customHeight="1">
      <c r="A919" s="134" t="str">
        <f ca="1">IF(ISERROR(MATCH(E919,Код_КЦСР,0)),"",INDIRECT(ADDRESS(MATCH(E919,Код_КЦСР,0)+1,2,,,"КЦСР")))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19" s="55">
        <v>810</v>
      </c>
      <c r="C919" s="58" t="s">
        <v>162</v>
      </c>
      <c r="D919" s="58" t="s">
        <v>188</v>
      </c>
      <c r="E919" s="55" t="s">
        <v>340</v>
      </c>
      <c r="F919" s="55"/>
      <c r="G919" s="63">
        <f>G920</f>
        <v>84879</v>
      </c>
      <c r="K919" s="104"/>
      <c r="L919" s="104"/>
      <c r="M919" s="104"/>
    </row>
    <row r="920" spans="1:13" ht="33">
      <c r="A920" s="134" t="str">
        <f ca="1">IF(ISERROR(MATCH(F920,Код_КВР,0)),"",INDIRECT(ADDRESS(MATCH(F920,Код_КВР,0)+1,2,,,"КВР")))</f>
        <v>Предоставление субсидий бюджетным, автономным учреждениям и иным некоммерческим организациям</v>
      </c>
      <c r="B920" s="55">
        <v>810</v>
      </c>
      <c r="C920" s="58" t="s">
        <v>162</v>
      </c>
      <c r="D920" s="58" t="s">
        <v>188</v>
      </c>
      <c r="E920" s="55" t="s">
        <v>340</v>
      </c>
      <c r="F920" s="55">
        <v>600</v>
      </c>
      <c r="G920" s="63">
        <f>G921</f>
        <v>84879</v>
      </c>
      <c r="K920" s="104"/>
      <c r="L920" s="104"/>
      <c r="M920" s="104"/>
    </row>
    <row r="921" spans="1:13" ht="27.2" customHeight="1">
      <c r="A921" s="134" t="str">
        <f ca="1">IF(ISERROR(MATCH(F921,Код_КВР,0)),"",INDIRECT(ADDRESS(MATCH(F921,Код_КВР,0)+1,2,,,"КВР")))</f>
        <v>Субсидии бюджетным учреждениям</v>
      </c>
      <c r="B921" s="55">
        <v>810</v>
      </c>
      <c r="C921" s="58" t="s">
        <v>162</v>
      </c>
      <c r="D921" s="58" t="s">
        <v>188</v>
      </c>
      <c r="E921" s="55" t="s">
        <v>340</v>
      </c>
      <c r="F921" s="55">
        <v>610</v>
      </c>
      <c r="G921" s="63">
        <f>83332.1+1389.7+157.2</f>
        <v>84879</v>
      </c>
      <c r="K921" s="104"/>
      <c r="L921" s="104"/>
      <c r="M921" s="104"/>
    </row>
    <row r="922" spans="1:13" ht="33">
      <c r="A922" s="134" t="str">
        <f ca="1">IF(ISERROR(MATCH(E922,Код_КЦСР,0)),"",INDIRECT(ADDRESS(MATCH(E922,Код_КЦСР,0)+1,2,,,"КЦСР")))</f>
        <v>Социальная поддержка детей-сирот и детей, оставшихся без попечения родителей</v>
      </c>
      <c r="B922" s="55">
        <v>810</v>
      </c>
      <c r="C922" s="58" t="s">
        <v>162</v>
      </c>
      <c r="D922" s="58" t="s">
        <v>188</v>
      </c>
      <c r="E922" s="55" t="s">
        <v>597</v>
      </c>
      <c r="F922" s="55"/>
      <c r="G922" s="63">
        <f>G923</f>
        <v>126016.9</v>
      </c>
      <c r="K922" s="104"/>
      <c r="L922" s="104"/>
      <c r="M922" s="104"/>
    </row>
    <row r="923" spans="1:13" ht="33">
      <c r="A923" s="134" t="str">
        <f ca="1">IF(ISERROR(MATCH(E923,Код_КЦСР,0)),"",INDIRECT(ADDRESS(MATCH(E923,Код_КЦСР,0)+1,2,,,"КЦСР")))</f>
        <v>Социальная поддержка детей-сирот и детей, оставшихся без попечения родителей</v>
      </c>
      <c r="B923" s="55">
        <v>810</v>
      </c>
      <c r="C923" s="58" t="s">
        <v>162</v>
      </c>
      <c r="D923" s="58" t="s">
        <v>188</v>
      </c>
      <c r="E923" s="55" t="s">
        <v>587</v>
      </c>
      <c r="F923" s="55"/>
      <c r="G923" s="63">
        <f>G924</f>
        <v>126016.9</v>
      </c>
      <c r="K923" s="104"/>
      <c r="L923" s="104"/>
      <c r="M923" s="104"/>
    </row>
    <row r="924" spans="1:13" ht="33">
      <c r="A924" s="134" t="str">
        <f ca="1">IF(ISERROR(MATCH(F924,Код_КВР,0)),"",INDIRECT(ADDRESS(MATCH(F924,Код_КВР,0)+1,2,,,"КВР")))</f>
        <v>Предоставление субсидий бюджетным, автономным учреждениям и иным некоммерческим организациям</v>
      </c>
      <c r="B924" s="55">
        <v>810</v>
      </c>
      <c r="C924" s="58" t="s">
        <v>162</v>
      </c>
      <c r="D924" s="58" t="s">
        <v>188</v>
      </c>
      <c r="E924" s="55" t="s">
        <v>587</v>
      </c>
      <c r="F924" s="55">
        <v>600</v>
      </c>
      <c r="G924" s="63">
        <f>G925</f>
        <v>126016.9</v>
      </c>
      <c r="K924" s="104"/>
      <c r="L924" s="104"/>
      <c r="M924" s="104"/>
    </row>
    <row r="925" spans="1:13" ht="12.75">
      <c r="A925" s="134" t="str">
        <f ca="1">IF(ISERROR(MATCH(F925,Код_КВР,0)),"",INDIRECT(ADDRESS(MATCH(F925,Код_КВР,0)+1,2,,,"КВР")))</f>
        <v>Субсидии бюджетным учреждениям</v>
      </c>
      <c r="B925" s="55">
        <v>810</v>
      </c>
      <c r="C925" s="58" t="s">
        <v>162</v>
      </c>
      <c r="D925" s="58" t="s">
        <v>188</v>
      </c>
      <c r="E925" s="55" t="s">
        <v>587</v>
      </c>
      <c r="F925" s="55">
        <v>610</v>
      </c>
      <c r="G925" s="63">
        <v>126016.9</v>
      </c>
      <c r="K925" s="104"/>
      <c r="L925" s="104"/>
      <c r="M925" s="104"/>
    </row>
    <row r="926" spans="1:13" ht="12.75">
      <c r="A926" s="137" t="s">
        <v>153</v>
      </c>
      <c r="B926" s="55">
        <v>810</v>
      </c>
      <c r="C926" s="58" t="s">
        <v>162</v>
      </c>
      <c r="D926" s="58" t="s">
        <v>189</v>
      </c>
      <c r="E926" s="55"/>
      <c r="F926" s="55"/>
      <c r="G926" s="63">
        <f>G927</f>
        <v>530144.1</v>
      </c>
      <c r="K926" s="104"/>
      <c r="L926" s="104"/>
      <c r="M926" s="104"/>
    </row>
    <row r="927" spans="1:13" ht="33" customHeight="1">
      <c r="A927" s="134" t="str">
        <f ca="1">IF(ISERROR(MATCH(E927,Код_КЦСР,0)),"",INDIRECT(ADDRESS(MATCH(E927,Код_КЦСР,0)+1,2,,,"КЦСР")))</f>
        <v>Муниципальная программа «Социальная поддержка граждан» на 2014-2018 годы</v>
      </c>
      <c r="B927" s="55">
        <v>810</v>
      </c>
      <c r="C927" s="58" t="s">
        <v>162</v>
      </c>
      <c r="D927" s="58" t="s">
        <v>189</v>
      </c>
      <c r="E927" s="55" t="s">
        <v>4</v>
      </c>
      <c r="F927" s="55"/>
      <c r="G927" s="63">
        <f>G933+G939+G945+G951+G957+G962+G928</f>
        <v>530144.1</v>
      </c>
      <c r="K927" s="104"/>
      <c r="L927" s="104"/>
      <c r="M927" s="104"/>
    </row>
    <row r="928" spans="1:13" ht="90.6" customHeight="1">
      <c r="A928" s="134" t="str">
        <f ca="1">IF(ISERROR(MATCH(E928,Код_КЦСР,0)),"",INDIRECT(ADDRESS(MATCH(E928,Код_КЦСР,0)+1,2,,,"КЦСР")))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28" s="55">
        <v>810</v>
      </c>
      <c r="C928" s="58" t="s">
        <v>162</v>
      </c>
      <c r="D928" s="58" t="s">
        <v>189</v>
      </c>
      <c r="E928" s="55" t="s">
        <v>340</v>
      </c>
      <c r="F928" s="55"/>
      <c r="G928" s="63">
        <f>G931+G929</f>
        <v>272413.5</v>
      </c>
      <c r="K928" s="104"/>
      <c r="L928" s="104"/>
      <c r="M928" s="104"/>
    </row>
    <row r="929" spans="1:13" ht="24" customHeight="1">
      <c r="A929" s="134" t="str">
        <f ca="1">IF(ISERROR(MATCH(F929,Код_КВР,0)),"",INDIRECT(ADDRESS(MATCH(F929,Код_КВР,0)+1,2,,,"КВР")))</f>
        <v>Закупка товаров, работ и услуг для муниципальных нужд</v>
      </c>
      <c r="B929" s="55">
        <v>810</v>
      </c>
      <c r="C929" s="58" t="s">
        <v>162</v>
      </c>
      <c r="D929" s="58" t="s">
        <v>189</v>
      </c>
      <c r="E929" s="55" t="s">
        <v>340</v>
      </c>
      <c r="F929" s="55">
        <v>200</v>
      </c>
      <c r="G929" s="63">
        <f>G930</f>
        <v>1585.1</v>
      </c>
      <c r="K929" s="104"/>
      <c r="L929" s="104"/>
      <c r="M929" s="104"/>
    </row>
    <row r="930" spans="1:13" ht="36" customHeight="1">
      <c r="A930" s="134" t="str">
        <f ca="1">IF(ISERROR(MATCH(F930,Код_КВР,0)),"",INDIRECT(ADDRESS(MATCH(F930,Код_КВР,0)+1,2,,,"КВР")))</f>
        <v>Иные закупки товаров, работ и услуг для обеспечения муниципальных нужд</v>
      </c>
      <c r="B930" s="55">
        <v>810</v>
      </c>
      <c r="C930" s="58" t="s">
        <v>162</v>
      </c>
      <c r="D930" s="58" t="s">
        <v>189</v>
      </c>
      <c r="E930" s="55" t="s">
        <v>340</v>
      </c>
      <c r="F930" s="55">
        <v>240</v>
      </c>
      <c r="G930" s="63">
        <f>479+1106.1</f>
        <v>1585.1</v>
      </c>
      <c r="K930" s="104"/>
      <c r="L930" s="104"/>
      <c r="M930" s="104"/>
    </row>
    <row r="931" spans="1:13" ht="22.9" customHeight="1">
      <c r="A931" s="134" t="str">
        <f ca="1">IF(ISERROR(MATCH(F931,Код_КВР,0)),"",INDIRECT(ADDRESS(MATCH(F931,Код_КВР,0)+1,2,,,"КВР")))</f>
        <v>Социальное обеспечение и иные выплаты населению</v>
      </c>
      <c r="B931" s="55">
        <v>810</v>
      </c>
      <c r="C931" s="58" t="s">
        <v>162</v>
      </c>
      <c r="D931" s="58" t="s">
        <v>189</v>
      </c>
      <c r="E931" s="55" t="s">
        <v>340</v>
      </c>
      <c r="F931" s="55">
        <v>300</v>
      </c>
      <c r="G931" s="63">
        <f>G932</f>
        <v>270828.4</v>
      </c>
      <c r="K931" s="104"/>
      <c r="L931" s="104"/>
      <c r="M931" s="104"/>
    </row>
    <row r="932" spans="1:13" ht="22.9" customHeight="1">
      <c r="A932" s="134" t="str">
        <f ca="1">IF(ISERROR(MATCH(F932,Код_КВР,0)),"",INDIRECT(ADDRESS(MATCH(F932,Код_КВР,0)+1,2,,,"КВР")))</f>
        <v>Социальные выплаты гражданам, кроме публичных нормативных социальных выплат</v>
      </c>
      <c r="B932" s="55">
        <v>810</v>
      </c>
      <c r="C932" s="58" t="s">
        <v>162</v>
      </c>
      <c r="D932" s="58" t="s">
        <v>189</v>
      </c>
      <c r="E932" s="55" t="s">
        <v>340</v>
      </c>
      <c r="F932" s="55">
        <v>320</v>
      </c>
      <c r="G932" s="63">
        <f>7700+300+720+541.2+229633.9+31933.3</f>
        <v>270828.4</v>
      </c>
      <c r="K932" s="104"/>
      <c r="L932" s="104"/>
      <c r="M932" s="104"/>
    </row>
    <row r="933" spans="1:13" ht="33">
      <c r="A933" s="134" t="str">
        <f ca="1">IF(ISERROR(MATCH(E933,Код_КЦСР,0)),"",INDIRECT(ADDRESS(MATCH(E933,Код_КЦСР,0)+1,2,,,"КЦСР")))</f>
        <v>Выплата ежемесячного социального пособия на оздоровление работникам учреждений здравоохранения</v>
      </c>
      <c r="B933" s="55">
        <v>810</v>
      </c>
      <c r="C933" s="58" t="s">
        <v>162</v>
      </c>
      <c r="D933" s="58" t="s">
        <v>189</v>
      </c>
      <c r="E933" s="55" t="s">
        <v>8</v>
      </c>
      <c r="F933" s="55"/>
      <c r="G933" s="63">
        <f aca="true" t="shared" si="119" ref="G933:G937">G934</f>
        <v>23549.2</v>
      </c>
      <c r="K933" s="104"/>
      <c r="L933" s="104"/>
      <c r="M933" s="104"/>
    </row>
    <row r="934" spans="1:13" ht="54" customHeight="1">
      <c r="A934" s="134" t="str">
        <f ca="1">IF(ISERROR(MATCH(E934,Код_КЦСР,0)),"",INDIRECT(ADDRESS(MATCH(E934,Код_КЦСР,0)+1,2,,,"КЦСР")))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934" s="55">
        <v>810</v>
      </c>
      <c r="C934" s="58" t="s">
        <v>162</v>
      </c>
      <c r="D934" s="58" t="s">
        <v>189</v>
      </c>
      <c r="E934" s="55" t="s">
        <v>10</v>
      </c>
      <c r="F934" s="55"/>
      <c r="G934" s="63">
        <f>G937+G935</f>
        <v>23549.2</v>
      </c>
      <c r="K934" s="104"/>
      <c r="L934" s="104"/>
      <c r="M934" s="104"/>
    </row>
    <row r="935" spans="1:13" ht="29.45" customHeight="1">
      <c r="A935" s="134" t="str">
        <f ca="1">IF(ISERROR(MATCH(F935,Код_КВР,0)),"",INDIRECT(ADDRESS(MATCH(F935,Код_КВР,0)+1,2,,,"КВР")))</f>
        <v>Закупка товаров, работ и услуг для муниципальных нужд</v>
      </c>
      <c r="B935" s="55">
        <v>810</v>
      </c>
      <c r="C935" s="58" t="s">
        <v>162</v>
      </c>
      <c r="D935" s="58" t="s">
        <v>189</v>
      </c>
      <c r="E935" s="55" t="s">
        <v>10</v>
      </c>
      <c r="F935" s="55">
        <v>200</v>
      </c>
      <c r="G935" s="63">
        <f>G936</f>
        <v>233.2</v>
      </c>
      <c r="K935" s="104"/>
      <c r="L935" s="104"/>
      <c r="M935" s="104"/>
    </row>
    <row r="936" spans="1:13" ht="36.75" customHeight="1">
      <c r="A936" s="134" t="str">
        <f ca="1">IF(ISERROR(MATCH(F936,Код_КВР,0)),"",INDIRECT(ADDRESS(MATCH(F936,Код_КВР,0)+1,2,,,"КВР")))</f>
        <v>Иные закупки товаров, работ и услуг для обеспечения муниципальных нужд</v>
      </c>
      <c r="B936" s="55">
        <v>810</v>
      </c>
      <c r="C936" s="58" t="s">
        <v>162</v>
      </c>
      <c r="D936" s="58" t="s">
        <v>189</v>
      </c>
      <c r="E936" s="55" t="s">
        <v>10</v>
      </c>
      <c r="F936" s="55">
        <v>240</v>
      </c>
      <c r="G936" s="63">
        <v>233.2</v>
      </c>
      <c r="K936" s="104"/>
      <c r="L936" s="104"/>
      <c r="M936" s="104"/>
    </row>
    <row r="937" spans="1:13" ht="12.75">
      <c r="A937" s="134" t="str">
        <f ca="1">IF(ISERROR(MATCH(F937,Код_КВР,0)),"",INDIRECT(ADDRESS(MATCH(F937,Код_КВР,0)+1,2,,,"КВР")))</f>
        <v>Социальное обеспечение и иные выплаты населению</v>
      </c>
      <c r="B937" s="55">
        <v>810</v>
      </c>
      <c r="C937" s="58" t="s">
        <v>162</v>
      </c>
      <c r="D937" s="58" t="s">
        <v>189</v>
      </c>
      <c r="E937" s="55" t="s">
        <v>10</v>
      </c>
      <c r="F937" s="55">
        <v>300</v>
      </c>
      <c r="G937" s="63">
        <f t="shared" si="119"/>
        <v>23316</v>
      </c>
      <c r="K937" s="104"/>
      <c r="L937" s="104"/>
      <c r="M937" s="104"/>
    </row>
    <row r="938" spans="1:13" ht="12.75">
      <c r="A938" s="134" t="str">
        <f ca="1">IF(ISERROR(MATCH(F938,Код_КВР,0)),"",INDIRECT(ADDRESS(MATCH(F938,Код_КВР,0)+1,2,,,"КВР")))</f>
        <v>Публичные нормативные социальные выплаты гражданам</v>
      </c>
      <c r="B938" s="55">
        <v>810</v>
      </c>
      <c r="C938" s="58" t="s">
        <v>162</v>
      </c>
      <c r="D938" s="58" t="s">
        <v>189</v>
      </c>
      <c r="E938" s="55" t="s">
        <v>10</v>
      </c>
      <c r="F938" s="55">
        <v>310</v>
      </c>
      <c r="G938" s="63">
        <v>23316</v>
      </c>
      <c r="K938" s="104"/>
      <c r="L938" s="104"/>
      <c r="M938" s="104"/>
    </row>
    <row r="939" spans="1:13" ht="33">
      <c r="A939" s="134" t="str">
        <f ca="1">IF(ISERROR(MATCH(E939,Код_КЦСР,0)),"",INDIRECT(ADDRESS(MATCH(E939,Код_КЦСР,0)+1,2,,,"КЦСР")))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939" s="55">
        <v>810</v>
      </c>
      <c r="C939" s="58" t="s">
        <v>162</v>
      </c>
      <c r="D939" s="58" t="s">
        <v>189</v>
      </c>
      <c r="E939" s="55" t="s">
        <v>11</v>
      </c>
      <c r="F939" s="55"/>
      <c r="G939" s="63">
        <f aca="true" t="shared" si="120" ref="G939:G943">G940</f>
        <v>6108.5</v>
      </c>
      <c r="K939" s="104"/>
      <c r="L939" s="104"/>
      <c r="M939" s="104"/>
    </row>
    <row r="940" spans="1:13" ht="50.25" customHeight="1">
      <c r="A940" s="134" t="str">
        <f ca="1">IF(ISERROR(MATCH(E940,Код_КЦСР,0)),"",INDIRECT(ADDRESS(MATCH(E940,Код_КЦСР,0)+1,2,,,"КЦСР")))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940" s="55">
        <v>810</v>
      </c>
      <c r="C940" s="58" t="s">
        <v>162</v>
      </c>
      <c r="D940" s="58" t="s">
        <v>189</v>
      </c>
      <c r="E940" s="55" t="s">
        <v>12</v>
      </c>
      <c r="F940" s="55"/>
      <c r="G940" s="63">
        <f>G943+G941</f>
        <v>6108.5</v>
      </c>
      <c r="K940" s="104"/>
      <c r="L940" s="104"/>
      <c r="M940" s="104"/>
    </row>
    <row r="941" spans="1:13" ht="25.5" customHeight="1">
      <c r="A941" s="134" t="str">
        <f ca="1">IF(ISERROR(MATCH(F941,Код_КВР,0)),"",INDIRECT(ADDRESS(MATCH(F941,Код_КВР,0)+1,2,,,"КВР")))</f>
        <v>Закупка товаров, работ и услуг для муниципальных нужд</v>
      </c>
      <c r="B941" s="55">
        <v>810</v>
      </c>
      <c r="C941" s="58" t="s">
        <v>162</v>
      </c>
      <c r="D941" s="58" t="s">
        <v>189</v>
      </c>
      <c r="E941" s="55" t="s">
        <v>12</v>
      </c>
      <c r="F941" s="55">
        <v>200</v>
      </c>
      <c r="G941" s="63">
        <f>G942</f>
        <v>60.5</v>
      </c>
      <c r="K941" s="104"/>
      <c r="L941" s="104"/>
      <c r="M941" s="104"/>
    </row>
    <row r="942" spans="1:13" ht="38.25" customHeight="1">
      <c r="A942" s="134" t="str">
        <f ca="1">IF(ISERROR(MATCH(F942,Код_КВР,0)),"",INDIRECT(ADDRESS(MATCH(F942,Код_КВР,0)+1,2,,,"КВР")))</f>
        <v>Иные закупки товаров, работ и услуг для обеспечения муниципальных нужд</v>
      </c>
      <c r="B942" s="55">
        <v>810</v>
      </c>
      <c r="C942" s="58" t="s">
        <v>162</v>
      </c>
      <c r="D942" s="58" t="s">
        <v>189</v>
      </c>
      <c r="E942" s="55" t="s">
        <v>12</v>
      </c>
      <c r="F942" s="55">
        <v>240</v>
      </c>
      <c r="G942" s="63">
        <v>60.5</v>
      </c>
      <c r="K942" s="104"/>
      <c r="L942" s="104"/>
      <c r="M942" s="104"/>
    </row>
    <row r="943" spans="1:13" ht="12.75">
      <c r="A943" s="134" t="str">
        <f ca="1">IF(ISERROR(MATCH(F943,Код_КВР,0)),"",INDIRECT(ADDRESS(MATCH(F943,Код_КВР,0)+1,2,,,"КВР")))</f>
        <v>Социальное обеспечение и иные выплаты населению</v>
      </c>
      <c r="B943" s="55">
        <v>810</v>
      </c>
      <c r="C943" s="58" t="s">
        <v>162</v>
      </c>
      <c r="D943" s="58" t="s">
        <v>189</v>
      </c>
      <c r="E943" s="55" t="s">
        <v>12</v>
      </c>
      <c r="F943" s="55">
        <v>300</v>
      </c>
      <c r="G943" s="63">
        <f t="shared" si="120"/>
        <v>6048</v>
      </c>
      <c r="K943" s="104"/>
      <c r="L943" s="104"/>
      <c r="M943" s="104"/>
    </row>
    <row r="944" spans="1:13" ht="12.75">
      <c r="A944" s="134" t="str">
        <f ca="1">IF(ISERROR(MATCH(F944,Код_КВР,0)),"",INDIRECT(ADDRESS(MATCH(F944,Код_КВР,0)+1,2,,,"КВР")))</f>
        <v>Публичные нормативные социальные выплаты гражданам</v>
      </c>
      <c r="B944" s="55">
        <v>810</v>
      </c>
      <c r="C944" s="58" t="s">
        <v>162</v>
      </c>
      <c r="D944" s="58" t="s">
        <v>189</v>
      </c>
      <c r="E944" s="55" t="s">
        <v>12</v>
      </c>
      <c r="F944" s="55">
        <v>310</v>
      </c>
      <c r="G944" s="63">
        <v>6048</v>
      </c>
      <c r="K944" s="104"/>
      <c r="L944" s="104"/>
      <c r="M944" s="104"/>
    </row>
    <row r="945" spans="1:13" ht="33">
      <c r="A945" s="134" t="str">
        <f ca="1">IF(ISERROR(MATCH(E945,Код_КЦСР,0)),"",INDIRECT(ADDRESS(MATCH(E945,Код_КЦСР,0)+1,2,,,"КЦСР")))</f>
        <v>Выплата вознаграждений лицам, имеющим знак «За особые заслуги перед городом Череповцом»</v>
      </c>
      <c r="B945" s="55">
        <v>810</v>
      </c>
      <c r="C945" s="58" t="s">
        <v>162</v>
      </c>
      <c r="D945" s="58" t="s">
        <v>189</v>
      </c>
      <c r="E945" s="55" t="s">
        <v>13</v>
      </c>
      <c r="F945" s="55"/>
      <c r="G945" s="63">
        <f aca="true" t="shared" si="121" ref="G945:G949">G946</f>
        <v>403</v>
      </c>
      <c r="K945" s="104"/>
      <c r="L945" s="104"/>
      <c r="M945" s="104"/>
    </row>
    <row r="946" spans="1:13" ht="49.5">
      <c r="A946" s="134" t="str">
        <f ca="1">IF(ISERROR(MATCH(E946,Код_КЦСР,0)),"",INDIRECT(ADDRESS(MATCH(E946,Код_КЦСР,0)+1,2,,,"КЦСР")))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946" s="55">
        <v>810</v>
      </c>
      <c r="C946" s="58" t="s">
        <v>162</v>
      </c>
      <c r="D946" s="58" t="s">
        <v>189</v>
      </c>
      <c r="E946" s="55" t="s">
        <v>15</v>
      </c>
      <c r="F946" s="55"/>
      <c r="G946" s="63">
        <f>G949+G947</f>
        <v>403</v>
      </c>
      <c r="K946" s="104"/>
      <c r="L946" s="104"/>
      <c r="M946" s="104"/>
    </row>
    <row r="947" spans="1:13" ht="12.75">
      <c r="A947" s="134" t="str">
        <f ca="1">IF(ISERROR(MATCH(F947,Код_КВР,0)),"",INDIRECT(ADDRESS(MATCH(F947,Код_КВР,0)+1,2,,,"КВР")))</f>
        <v>Закупка товаров, работ и услуг для муниципальных нужд</v>
      </c>
      <c r="B947" s="55">
        <v>810</v>
      </c>
      <c r="C947" s="58" t="s">
        <v>162</v>
      </c>
      <c r="D947" s="58" t="s">
        <v>189</v>
      </c>
      <c r="E947" s="55" t="s">
        <v>15</v>
      </c>
      <c r="F947" s="55">
        <v>200</v>
      </c>
      <c r="G947" s="63">
        <f>G948</f>
        <v>4</v>
      </c>
      <c r="K947" s="104"/>
      <c r="L947" s="104"/>
      <c r="M947" s="104"/>
    </row>
    <row r="948" spans="1:13" ht="33">
      <c r="A948" s="134" t="str">
        <f ca="1">IF(ISERROR(MATCH(F948,Код_КВР,0)),"",INDIRECT(ADDRESS(MATCH(F948,Код_КВР,0)+1,2,,,"КВР")))</f>
        <v>Иные закупки товаров, работ и услуг для обеспечения муниципальных нужд</v>
      </c>
      <c r="B948" s="55">
        <v>810</v>
      </c>
      <c r="C948" s="58" t="s">
        <v>162</v>
      </c>
      <c r="D948" s="58" t="s">
        <v>189</v>
      </c>
      <c r="E948" s="55" t="s">
        <v>15</v>
      </c>
      <c r="F948" s="55">
        <v>240</v>
      </c>
      <c r="G948" s="63">
        <v>4</v>
      </c>
      <c r="K948" s="104"/>
      <c r="L948" s="104"/>
      <c r="M948" s="104"/>
    </row>
    <row r="949" spans="1:13" ht="12.75">
      <c r="A949" s="134" t="str">
        <f ca="1">IF(ISERROR(MATCH(F949,Код_КВР,0)),"",INDIRECT(ADDRESS(MATCH(F949,Код_КВР,0)+1,2,,,"КВР")))</f>
        <v>Социальное обеспечение и иные выплаты населению</v>
      </c>
      <c r="B949" s="55">
        <v>810</v>
      </c>
      <c r="C949" s="58" t="s">
        <v>162</v>
      </c>
      <c r="D949" s="58" t="s">
        <v>189</v>
      </c>
      <c r="E949" s="55" t="s">
        <v>15</v>
      </c>
      <c r="F949" s="55">
        <v>300</v>
      </c>
      <c r="G949" s="63">
        <f t="shared" si="121"/>
        <v>399</v>
      </c>
      <c r="K949" s="104"/>
      <c r="L949" s="104"/>
      <c r="M949" s="104"/>
    </row>
    <row r="950" spans="1:13" ht="12.75">
      <c r="A950" s="134" t="str">
        <f ca="1">IF(ISERROR(MATCH(F950,Код_КВР,0)),"",INDIRECT(ADDRESS(MATCH(F950,Код_КВР,0)+1,2,,,"КВР")))</f>
        <v>Публичные нормативные социальные выплаты гражданам</v>
      </c>
      <c r="B950" s="55">
        <v>810</v>
      </c>
      <c r="C950" s="58" t="s">
        <v>162</v>
      </c>
      <c r="D950" s="58" t="s">
        <v>189</v>
      </c>
      <c r="E950" s="55" t="s">
        <v>15</v>
      </c>
      <c r="F950" s="55">
        <v>310</v>
      </c>
      <c r="G950" s="63">
        <v>399</v>
      </c>
      <c r="K950" s="104"/>
      <c r="L950" s="104"/>
      <c r="M950" s="104"/>
    </row>
    <row r="951" spans="1:13" ht="33">
      <c r="A951" s="134" t="str">
        <f ca="1">IF(ISERROR(MATCH(E951,Код_КЦСР,0)),"",INDIRECT(ADDRESS(MATCH(E951,Код_КЦСР,0)+1,2,,,"КЦСР")))</f>
        <v>Выплата вознаграждений лицам, имеющим звание «Почетный гражданин города Череповца</v>
      </c>
      <c r="B951" s="55">
        <v>810</v>
      </c>
      <c r="C951" s="58" t="s">
        <v>162</v>
      </c>
      <c r="D951" s="58" t="s">
        <v>189</v>
      </c>
      <c r="E951" s="55" t="s">
        <v>16</v>
      </c>
      <c r="F951" s="55"/>
      <c r="G951" s="63">
        <f aca="true" t="shared" si="122" ref="G951:G955">G952</f>
        <v>379.8</v>
      </c>
      <c r="K951" s="104"/>
      <c r="L951" s="104"/>
      <c r="M951" s="104"/>
    </row>
    <row r="952" spans="1:13" ht="49.5">
      <c r="A952" s="134" t="str">
        <f ca="1">IF(ISERROR(MATCH(E952,Код_КЦСР,0)),"",INDIRECT(ADDRESS(MATCH(E952,Код_КЦСР,0)+1,2,,,"КЦСР")))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952" s="55">
        <v>810</v>
      </c>
      <c r="C952" s="58" t="s">
        <v>162</v>
      </c>
      <c r="D952" s="58" t="s">
        <v>189</v>
      </c>
      <c r="E952" s="55" t="s">
        <v>18</v>
      </c>
      <c r="F952" s="55"/>
      <c r="G952" s="63">
        <f>G955+G953</f>
        <v>379.8</v>
      </c>
      <c r="K952" s="104"/>
      <c r="L952" s="104"/>
      <c r="M952" s="104"/>
    </row>
    <row r="953" spans="1:13" ht="12.75">
      <c r="A953" s="134" t="str">
        <f ca="1">IF(ISERROR(MATCH(F953,Код_КВР,0)),"",INDIRECT(ADDRESS(MATCH(F953,Код_КВР,0)+1,2,,,"КВР")))</f>
        <v>Закупка товаров, работ и услуг для муниципальных нужд</v>
      </c>
      <c r="B953" s="55">
        <v>810</v>
      </c>
      <c r="C953" s="58" t="s">
        <v>162</v>
      </c>
      <c r="D953" s="58" t="s">
        <v>189</v>
      </c>
      <c r="E953" s="55" t="s">
        <v>18</v>
      </c>
      <c r="F953" s="55">
        <v>200</v>
      </c>
      <c r="G953" s="63">
        <f>G954</f>
        <v>3.8</v>
      </c>
      <c r="K953" s="104"/>
      <c r="L953" s="104"/>
      <c r="M953" s="104"/>
    </row>
    <row r="954" spans="1:13" ht="33">
      <c r="A954" s="134" t="str">
        <f ca="1">IF(ISERROR(MATCH(F954,Код_КВР,0)),"",INDIRECT(ADDRESS(MATCH(F954,Код_КВР,0)+1,2,,,"КВР")))</f>
        <v>Иные закупки товаров, работ и услуг для обеспечения муниципальных нужд</v>
      </c>
      <c r="B954" s="55">
        <v>810</v>
      </c>
      <c r="C954" s="58" t="s">
        <v>162</v>
      </c>
      <c r="D954" s="58" t="s">
        <v>189</v>
      </c>
      <c r="E954" s="55" t="s">
        <v>18</v>
      </c>
      <c r="F954" s="55">
        <v>240</v>
      </c>
      <c r="G954" s="63">
        <v>3.8</v>
      </c>
      <c r="K954" s="104"/>
      <c r="L954" s="104"/>
      <c r="M954" s="104"/>
    </row>
    <row r="955" spans="1:13" ht="12.75">
      <c r="A955" s="134" t="str">
        <f ca="1">IF(ISERROR(MATCH(F955,Код_КВР,0)),"",INDIRECT(ADDRESS(MATCH(F955,Код_КВР,0)+1,2,,,"КВР")))</f>
        <v>Социальное обеспечение и иные выплаты населению</v>
      </c>
      <c r="B955" s="55">
        <v>810</v>
      </c>
      <c r="C955" s="58" t="s">
        <v>162</v>
      </c>
      <c r="D955" s="58" t="s">
        <v>189</v>
      </c>
      <c r="E955" s="55" t="s">
        <v>18</v>
      </c>
      <c r="F955" s="55">
        <v>300</v>
      </c>
      <c r="G955" s="63">
        <f t="shared" si="122"/>
        <v>376</v>
      </c>
      <c r="K955" s="104"/>
      <c r="L955" s="104"/>
      <c r="M955" s="104"/>
    </row>
    <row r="956" spans="1:13" ht="12.75">
      <c r="A956" s="134" t="str">
        <f ca="1">IF(ISERROR(MATCH(F956,Код_КВР,0)),"",INDIRECT(ADDRESS(MATCH(F956,Код_КВР,0)+1,2,,,"КВР")))</f>
        <v>Публичные нормативные социальные выплаты гражданам</v>
      </c>
      <c r="B956" s="55">
        <v>810</v>
      </c>
      <c r="C956" s="58" t="s">
        <v>162</v>
      </c>
      <c r="D956" s="58" t="s">
        <v>189</v>
      </c>
      <c r="E956" s="55" t="s">
        <v>18</v>
      </c>
      <c r="F956" s="55">
        <v>310</v>
      </c>
      <c r="G956" s="63">
        <v>376</v>
      </c>
      <c r="K956" s="104"/>
      <c r="L956" s="104"/>
      <c r="M956" s="104"/>
    </row>
    <row r="957" spans="1:13" ht="36.75" customHeight="1">
      <c r="A957" s="134" t="str">
        <f ca="1">IF(ISERROR(MATCH(E957,Код_КЦСР,0)),"",INDIRECT(ADDRESS(MATCH(E957,Код_КЦСР,0)+1,2,,,"КЦСР")))</f>
        <v>Социальная поддержка пенсионеров на условиях договора пожизненного содержания с иждивением</v>
      </c>
      <c r="B957" s="55">
        <v>810</v>
      </c>
      <c r="C957" s="58" t="s">
        <v>162</v>
      </c>
      <c r="D957" s="58" t="s">
        <v>189</v>
      </c>
      <c r="E957" s="55" t="s">
        <v>19</v>
      </c>
      <c r="F957" s="55"/>
      <c r="G957" s="63">
        <f aca="true" t="shared" si="123" ref="G957">G960+G958</f>
        <v>15393.4</v>
      </c>
      <c r="K957" s="104"/>
      <c r="L957" s="104"/>
      <c r="M957" s="104"/>
    </row>
    <row r="958" spans="1:13" ht="21" customHeight="1">
      <c r="A958" s="134" t="str">
        <f ca="1">IF(ISERROR(MATCH(F958,Код_КВР,0)),"",INDIRECT(ADDRESS(MATCH(F958,Код_КВР,0)+1,2,,,"КВР")))</f>
        <v>Закупка товаров, работ и услуг для муниципальных нужд</v>
      </c>
      <c r="B958" s="55">
        <v>810</v>
      </c>
      <c r="C958" s="58" t="s">
        <v>162</v>
      </c>
      <c r="D958" s="58" t="s">
        <v>189</v>
      </c>
      <c r="E958" s="55" t="s">
        <v>19</v>
      </c>
      <c r="F958" s="55">
        <v>200</v>
      </c>
      <c r="G958" s="63">
        <f>G959</f>
        <v>127.5</v>
      </c>
      <c r="K958" s="104"/>
      <c r="L958" s="104"/>
      <c r="M958" s="104"/>
    </row>
    <row r="959" spans="1:13" ht="36.75" customHeight="1">
      <c r="A959" s="134" t="str">
        <f ca="1">IF(ISERROR(MATCH(F959,Код_КВР,0)),"",INDIRECT(ADDRESS(MATCH(F959,Код_КВР,0)+1,2,,,"КВР")))</f>
        <v>Иные закупки товаров, работ и услуг для обеспечения муниципальных нужд</v>
      </c>
      <c r="B959" s="55">
        <v>810</v>
      </c>
      <c r="C959" s="58" t="s">
        <v>162</v>
      </c>
      <c r="D959" s="58" t="s">
        <v>189</v>
      </c>
      <c r="E959" s="55" t="s">
        <v>19</v>
      </c>
      <c r="F959" s="55">
        <v>240</v>
      </c>
      <c r="G959" s="63">
        <v>127.5</v>
      </c>
      <c r="K959" s="104"/>
      <c r="L959" s="104"/>
      <c r="M959" s="104"/>
    </row>
    <row r="960" spans="1:13" ht="12.75">
      <c r="A960" s="134" t="str">
        <f ca="1">IF(ISERROR(MATCH(F960,Код_КВР,0)),"",INDIRECT(ADDRESS(MATCH(F960,Код_КВР,0)+1,2,,,"КВР")))</f>
        <v>Социальное обеспечение и иные выплаты населению</v>
      </c>
      <c r="B960" s="55">
        <v>810</v>
      </c>
      <c r="C960" s="58" t="s">
        <v>162</v>
      </c>
      <c r="D960" s="58" t="s">
        <v>189</v>
      </c>
      <c r="E960" s="55" t="s">
        <v>19</v>
      </c>
      <c r="F960" s="55">
        <v>300</v>
      </c>
      <c r="G960" s="63">
        <f aca="true" t="shared" si="124" ref="G960:G965">G961</f>
        <v>15265.9</v>
      </c>
      <c r="K960" s="104"/>
      <c r="L960" s="104"/>
      <c r="M960" s="104"/>
    </row>
    <row r="961" spans="1:13" ht="33">
      <c r="A961" s="134" t="str">
        <f ca="1">IF(ISERROR(MATCH(F961,Код_КВР,0)),"",INDIRECT(ADDRESS(MATCH(F961,Код_КВР,0)+1,2,,,"КВР")))</f>
        <v>Социальные выплаты гражданам, кроме публичных нормативных социальных выплат</v>
      </c>
      <c r="B961" s="55">
        <v>810</v>
      </c>
      <c r="C961" s="58" t="s">
        <v>162</v>
      </c>
      <c r="D961" s="58" t="s">
        <v>189</v>
      </c>
      <c r="E961" s="55" t="s">
        <v>19</v>
      </c>
      <c r="F961" s="55">
        <v>320</v>
      </c>
      <c r="G961" s="63">
        <f>13059+2206.9</f>
        <v>15265.9</v>
      </c>
      <c r="K961" s="104"/>
      <c r="L961" s="104"/>
      <c r="M961" s="104"/>
    </row>
    <row r="962" spans="1:13" ht="33">
      <c r="A962" s="134" t="str">
        <f ca="1">IF(ISERROR(MATCH(E962,Код_КЦСР,0)),"",INDIRECT(ADDRESS(MATCH(E962,Код_КЦСР,0)+1,2,,,"КЦСР")))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62" s="55">
        <v>810</v>
      </c>
      <c r="C962" s="58" t="s">
        <v>162</v>
      </c>
      <c r="D962" s="58" t="s">
        <v>189</v>
      </c>
      <c r="E962" s="55" t="s">
        <v>344</v>
      </c>
      <c r="F962" s="55"/>
      <c r="G962" s="63">
        <f>G965+G963</f>
        <v>211896.7</v>
      </c>
      <c r="K962" s="104"/>
      <c r="L962" s="104"/>
      <c r="M962" s="104"/>
    </row>
    <row r="963" spans="1:13" ht="12.75">
      <c r="A963" s="134" t="str">
        <f ca="1">IF(ISERROR(MATCH(F963,Код_КВР,0)),"",INDIRECT(ADDRESS(MATCH(F963,Код_КВР,0)+1,2,,,"КВР")))</f>
        <v>Закупка товаров, работ и услуг для муниципальных нужд</v>
      </c>
      <c r="B963" s="55">
        <v>810</v>
      </c>
      <c r="C963" s="58" t="s">
        <v>162</v>
      </c>
      <c r="D963" s="58" t="s">
        <v>189</v>
      </c>
      <c r="E963" s="55" t="s">
        <v>344</v>
      </c>
      <c r="F963" s="55">
        <v>200</v>
      </c>
      <c r="G963" s="63">
        <f>G964</f>
        <v>1492.2</v>
      </c>
      <c r="K963" s="104"/>
      <c r="L963" s="104"/>
      <c r="M963" s="104"/>
    </row>
    <row r="964" spans="1:13" ht="33">
      <c r="A964" s="134" t="str">
        <f ca="1">IF(ISERROR(MATCH(F964,Код_КВР,0)),"",INDIRECT(ADDRESS(MATCH(F964,Код_КВР,0)+1,2,,,"КВР")))</f>
        <v>Иные закупки товаров, работ и услуг для обеспечения муниципальных нужд</v>
      </c>
      <c r="B964" s="55">
        <v>810</v>
      </c>
      <c r="C964" s="58" t="s">
        <v>162</v>
      </c>
      <c r="D964" s="58" t="s">
        <v>189</v>
      </c>
      <c r="E964" s="55" t="s">
        <v>344</v>
      </c>
      <c r="F964" s="55">
        <v>240</v>
      </c>
      <c r="G964" s="63">
        <v>1492.2</v>
      </c>
      <c r="K964" s="104"/>
      <c r="L964" s="104"/>
      <c r="M964" s="104"/>
    </row>
    <row r="965" spans="1:13" ht="12.75">
      <c r="A965" s="134" t="str">
        <f ca="1">IF(ISERROR(MATCH(F965,Код_КВР,0)),"",INDIRECT(ADDRESS(MATCH(F965,Код_КВР,0)+1,2,,,"КВР")))</f>
        <v>Социальное обеспечение и иные выплаты населению</v>
      </c>
      <c r="B965" s="55">
        <v>810</v>
      </c>
      <c r="C965" s="58" t="s">
        <v>162</v>
      </c>
      <c r="D965" s="58" t="s">
        <v>189</v>
      </c>
      <c r="E965" s="55" t="s">
        <v>344</v>
      </c>
      <c r="F965" s="55">
        <v>300</v>
      </c>
      <c r="G965" s="63">
        <f t="shared" si="124"/>
        <v>210404.5</v>
      </c>
      <c r="K965" s="104"/>
      <c r="L965" s="104"/>
      <c r="M965" s="104"/>
    </row>
    <row r="966" spans="1:13" ht="33">
      <c r="A966" s="134" t="str">
        <f ca="1">IF(ISERROR(MATCH(F966,Код_КВР,0)),"",INDIRECT(ADDRESS(MATCH(F966,Код_КВР,0)+1,2,,,"КВР")))</f>
        <v>Социальные выплаты гражданам, кроме публичных нормативных социальных выплат</v>
      </c>
      <c r="B966" s="55">
        <v>810</v>
      </c>
      <c r="C966" s="58" t="s">
        <v>162</v>
      </c>
      <c r="D966" s="58" t="s">
        <v>189</v>
      </c>
      <c r="E966" s="55" t="s">
        <v>344</v>
      </c>
      <c r="F966" s="55">
        <v>320</v>
      </c>
      <c r="G966" s="63">
        <v>210404.5</v>
      </c>
      <c r="K966" s="104"/>
      <c r="L966" s="104"/>
      <c r="M966" s="104"/>
    </row>
    <row r="967" spans="1:13" ht="12.75">
      <c r="A967" s="136" t="s">
        <v>178</v>
      </c>
      <c r="B967" s="55">
        <v>810</v>
      </c>
      <c r="C967" s="58" t="s">
        <v>162</v>
      </c>
      <c r="D967" s="58" t="s">
        <v>190</v>
      </c>
      <c r="E967" s="55"/>
      <c r="F967" s="55"/>
      <c r="G967" s="63">
        <f>G968</f>
        <v>51652</v>
      </c>
      <c r="K967" s="104"/>
      <c r="L967" s="104"/>
      <c r="M967" s="104"/>
    </row>
    <row r="968" spans="1:13" ht="33">
      <c r="A968" s="134" t="str">
        <f ca="1">IF(ISERROR(MATCH(E968,Код_КЦСР,0)),"",INDIRECT(ADDRESS(MATCH(E968,Код_КЦСР,0)+1,2,,,"КЦСР")))</f>
        <v>Муниципальная программа «Социальная поддержка граждан» на 2014-2018 годы</v>
      </c>
      <c r="B968" s="55">
        <v>810</v>
      </c>
      <c r="C968" s="58" t="s">
        <v>162</v>
      </c>
      <c r="D968" s="58" t="s">
        <v>190</v>
      </c>
      <c r="E968" s="55" t="s">
        <v>4</v>
      </c>
      <c r="F968" s="55"/>
      <c r="G968" s="63">
        <f>G969</f>
        <v>51652</v>
      </c>
      <c r="K968" s="104"/>
      <c r="L968" s="104"/>
      <c r="M968" s="104"/>
    </row>
    <row r="969" spans="1:13" ht="33">
      <c r="A969" s="134" t="str">
        <f ca="1">IF(ISERROR(MATCH(E969,Код_КЦСР,0)),"",INDIRECT(ADDRESS(MATCH(E969,Код_КЦСР,0)+1,2,,,"КЦСР")))</f>
        <v>Социальная поддержка детей-сирот и детей, оставшихся без попечения родителей</v>
      </c>
      <c r="B969" s="55">
        <v>810</v>
      </c>
      <c r="C969" s="58" t="s">
        <v>162</v>
      </c>
      <c r="D969" s="58" t="s">
        <v>190</v>
      </c>
      <c r="E969" s="55" t="s">
        <v>597</v>
      </c>
      <c r="F969" s="55"/>
      <c r="G969" s="63">
        <f>G970</f>
        <v>51652</v>
      </c>
      <c r="K969" s="104"/>
      <c r="L969" s="104"/>
      <c r="M969" s="104"/>
    </row>
    <row r="970" spans="1:13" ht="35.25" customHeight="1">
      <c r="A970" s="134" t="str">
        <f ca="1">IF(ISERROR(MATCH(E970,Код_КЦСР,0)),"",INDIRECT(ADDRESS(MATCH(E970,Код_КЦСР,0)+1,2,,,"КЦСР")))</f>
        <v>Социальная поддержка детей-сирот и детей, оставшихся без попечения родителей</v>
      </c>
      <c r="B970" s="55">
        <v>810</v>
      </c>
      <c r="C970" s="58" t="s">
        <v>162</v>
      </c>
      <c r="D970" s="58" t="s">
        <v>190</v>
      </c>
      <c r="E970" s="55" t="s">
        <v>587</v>
      </c>
      <c r="F970" s="55"/>
      <c r="G970" s="63">
        <f>G971</f>
        <v>51652</v>
      </c>
      <c r="K970" s="104"/>
      <c r="L970" s="104"/>
      <c r="M970" s="104"/>
    </row>
    <row r="971" spans="1:13" ht="12.75">
      <c r="A971" s="134" t="str">
        <f aca="true" t="shared" si="125" ref="A971:A972">IF(ISERROR(MATCH(F971,Код_КВР,0)),"",INDIRECT(ADDRESS(MATCH(F971,Код_КВР,0)+1,2,,,"КВР")))</f>
        <v>Социальное обеспечение и иные выплаты населению</v>
      </c>
      <c r="B971" s="55">
        <v>810</v>
      </c>
      <c r="C971" s="58" t="s">
        <v>162</v>
      </c>
      <c r="D971" s="58" t="s">
        <v>190</v>
      </c>
      <c r="E971" s="55" t="s">
        <v>587</v>
      </c>
      <c r="F971" s="55">
        <v>300</v>
      </c>
      <c r="G971" s="63">
        <f>G972</f>
        <v>51652</v>
      </c>
      <c r="K971" s="104"/>
      <c r="L971" s="104"/>
      <c r="M971" s="104"/>
    </row>
    <row r="972" spans="1:13" ht="33">
      <c r="A972" s="134" t="str">
        <f ca="1" t="shared" si="125"/>
        <v>Социальные выплаты гражданам, кроме публичных нормативных социальных выплат</v>
      </c>
      <c r="B972" s="55">
        <v>810</v>
      </c>
      <c r="C972" s="58" t="s">
        <v>162</v>
      </c>
      <c r="D972" s="58" t="s">
        <v>190</v>
      </c>
      <c r="E972" s="55" t="s">
        <v>587</v>
      </c>
      <c r="F972" s="55">
        <v>320</v>
      </c>
      <c r="G972" s="63">
        <f>851.6+761.9+594.7+1148.4+1128.4+23965.7+23201.3</f>
        <v>51652</v>
      </c>
      <c r="K972" s="104"/>
      <c r="L972" s="104"/>
      <c r="M972" s="104"/>
    </row>
    <row r="973" spans="1:13" ht="12.75">
      <c r="A973" s="137" t="s">
        <v>163</v>
      </c>
      <c r="B973" s="55">
        <v>810</v>
      </c>
      <c r="C973" s="58" t="s">
        <v>162</v>
      </c>
      <c r="D973" s="58" t="s">
        <v>191</v>
      </c>
      <c r="E973" s="55"/>
      <c r="F973" s="55"/>
      <c r="G973" s="63">
        <f>G974</f>
        <v>61835.600000000006</v>
      </c>
      <c r="K973" s="104"/>
      <c r="L973" s="104"/>
      <c r="M973" s="104"/>
    </row>
    <row r="974" spans="1:13" ht="40.5" customHeight="1">
      <c r="A974" s="134" t="str">
        <f ca="1">IF(ISERROR(MATCH(E974,Код_КЦСР,0)),"",INDIRECT(ADDRESS(MATCH(E974,Код_КЦСР,0)+1,2,,,"КЦСР")))</f>
        <v>Муниципальная программа «Социальная поддержка граждан» на 2014-2018 годы</v>
      </c>
      <c r="B974" s="55">
        <v>810</v>
      </c>
      <c r="C974" s="58" t="s">
        <v>162</v>
      </c>
      <c r="D974" s="58" t="s">
        <v>191</v>
      </c>
      <c r="E974" s="55" t="s">
        <v>4</v>
      </c>
      <c r="F974" s="55"/>
      <c r="G974" s="63">
        <f>G987+G982+G994+G975</f>
        <v>61835.600000000006</v>
      </c>
      <c r="K974" s="104"/>
      <c r="L974" s="104"/>
      <c r="M974" s="104"/>
    </row>
    <row r="975" spans="1:13" ht="157.5" customHeight="1">
      <c r="A975" s="134" t="str">
        <f ca="1">IF(ISERROR(MATCH(E975,Код_КЦСР,0)),"",INDIRECT(ADDRESS(MATCH(E975,Код_КЦСР,0)+1,2,,,"КЦСР")))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975" s="55">
        <v>810</v>
      </c>
      <c r="C975" s="58" t="s">
        <v>162</v>
      </c>
      <c r="D975" s="58" t="s">
        <v>191</v>
      </c>
      <c r="E975" s="55" t="s">
        <v>585</v>
      </c>
      <c r="F975" s="55"/>
      <c r="G975" s="63">
        <f>G976+G978+G980</f>
        <v>18920.2</v>
      </c>
      <c r="K975" s="104"/>
      <c r="L975" s="104"/>
      <c r="M975" s="104"/>
    </row>
    <row r="976" spans="1:13" ht="36.75" customHeight="1">
      <c r="A976" s="134" t="str">
        <f aca="true" t="shared" si="126" ref="A976:A981">IF(ISERROR(MATCH(F976,Код_КВР,0)),"",INDIRECT(ADDRESS(MATCH(F976,Код_КВР,0)+1,2,,,"КВР")))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6" s="55">
        <v>810</v>
      </c>
      <c r="C976" s="58" t="s">
        <v>162</v>
      </c>
      <c r="D976" s="58" t="s">
        <v>191</v>
      </c>
      <c r="E976" s="55" t="s">
        <v>585</v>
      </c>
      <c r="F976" s="55">
        <v>100</v>
      </c>
      <c r="G976" s="63">
        <f>G977</f>
        <v>8645</v>
      </c>
      <c r="K976" s="104"/>
      <c r="L976" s="104"/>
      <c r="M976" s="104"/>
    </row>
    <row r="977" spans="1:13" ht="22.9" customHeight="1">
      <c r="A977" s="134" t="str">
        <f ca="1" t="shared" si="126"/>
        <v>Расходы на выплаты персоналу муниципальных органов</v>
      </c>
      <c r="B977" s="55">
        <v>810</v>
      </c>
      <c r="C977" s="58" t="s">
        <v>162</v>
      </c>
      <c r="D977" s="58" t="s">
        <v>191</v>
      </c>
      <c r="E977" s="55" t="s">
        <v>585</v>
      </c>
      <c r="F977" s="55">
        <v>120</v>
      </c>
      <c r="G977" s="63">
        <f>6464.1+2180.9</f>
        <v>8645</v>
      </c>
      <c r="K977" s="104"/>
      <c r="L977" s="104"/>
      <c r="M977" s="104"/>
    </row>
    <row r="978" spans="1:13" ht="22.9" customHeight="1">
      <c r="A978" s="134" t="str">
        <f ca="1" t="shared" si="126"/>
        <v>Закупка товаров, работ и услуг для муниципальных нужд</v>
      </c>
      <c r="B978" s="55">
        <v>810</v>
      </c>
      <c r="C978" s="58" t="s">
        <v>162</v>
      </c>
      <c r="D978" s="58" t="s">
        <v>191</v>
      </c>
      <c r="E978" s="55" t="s">
        <v>585</v>
      </c>
      <c r="F978" s="55">
        <v>200</v>
      </c>
      <c r="G978" s="63">
        <f>G979</f>
        <v>2548.4</v>
      </c>
      <c r="K978" s="104"/>
      <c r="L978" s="104"/>
      <c r="M978" s="104"/>
    </row>
    <row r="979" spans="1:13" ht="22.9" customHeight="1">
      <c r="A979" s="134" t="str">
        <f ca="1" t="shared" si="126"/>
        <v>Иные закупки товаров, работ и услуг для обеспечения муниципальных нужд</v>
      </c>
      <c r="B979" s="55">
        <v>810</v>
      </c>
      <c r="C979" s="58" t="s">
        <v>162</v>
      </c>
      <c r="D979" s="58" t="s">
        <v>191</v>
      </c>
      <c r="E979" s="55" t="s">
        <v>585</v>
      </c>
      <c r="F979" s="55">
        <v>240</v>
      </c>
      <c r="G979" s="63">
        <f>1939.2+501.6+107.6</f>
        <v>2548.4</v>
      </c>
      <c r="K979" s="104"/>
      <c r="L979" s="104"/>
      <c r="M979" s="104"/>
    </row>
    <row r="980" spans="1:13" ht="22.9" customHeight="1">
      <c r="A980" s="134" t="str">
        <f ca="1" t="shared" si="126"/>
        <v>Социальное обеспечение и иные выплаты населению</v>
      </c>
      <c r="B980" s="55">
        <v>810</v>
      </c>
      <c r="C980" s="58" t="s">
        <v>162</v>
      </c>
      <c r="D980" s="58" t="s">
        <v>191</v>
      </c>
      <c r="E980" s="55" t="s">
        <v>585</v>
      </c>
      <c r="F980" s="55">
        <v>300</v>
      </c>
      <c r="G980" s="63">
        <f>G981</f>
        <v>7726.8</v>
      </c>
      <c r="K980" s="104"/>
      <c r="L980" s="104"/>
      <c r="M980" s="104"/>
    </row>
    <row r="981" spans="1:13" ht="34.7" customHeight="1">
      <c r="A981" s="134" t="str">
        <f ca="1" t="shared" si="126"/>
        <v>Социальные выплаты гражданам, кроме публичных нормативных социальных выплат</v>
      </c>
      <c r="B981" s="55">
        <v>810</v>
      </c>
      <c r="C981" s="58" t="s">
        <v>162</v>
      </c>
      <c r="D981" s="58" t="s">
        <v>191</v>
      </c>
      <c r="E981" s="55" t="s">
        <v>585</v>
      </c>
      <c r="F981" s="55">
        <v>320</v>
      </c>
      <c r="G981" s="63">
        <v>7726.8</v>
      </c>
      <c r="K981" s="104"/>
      <c r="L981" s="104"/>
      <c r="M981" s="104"/>
    </row>
    <row r="982" spans="1:13" ht="48.75" customHeight="1">
      <c r="A982" s="134" t="str">
        <f ca="1">IF(ISERROR(MATCH(E982,Код_КЦСР,0)),"",INDIRECT(ADDRESS(MATCH(E982,Код_КЦСР,0)+1,2,,,"КЦСР")))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982" s="55">
        <v>810</v>
      </c>
      <c r="C982" s="58" t="s">
        <v>162</v>
      </c>
      <c r="D982" s="58" t="s">
        <v>191</v>
      </c>
      <c r="E982" s="55" t="s">
        <v>546</v>
      </c>
      <c r="F982" s="55"/>
      <c r="G982" s="63">
        <f>G983+G985</f>
        <v>9242.4</v>
      </c>
      <c r="K982" s="104"/>
      <c r="L982" s="104"/>
      <c r="M982" s="104"/>
    </row>
    <row r="983" spans="1:13" ht="36" customHeight="1">
      <c r="A983" s="134" t="str">
        <f aca="true" t="shared" si="127" ref="A983:A986">IF(ISERROR(MATCH(F983,Код_КВР,0)),"",INDIRECT(ADDRESS(MATCH(F983,Код_КВР,0)+1,2,,,"КВР")))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3" s="55">
        <v>810</v>
      </c>
      <c r="C983" s="58" t="s">
        <v>162</v>
      </c>
      <c r="D983" s="58" t="s">
        <v>191</v>
      </c>
      <c r="E983" s="55" t="s">
        <v>546</v>
      </c>
      <c r="F983" s="55">
        <v>100</v>
      </c>
      <c r="G983" s="63">
        <f>G984</f>
        <v>8909</v>
      </c>
      <c r="K983" s="104"/>
      <c r="L983" s="104"/>
      <c r="M983" s="104"/>
    </row>
    <row r="984" spans="1:13" ht="12.75">
      <c r="A984" s="134" t="str">
        <f ca="1" t="shared" si="127"/>
        <v>Расходы на выплаты персоналу муниципальных органов</v>
      </c>
      <c r="B984" s="55">
        <v>810</v>
      </c>
      <c r="C984" s="58" t="s">
        <v>162</v>
      </c>
      <c r="D984" s="58" t="s">
        <v>191</v>
      </c>
      <c r="E984" s="55" t="s">
        <v>546</v>
      </c>
      <c r="F984" s="55">
        <v>120</v>
      </c>
      <c r="G984" s="63">
        <v>8909</v>
      </c>
      <c r="K984" s="104"/>
      <c r="L984" s="104"/>
      <c r="M984" s="104"/>
    </row>
    <row r="985" spans="1:13" ht="12.75">
      <c r="A985" s="134" t="str">
        <f ca="1" t="shared" si="127"/>
        <v>Закупка товаров, работ и услуг для муниципальных нужд</v>
      </c>
      <c r="B985" s="55">
        <v>810</v>
      </c>
      <c r="C985" s="58" t="s">
        <v>162</v>
      </c>
      <c r="D985" s="58" t="s">
        <v>191</v>
      </c>
      <c r="E985" s="55" t="s">
        <v>546</v>
      </c>
      <c r="F985" s="55">
        <v>200</v>
      </c>
      <c r="G985" s="63">
        <f>G986</f>
        <v>333.4</v>
      </c>
      <c r="K985" s="104"/>
      <c r="L985" s="104"/>
      <c r="M985" s="104"/>
    </row>
    <row r="986" spans="1:13" ht="39.75" customHeight="1">
      <c r="A986" s="134" t="str">
        <f ca="1" t="shared" si="127"/>
        <v>Иные закупки товаров, работ и услуг для обеспечения муниципальных нужд</v>
      </c>
      <c r="B986" s="55">
        <v>810</v>
      </c>
      <c r="C986" s="58" t="s">
        <v>162</v>
      </c>
      <c r="D986" s="58" t="s">
        <v>191</v>
      </c>
      <c r="E986" s="55" t="s">
        <v>546</v>
      </c>
      <c r="F986" s="55">
        <v>240</v>
      </c>
      <c r="G986" s="63">
        <v>333.4</v>
      </c>
      <c r="K986" s="104"/>
      <c r="L986" s="104"/>
      <c r="M986" s="104"/>
    </row>
    <row r="987" spans="1:13" ht="82.5">
      <c r="A987" s="134" t="str">
        <f ca="1">IF(ISERROR(MATCH(E987,Код_КЦСР,0)),"",INDIRECT(ADDRESS(MATCH(E987,Код_КЦСР,0)+1,2,,,"КЦСР")))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87" s="55">
        <v>810</v>
      </c>
      <c r="C987" s="58" t="s">
        <v>162</v>
      </c>
      <c r="D987" s="58" t="s">
        <v>191</v>
      </c>
      <c r="E987" s="55" t="s">
        <v>340</v>
      </c>
      <c r="F987" s="55"/>
      <c r="G987" s="63">
        <f>G988+G990+G992</f>
        <v>32009.200000000004</v>
      </c>
      <c r="K987" s="104"/>
      <c r="L987" s="104"/>
      <c r="M987" s="104"/>
    </row>
    <row r="988" spans="1:13" ht="35.25" customHeight="1">
      <c r="A988" s="134" t="str">
        <f aca="true" t="shared" si="128" ref="A988:A993">IF(ISERROR(MATCH(F988,Код_КВР,0)),"",INDIRECT(ADDRESS(MATCH(F988,Код_КВР,0)+1,2,,,"КВР")))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8" s="55">
        <v>810</v>
      </c>
      <c r="C988" s="58" t="s">
        <v>162</v>
      </c>
      <c r="D988" s="58" t="s">
        <v>191</v>
      </c>
      <c r="E988" s="55" t="s">
        <v>340</v>
      </c>
      <c r="F988" s="55">
        <v>100</v>
      </c>
      <c r="G988" s="63">
        <f>G989</f>
        <v>26867.100000000002</v>
      </c>
      <c r="K988" s="104"/>
      <c r="L988" s="104"/>
      <c r="M988" s="104"/>
    </row>
    <row r="989" spans="1:13" ht="21" customHeight="1">
      <c r="A989" s="134" t="str">
        <f ca="1" t="shared" si="128"/>
        <v>Расходы на выплаты персоналу муниципальных органов</v>
      </c>
      <c r="B989" s="55">
        <v>810</v>
      </c>
      <c r="C989" s="58" t="s">
        <v>162</v>
      </c>
      <c r="D989" s="58" t="s">
        <v>191</v>
      </c>
      <c r="E989" s="55" t="s">
        <v>340</v>
      </c>
      <c r="F989" s="55">
        <v>120</v>
      </c>
      <c r="G989" s="63">
        <f>26852.4+14.7</f>
        <v>26867.100000000002</v>
      </c>
      <c r="K989" s="104"/>
      <c r="L989" s="104"/>
      <c r="M989" s="104"/>
    </row>
    <row r="990" spans="1:13" ht="21" customHeight="1">
      <c r="A990" s="134" t="str">
        <f ca="1" t="shared" si="128"/>
        <v>Закупка товаров, работ и услуг для муниципальных нужд</v>
      </c>
      <c r="B990" s="55">
        <v>810</v>
      </c>
      <c r="C990" s="58" t="s">
        <v>162</v>
      </c>
      <c r="D990" s="58" t="s">
        <v>191</v>
      </c>
      <c r="E990" s="55" t="s">
        <v>340</v>
      </c>
      <c r="F990" s="55">
        <v>200</v>
      </c>
      <c r="G990" s="63">
        <f>G991</f>
        <v>5126.900000000001</v>
      </c>
      <c r="K990" s="104"/>
      <c r="L990" s="104"/>
      <c r="M990" s="104"/>
    </row>
    <row r="991" spans="1:13" ht="33">
      <c r="A991" s="134" t="str">
        <f ca="1" t="shared" si="128"/>
        <v>Иные закупки товаров, работ и услуг для обеспечения муниципальных нужд</v>
      </c>
      <c r="B991" s="55">
        <v>810</v>
      </c>
      <c r="C991" s="58" t="s">
        <v>162</v>
      </c>
      <c r="D991" s="58" t="s">
        <v>191</v>
      </c>
      <c r="E991" s="55" t="s">
        <v>340</v>
      </c>
      <c r="F991" s="55">
        <v>240</v>
      </c>
      <c r="G991" s="63">
        <f>1675.8+3458.3-7.2</f>
        <v>5126.900000000001</v>
      </c>
      <c r="K991" s="104"/>
      <c r="L991" s="104"/>
      <c r="M991" s="104"/>
    </row>
    <row r="992" spans="1:13" ht="26.25" customHeight="1">
      <c r="A992" s="134" t="str">
        <f ca="1" t="shared" si="128"/>
        <v>Иные бюджетные ассигнования</v>
      </c>
      <c r="B992" s="55">
        <v>810</v>
      </c>
      <c r="C992" s="58" t="s">
        <v>162</v>
      </c>
      <c r="D992" s="58" t="s">
        <v>191</v>
      </c>
      <c r="E992" s="55" t="s">
        <v>340</v>
      </c>
      <c r="F992" s="55">
        <v>800</v>
      </c>
      <c r="G992" s="63">
        <f>G993</f>
        <v>15.2</v>
      </c>
      <c r="K992" s="104"/>
      <c r="L992" s="104"/>
      <c r="M992" s="104"/>
    </row>
    <row r="993" spans="1:13" ht="27.2" customHeight="1">
      <c r="A993" s="134" t="str">
        <f ca="1" t="shared" si="128"/>
        <v>Уплата налогов, сборов и иных платежей</v>
      </c>
      <c r="B993" s="55">
        <v>810</v>
      </c>
      <c r="C993" s="58" t="s">
        <v>162</v>
      </c>
      <c r="D993" s="58" t="s">
        <v>191</v>
      </c>
      <c r="E993" s="55" t="s">
        <v>340</v>
      </c>
      <c r="F993" s="55">
        <v>850</v>
      </c>
      <c r="G993" s="63">
        <f>5+10.2</f>
        <v>15.2</v>
      </c>
      <c r="K993" s="104"/>
      <c r="L993" s="104"/>
      <c r="M993" s="104"/>
    </row>
    <row r="994" spans="1:13" ht="44.25" customHeight="1">
      <c r="A994" s="134" t="str">
        <f ca="1">IF(ISERROR(MATCH(E994,Код_КЦСР,0)),"",INDIRECT(ADDRESS(MATCH(E994,Код_КЦСР,0)+1,2,,,"КЦСР")))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94" s="55">
        <v>810</v>
      </c>
      <c r="C994" s="58" t="s">
        <v>162</v>
      </c>
      <c r="D994" s="58" t="s">
        <v>191</v>
      </c>
      <c r="E994" s="55" t="s">
        <v>344</v>
      </c>
      <c r="F994" s="55"/>
      <c r="G994" s="63">
        <f>G995+G997</f>
        <v>1663.8000000000002</v>
      </c>
      <c r="K994" s="104"/>
      <c r="L994" s="104"/>
      <c r="M994" s="104"/>
    </row>
    <row r="995" spans="1:13" ht="45.2" customHeight="1">
      <c r="A995" s="134" t="str">
        <f aca="true" t="shared" si="129" ref="A995:A997">IF(ISERROR(MATCH(F995,Код_КВР,0)),"",INDIRECT(ADDRESS(MATCH(F995,Код_КВР,0)+1,2,,,"КВР")))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5" s="55">
        <v>810</v>
      </c>
      <c r="C995" s="58" t="s">
        <v>162</v>
      </c>
      <c r="D995" s="58" t="s">
        <v>191</v>
      </c>
      <c r="E995" s="55" t="s">
        <v>344</v>
      </c>
      <c r="F995" s="55">
        <v>100</v>
      </c>
      <c r="G995" s="63">
        <f>G996</f>
        <v>1123.9</v>
      </c>
      <c r="K995" s="104"/>
      <c r="L995" s="104"/>
      <c r="M995" s="104"/>
    </row>
    <row r="996" spans="1:13" ht="27.2" customHeight="1">
      <c r="A996" s="134" t="str">
        <f ca="1" t="shared" si="129"/>
        <v>Расходы на выплаты персоналу муниципальных органов</v>
      </c>
      <c r="B996" s="55">
        <v>810</v>
      </c>
      <c r="C996" s="58" t="s">
        <v>162</v>
      </c>
      <c r="D996" s="58" t="s">
        <v>191</v>
      </c>
      <c r="E996" s="55" t="s">
        <v>344</v>
      </c>
      <c r="F996" s="55">
        <v>120</v>
      </c>
      <c r="G996" s="63">
        <v>1123.9</v>
      </c>
      <c r="K996" s="104"/>
      <c r="L996" s="104"/>
      <c r="M996" s="104"/>
    </row>
    <row r="997" spans="1:13" ht="27.2" customHeight="1">
      <c r="A997" s="134" t="str">
        <f ca="1" t="shared" si="129"/>
        <v>Закупка товаров, работ и услуг для муниципальных нужд</v>
      </c>
      <c r="B997" s="55">
        <v>810</v>
      </c>
      <c r="C997" s="58" t="s">
        <v>162</v>
      </c>
      <c r="D997" s="58" t="s">
        <v>191</v>
      </c>
      <c r="E997" s="55" t="s">
        <v>344</v>
      </c>
      <c r="F997" s="55">
        <v>200</v>
      </c>
      <c r="G997" s="63">
        <f>G998</f>
        <v>539.9</v>
      </c>
      <c r="K997" s="104"/>
      <c r="L997" s="104"/>
      <c r="M997" s="104"/>
    </row>
    <row r="998" spans="1:13" ht="37.5" customHeight="1">
      <c r="A998" s="134" t="str">
        <f aca="true" t="shared" si="130" ref="A998">IF(ISERROR(MATCH(F998,Код_КВР,0)),"",INDIRECT(ADDRESS(MATCH(F998,Код_КВР,0)+1,2,,,"КВР")))</f>
        <v>Иные закупки товаров, работ и услуг для обеспечения муниципальных нужд</v>
      </c>
      <c r="B998" s="55">
        <v>810</v>
      </c>
      <c r="C998" s="58" t="s">
        <v>162</v>
      </c>
      <c r="D998" s="58" t="s">
        <v>191</v>
      </c>
      <c r="E998" s="55" t="s">
        <v>344</v>
      </c>
      <c r="F998" s="55">
        <v>240</v>
      </c>
      <c r="G998" s="63">
        <v>539.9</v>
      </c>
      <c r="K998" s="104"/>
      <c r="L998" s="104"/>
      <c r="M998" s="104"/>
    </row>
    <row r="999" spans="1:13" ht="12.75">
      <c r="A999" s="134" t="str">
        <f ca="1">IF(ISERROR(MATCH(B999,Код_ППП,0)),"",INDIRECT(ADDRESS(MATCH(B999,Код_ППП,0)+1,2,,,"ППП")))</f>
        <v>КОМИТЕТ ПО УПРАВЛЕНИЮ ИМУЩЕСТВОМ ГОРОДА</v>
      </c>
      <c r="B999" s="55">
        <v>811</v>
      </c>
      <c r="C999" s="58"/>
      <c r="D999" s="58"/>
      <c r="E999" s="55"/>
      <c r="F999" s="55"/>
      <c r="G999" s="63">
        <f>G1000+G1009+G1055+G1079+G1126+G1114</f>
        <v>273470.19999999995</v>
      </c>
      <c r="K999" s="104"/>
      <c r="L999" s="104"/>
      <c r="M999" s="104"/>
    </row>
    <row r="1000" spans="1:13" ht="12.75">
      <c r="A1000" s="134" t="str">
        <f ca="1">IF(ISERROR(MATCH(C1000,Код_Раздел,0)),"",INDIRECT(ADDRESS(MATCH(C1000,Код_Раздел,0)+1,2,,,"Раздел")))</f>
        <v>Общегосударственные  вопросы</v>
      </c>
      <c r="B1000" s="55">
        <v>811</v>
      </c>
      <c r="C1000" s="58" t="s">
        <v>187</v>
      </c>
      <c r="D1000" s="58"/>
      <c r="E1000" s="55"/>
      <c r="F1000" s="55"/>
      <c r="G1000" s="63">
        <f>G1001</f>
        <v>4555.3</v>
      </c>
      <c r="H1000" s="95"/>
      <c r="I1000" s="95"/>
      <c r="J1000" s="95"/>
      <c r="K1000" s="104"/>
      <c r="L1000" s="104"/>
      <c r="M1000" s="104"/>
    </row>
    <row r="1001" spans="1:13" ht="12.75">
      <c r="A1001" s="137" t="s">
        <v>209</v>
      </c>
      <c r="B1001" s="55">
        <v>811</v>
      </c>
      <c r="C1001" s="58" t="s">
        <v>187</v>
      </c>
      <c r="D1001" s="58" t="s">
        <v>164</v>
      </c>
      <c r="E1001" s="55"/>
      <c r="F1001" s="55"/>
      <c r="G1001" s="63">
        <f>G1002</f>
        <v>4555.3</v>
      </c>
      <c r="K1001" s="104"/>
      <c r="L1001" s="104"/>
      <c r="M1001" s="104"/>
    </row>
    <row r="1002" spans="1:13" ht="33">
      <c r="A1002" s="134" t="str">
        <f ca="1">IF(ISERROR(MATCH(E1002,Код_КЦСР,0)),"",INDIRECT(ADDRESS(MATCH(E1002,Код_КЦСР,0)+1,2,,,"КЦСР")))</f>
        <v>Муниципальная программа «Развитие земельно-имущественного комплекса  города Череповца» на 2014-2018 годы</v>
      </c>
      <c r="B1002" s="55">
        <v>811</v>
      </c>
      <c r="C1002" s="58" t="s">
        <v>187</v>
      </c>
      <c r="D1002" s="58" t="s">
        <v>164</v>
      </c>
      <c r="E1002" s="55" t="s">
        <v>59</v>
      </c>
      <c r="F1002" s="55"/>
      <c r="G1002" s="63">
        <f>G1003+G1006</f>
        <v>4555.3</v>
      </c>
      <c r="K1002" s="104"/>
      <c r="L1002" s="104"/>
      <c r="M1002" s="104"/>
    </row>
    <row r="1003" spans="1:13" ht="33">
      <c r="A1003" s="134" t="str">
        <f ca="1">IF(ISERROR(MATCH(E1003,Код_КЦСР,0)),"",INDIRECT(ADDRESS(MATCH(E1003,Код_КЦСР,0)+1,2,,,"КЦСР")))</f>
        <v>Формирование и обеспечение сохранности муниципального земельно-имущественного комплекса</v>
      </c>
      <c r="B1003" s="55">
        <v>811</v>
      </c>
      <c r="C1003" s="58" t="s">
        <v>187</v>
      </c>
      <c r="D1003" s="58" t="s">
        <v>164</v>
      </c>
      <c r="E1003" s="55" t="s">
        <v>61</v>
      </c>
      <c r="F1003" s="55"/>
      <c r="G1003" s="63">
        <f aca="true" t="shared" si="131" ref="G1003:G1004">G1004</f>
        <v>492.7</v>
      </c>
      <c r="K1003" s="104"/>
      <c r="L1003" s="104"/>
      <c r="M1003" s="104"/>
    </row>
    <row r="1004" spans="1:13" ht="29.25" customHeight="1">
      <c r="A1004" s="134" t="str">
        <f ca="1">IF(ISERROR(MATCH(F1004,Код_КВР,0)),"",INDIRECT(ADDRESS(MATCH(F1004,Код_КВР,0)+1,2,,,"КВР")))</f>
        <v>Закупка товаров, работ и услуг для муниципальных нужд</v>
      </c>
      <c r="B1004" s="55">
        <v>811</v>
      </c>
      <c r="C1004" s="58" t="s">
        <v>187</v>
      </c>
      <c r="D1004" s="58" t="s">
        <v>164</v>
      </c>
      <c r="E1004" s="55" t="s">
        <v>61</v>
      </c>
      <c r="F1004" s="55">
        <v>200</v>
      </c>
      <c r="G1004" s="63">
        <f t="shared" si="131"/>
        <v>492.7</v>
      </c>
      <c r="K1004" s="104"/>
      <c r="L1004" s="104"/>
      <c r="M1004" s="104"/>
    </row>
    <row r="1005" spans="1:13" ht="33">
      <c r="A1005" s="134" t="str">
        <f ca="1">IF(ISERROR(MATCH(F1005,Код_КВР,0)),"",INDIRECT(ADDRESS(MATCH(F1005,Код_КВР,0)+1,2,,,"КВР")))</f>
        <v>Иные закупки товаров, работ и услуг для обеспечения муниципальных нужд</v>
      </c>
      <c r="B1005" s="55">
        <v>811</v>
      </c>
      <c r="C1005" s="58" t="s">
        <v>187</v>
      </c>
      <c r="D1005" s="58" t="s">
        <v>164</v>
      </c>
      <c r="E1005" s="55" t="s">
        <v>61</v>
      </c>
      <c r="F1005" s="55">
        <v>240</v>
      </c>
      <c r="G1005" s="63">
        <f>392.7+50+50</f>
        <v>492.7</v>
      </c>
      <c r="K1005" s="104"/>
      <c r="L1005" s="104"/>
      <c r="M1005" s="104"/>
    </row>
    <row r="1006" spans="1:13" ht="33">
      <c r="A1006" s="134" t="str">
        <f ca="1">IF(ISERROR(MATCH(E1006,Код_КЦСР,0)),"",INDIRECT(ADDRESS(MATCH(E1006,Код_КЦСР,0)+1,2,,,"КЦСР")))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006" s="55">
        <v>811</v>
      </c>
      <c r="C1006" s="58" t="s">
        <v>187</v>
      </c>
      <c r="D1006" s="58" t="s">
        <v>164</v>
      </c>
      <c r="E1006" s="55" t="s">
        <v>63</v>
      </c>
      <c r="F1006" s="55"/>
      <c r="G1006" s="63">
        <f aca="true" t="shared" si="132" ref="G1006:G1007">G1007</f>
        <v>4062.6</v>
      </c>
      <c r="K1006" s="104"/>
      <c r="L1006" s="104"/>
      <c r="M1006" s="104"/>
    </row>
    <row r="1007" spans="1:13" ht="12.75">
      <c r="A1007" s="134" t="str">
        <f ca="1">IF(ISERROR(MATCH(F1007,Код_КВР,0)),"",INDIRECT(ADDRESS(MATCH(F1007,Код_КВР,0)+1,2,,,"КВР")))</f>
        <v>Закупка товаров, работ и услуг для муниципальных нужд</v>
      </c>
      <c r="B1007" s="55">
        <v>811</v>
      </c>
      <c r="C1007" s="58" t="s">
        <v>187</v>
      </c>
      <c r="D1007" s="58" t="s">
        <v>164</v>
      </c>
      <c r="E1007" s="55" t="s">
        <v>63</v>
      </c>
      <c r="F1007" s="55">
        <v>200</v>
      </c>
      <c r="G1007" s="63">
        <f t="shared" si="132"/>
        <v>4062.6</v>
      </c>
      <c r="K1007" s="104"/>
      <c r="L1007" s="104"/>
      <c r="M1007" s="104"/>
    </row>
    <row r="1008" spans="1:13" ht="33">
      <c r="A1008" s="134" t="str">
        <f ca="1">IF(ISERROR(MATCH(F1008,Код_КВР,0)),"",INDIRECT(ADDRESS(MATCH(F1008,Код_КВР,0)+1,2,,,"КВР")))</f>
        <v>Иные закупки товаров, работ и услуг для обеспечения муниципальных нужд</v>
      </c>
      <c r="B1008" s="55">
        <v>811</v>
      </c>
      <c r="C1008" s="58" t="s">
        <v>187</v>
      </c>
      <c r="D1008" s="58" t="s">
        <v>164</v>
      </c>
      <c r="E1008" s="55" t="s">
        <v>63</v>
      </c>
      <c r="F1008" s="55">
        <v>240</v>
      </c>
      <c r="G1008" s="63">
        <v>4062.6</v>
      </c>
      <c r="K1008" s="104"/>
      <c r="L1008" s="104"/>
      <c r="M1008" s="104"/>
    </row>
    <row r="1009" spans="1:13" ht="12.75">
      <c r="A1009" s="134" t="str">
        <f ca="1">IF(ISERROR(MATCH(C1009,Код_Раздел,0)),"",INDIRECT(ADDRESS(MATCH(C1009,Код_Раздел,0)+1,2,,,"Раздел")))</f>
        <v>Национальная экономика</v>
      </c>
      <c r="B1009" s="55">
        <v>811</v>
      </c>
      <c r="C1009" s="58" t="s">
        <v>190</v>
      </c>
      <c r="D1009" s="58"/>
      <c r="E1009" s="55"/>
      <c r="F1009" s="55"/>
      <c r="G1009" s="63">
        <f>G1010+G1019+G1031</f>
        <v>156121.3</v>
      </c>
      <c r="K1009" s="104"/>
      <c r="L1009" s="104"/>
      <c r="M1009" s="104"/>
    </row>
    <row r="1010" spans="1:13" ht="12.75">
      <c r="A1010" s="138" t="s">
        <v>316</v>
      </c>
      <c r="B1010" s="55">
        <v>811</v>
      </c>
      <c r="C1010" s="58" t="s">
        <v>190</v>
      </c>
      <c r="D1010" s="58" t="s">
        <v>196</v>
      </c>
      <c r="E1010" s="55"/>
      <c r="F1010" s="55"/>
      <c r="G1010" s="63">
        <f>G1011+G1015</f>
        <v>57624.9</v>
      </c>
      <c r="K1010" s="104"/>
      <c r="L1010" s="104"/>
      <c r="M1010" s="104"/>
    </row>
    <row r="1011" spans="1:13" ht="33">
      <c r="A1011" s="134" t="str">
        <f ca="1">IF(ISERROR(MATCH(E1011,Код_КЦСР,0)),"",INDIRECT(ADDRESS(MATCH(E1011,Код_КЦСР,0)+1,2,,,"КЦСР")))</f>
        <v>Муниципальная программа «Развитие городского общественного транспорта» на 2014-2017 годы</v>
      </c>
      <c r="B1011" s="55">
        <v>811</v>
      </c>
      <c r="C1011" s="58" t="s">
        <v>190</v>
      </c>
      <c r="D1011" s="58" t="s">
        <v>196</v>
      </c>
      <c r="E1011" s="55" t="s">
        <v>37</v>
      </c>
      <c r="F1011" s="55"/>
      <c r="G1011" s="63">
        <f aca="true" t="shared" si="133" ref="G1011:G1013">G1012</f>
        <v>18724.9</v>
      </c>
      <c r="K1011" s="104"/>
      <c r="L1011" s="104"/>
      <c r="M1011" s="104"/>
    </row>
    <row r="1012" spans="1:13" ht="12.75">
      <c r="A1012" s="134" t="str">
        <f ca="1">IF(ISERROR(MATCH(E1012,Код_КЦСР,0)),"",INDIRECT(ADDRESS(MATCH(E1012,Код_КЦСР,0)+1,2,,,"КЦСР")))</f>
        <v>Приобретение автобусов в муниципальную собственность</v>
      </c>
      <c r="B1012" s="55">
        <v>811</v>
      </c>
      <c r="C1012" s="58" t="s">
        <v>190</v>
      </c>
      <c r="D1012" s="58" t="s">
        <v>196</v>
      </c>
      <c r="E1012" s="55" t="s">
        <v>38</v>
      </c>
      <c r="F1012" s="55"/>
      <c r="G1012" s="63">
        <f t="shared" si="133"/>
        <v>18724.9</v>
      </c>
      <c r="K1012" s="104"/>
      <c r="L1012" s="104"/>
      <c r="M1012" s="104"/>
    </row>
    <row r="1013" spans="1:13" ht="12.75">
      <c r="A1013" s="134" t="str">
        <f ca="1">IF(ISERROR(MATCH(F1013,Код_КВР,0)),"",INDIRECT(ADDRESS(MATCH(F1013,Код_КВР,0)+1,2,,,"КВР")))</f>
        <v>Закупка товаров, работ и услуг для муниципальных нужд</v>
      </c>
      <c r="B1013" s="55">
        <v>811</v>
      </c>
      <c r="C1013" s="58" t="s">
        <v>190</v>
      </c>
      <c r="D1013" s="58" t="s">
        <v>196</v>
      </c>
      <c r="E1013" s="55" t="s">
        <v>38</v>
      </c>
      <c r="F1013" s="55">
        <v>200</v>
      </c>
      <c r="G1013" s="63">
        <f t="shared" si="133"/>
        <v>18724.9</v>
      </c>
      <c r="K1013" s="104"/>
      <c r="L1013" s="104"/>
      <c r="M1013" s="104"/>
    </row>
    <row r="1014" spans="1:13" ht="33">
      <c r="A1014" s="134" t="str">
        <f ca="1">IF(ISERROR(MATCH(F1014,Код_КВР,0)),"",INDIRECT(ADDRESS(MATCH(F1014,Код_КВР,0)+1,2,,,"КВР")))</f>
        <v>Иные закупки товаров, работ и услуг для обеспечения муниципальных нужд</v>
      </c>
      <c r="B1014" s="55">
        <v>811</v>
      </c>
      <c r="C1014" s="58" t="s">
        <v>190</v>
      </c>
      <c r="D1014" s="58" t="s">
        <v>196</v>
      </c>
      <c r="E1014" s="55" t="s">
        <v>38</v>
      </c>
      <c r="F1014" s="55">
        <v>240</v>
      </c>
      <c r="G1014" s="63">
        <v>18724.9</v>
      </c>
      <c r="K1014" s="104"/>
      <c r="L1014" s="104"/>
      <c r="M1014" s="104"/>
    </row>
    <row r="1015" spans="1:13" ht="33">
      <c r="A1015" s="134" t="str">
        <f ca="1">IF(ISERROR(MATCH(E1015,Код_КЦСР,0)),"",INDIRECT(ADDRESS(MATCH(E1015,Код_КЦСР,0)+1,2,,,"КЦСР")))</f>
        <v>Муниципальная программа «Развитие земельно-имущественного комплекса  города Череповца» на 2014-2018 годы</v>
      </c>
      <c r="B1015" s="55">
        <v>811</v>
      </c>
      <c r="C1015" s="58" t="s">
        <v>190</v>
      </c>
      <c r="D1015" s="58" t="s">
        <v>196</v>
      </c>
      <c r="E1015" s="55" t="s">
        <v>59</v>
      </c>
      <c r="F1015" s="55"/>
      <c r="G1015" s="63">
        <f aca="true" t="shared" si="134" ref="G1015:G1017">G1016</f>
        <v>38900</v>
      </c>
      <c r="K1015" s="104"/>
      <c r="L1015" s="104"/>
      <c r="M1015" s="104"/>
    </row>
    <row r="1016" spans="1:13" ht="33">
      <c r="A1016" s="134" t="str">
        <f ca="1">IF(ISERROR(MATCH(E1016,Код_КЦСР,0)),"",INDIRECT(ADDRESS(MATCH(E1016,Код_КЦСР,0)+1,2,,,"КЦСР")))</f>
        <v>Формирование и обеспечение сохранности муниципального земельно-имущественного комплекса</v>
      </c>
      <c r="B1016" s="55">
        <v>811</v>
      </c>
      <c r="C1016" s="58" t="s">
        <v>190</v>
      </c>
      <c r="D1016" s="58" t="s">
        <v>196</v>
      </c>
      <c r="E1016" s="55" t="s">
        <v>61</v>
      </c>
      <c r="F1016" s="55"/>
      <c r="G1016" s="63">
        <f t="shared" si="134"/>
        <v>38900</v>
      </c>
      <c r="K1016" s="104"/>
      <c r="L1016" s="104"/>
      <c r="M1016" s="104"/>
    </row>
    <row r="1017" spans="1:13" ht="12.75">
      <c r="A1017" s="134" t="str">
        <f ca="1">IF(ISERROR(MATCH(F1017,Код_КВР,0)),"",INDIRECT(ADDRESS(MATCH(F1017,Код_КВР,0)+1,2,,,"КВР")))</f>
        <v>Закупка товаров, работ и услуг для муниципальных нужд</v>
      </c>
      <c r="B1017" s="55">
        <v>811</v>
      </c>
      <c r="C1017" s="58" t="s">
        <v>190</v>
      </c>
      <c r="D1017" s="58" t="s">
        <v>196</v>
      </c>
      <c r="E1017" s="55" t="s">
        <v>61</v>
      </c>
      <c r="F1017" s="55">
        <v>200</v>
      </c>
      <c r="G1017" s="63">
        <f t="shared" si="134"/>
        <v>38900</v>
      </c>
      <c r="K1017" s="104"/>
      <c r="L1017" s="104"/>
      <c r="M1017" s="104"/>
    </row>
    <row r="1018" spans="1:13" ht="33">
      <c r="A1018" s="134" t="str">
        <f ca="1">IF(ISERROR(MATCH(F1018,Код_КВР,0)),"",INDIRECT(ADDRESS(MATCH(F1018,Код_КВР,0)+1,2,,,"КВР")))</f>
        <v>Иные закупки товаров, работ и услуг для обеспечения муниципальных нужд</v>
      </c>
      <c r="B1018" s="55">
        <v>811</v>
      </c>
      <c r="C1018" s="58" t="s">
        <v>190</v>
      </c>
      <c r="D1018" s="58" t="s">
        <v>196</v>
      </c>
      <c r="E1018" s="55" t="s">
        <v>61</v>
      </c>
      <c r="F1018" s="55">
        <v>240</v>
      </c>
      <c r="G1018" s="63">
        <v>38900</v>
      </c>
      <c r="K1018" s="104"/>
      <c r="L1018" s="104"/>
      <c r="M1018" s="104"/>
    </row>
    <row r="1019" spans="1:13" ht="12.75">
      <c r="A1019" s="138" t="s">
        <v>154</v>
      </c>
      <c r="B1019" s="55">
        <v>811</v>
      </c>
      <c r="C1019" s="58" t="s">
        <v>190</v>
      </c>
      <c r="D1019" s="58" t="s">
        <v>193</v>
      </c>
      <c r="E1019" s="55"/>
      <c r="F1019" s="55"/>
      <c r="G1019" s="63">
        <f>G1020</f>
        <v>10881.5</v>
      </c>
      <c r="K1019" s="104"/>
      <c r="L1019" s="104"/>
      <c r="M1019" s="104"/>
    </row>
    <row r="1020" spans="1:13" ht="66">
      <c r="A1020" s="134" t="str">
        <f ca="1">IF(ISERROR(MATCH(E1020,Код_КЦСР,0)),"",INDIRECT(ADDRESS(MATCH(E1020,Код_КЦСР,0)+1,2,,,"КЦСР")))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20" s="55">
        <v>811</v>
      </c>
      <c r="C1020" s="58" t="s">
        <v>190</v>
      </c>
      <c r="D1020" s="58" t="s">
        <v>193</v>
      </c>
      <c r="E1020" s="55" t="s">
        <v>67</v>
      </c>
      <c r="F1020" s="55"/>
      <c r="G1020" s="63">
        <f>G1021</f>
        <v>10881.5</v>
      </c>
      <c r="K1020" s="104"/>
      <c r="L1020" s="104"/>
      <c r="M1020" s="104"/>
    </row>
    <row r="1021" spans="1:13" ht="33">
      <c r="A1021" s="134" t="str">
        <f ca="1">IF(ISERROR(MATCH(E1021,Код_КЦСР,0)),"",INDIRECT(ADDRESS(MATCH(E1021,Код_КЦСР,0)+1,2,,,"КЦСР")))</f>
        <v>Осуществление бюджетных инвестиций в объекты муниципальной собственности</v>
      </c>
      <c r="B1021" s="55">
        <v>811</v>
      </c>
      <c r="C1021" s="58" t="s">
        <v>190</v>
      </c>
      <c r="D1021" s="58" t="s">
        <v>193</v>
      </c>
      <c r="E1021" s="55" t="s">
        <v>68</v>
      </c>
      <c r="F1021" s="55"/>
      <c r="G1021" s="63">
        <f>G1022+G1025+G1028</f>
        <v>10881.5</v>
      </c>
      <c r="K1021" s="104"/>
      <c r="L1021" s="104"/>
      <c r="M1021" s="104"/>
    </row>
    <row r="1022" spans="1:13" ht="19.5" customHeight="1">
      <c r="A1022" s="134" t="str">
        <f ca="1">IF(ISERROR(MATCH(E1022,Код_КЦСР,0)),"",INDIRECT(ADDRESS(MATCH(E1022,Код_КЦСР,0)+1,2,,,"КЦСР")))</f>
        <v>Строительство объектов сметной стоимостью до 100 млн. рублей</v>
      </c>
      <c r="B1022" s="55">
        <v>811</v>
      </c>
      <c r="C1022" s="58" t="s">
        <v>190</v>
      </c>
      <c r="D1022" s="58" t="s">
        <v>193</v>
      </c>
      <c r="E1022" s="55" t="s">
        <v>69</v>
      </c>
      <c r="F1022" s="55"/>
      <c r="G1022" s="63">
        <f aca="true" t="shared" si="135" ref="G1022:G1023">G1023</f>
        <v>5377.6</v>
      </c>
      <c r="K1022" s="104"/>
      <c r="L1022" s="104"/>
      <c r="M1022" s="104"/>
    </row>
    <row r="1023" spans="1:13" ht="33">
      <c r="A1023" s="134" t="str">
        <f ca="1">IF(ISERROR(MATCH(F1023,Код_КВР,0)),"",INDIRECT(ADDRESS(MATCH(F1023,Код_КВР,0)+1,2,,,"КВР")))</f>
        <v>Капитальные вложения в объекты недвижимого имущества муниципальной собственности</v>
      </c>
      <c r="B1023" s="55">
        <v>811</v>
      </c>
      <c r="C1023" s="58" t="s">
        <v>190</v>
      </c>
      <c r="D1023" s="58" t="s">
        <v>193</v>
      </c>
      <c r="E1023" s="55" t="s">
        <v>69</v>
      </c>
      <c r="F1023" s="55">
        <v>400</v>
      </c>
      <c r="G1023" s="63">
        <f t="shared" si="135"/>
        <v>5377.6</v>
      </c>
      <c r="K1023" s="104"/>
      <c r="L1023" s="104"/>
      <c r="M1023" s="104"/>
    </row>
    <row r="1024" spans="1:13" ht="12.75">
      <c r="A1024" s="134" t="str">
        <f ca="1">IF(ISERROR(MATCH(F1024,Код_КВР,0)),"",INDIRECT(ADDRESS(MATCH(F1024,Код_КВР,0)+1,2,,,"КВР")))</f>
        <v>Бюджетные инвестиции</v>
      </c>
      <c r="B1024" s="55">
        <v>811</v>
      </c>
      <c r="C1024" s="58" t="s">
        <v>190</v>
      </c>
      <c r="D1024" s="58" t="s">
        <v>193</v>
      </c>
      <c r="E1024" s="55" t="s">
        <v>69</v>
      </c>
      <c r="F1024" s="55">
        <v>410</v>
      </c>
      <c r="G1024" s="63">
        <f>3670.8+870+836.8</f>
        <v>5377.6</v>
      </c>
      <c r="K1024" s="104"/>
      <c r="L1024" s="104"/>
      <c r="M1024" s="104"/>
    </row>
    <row r="1025" spans="1:13" ht="36" customHeight="1">
      <c r="A1025" s="134" t="str">
        <f ca="1">IF(ISERROR(MATCH(E1025,Код_КЦСР,0)),"",INDIRECT(ADDRESS(MATCH(E1025,Код_КЦСР,0)+1,2,,,"КЦСР")))</f>
        <v>Реконструкция Октябрьского проспекта на участке от Октябрьского моста до ул. Любецкой</v>
      </c>
      <c r="B1025" s="55">
        <v>811</v>
      </c>
      <c r="C1025" s="58" t="s">
        <v>190</v>
      </c>
      <c r="D1025" s="58" t="s">
        <v>193</v>
      </c>
      <c r="E1025" s="55" t="s">
        <v>490</v>
      </c>
      <c r="F1025" s="55"/>
      <c r="G1025" s="63">
        <f>G1026</f>
        <v>1944</v>
      </c>
      <c r="K1025" s="104"/>
      <c r="L1025" s="104"/>
      <c r="M1025" s="104"/>
    </row>
    <row r="1026" spans="1:13" ht="33">
      <c r="A1026" s="134" t="str">
        <f ca="1">IF(ISERROR(MATCH(F1026,Код_КВР,0)),"",INDIRECT(ADDRESS(MATCH(F1026,Код_КВР,0)+1,2,,,"КВР")))</f>
        <v>Капитальные вложения в объекты недвижимого имущества муниципальной собственности</v>
      </c>
      <c r="B1026" s="55">
        <v>811</v>
      </c>
      <c r="C1026" s="58" t="s">
        <v>190</v>
      </c>
      <c r="D1026" s="58" t="s">
        <v>193</v>
      </c>
      <c r="E1026" s="55" t="s">
        <v>490</v>
      </c>
      <c r="F1026" s="55">
        <v>400</v>
      </c>
      <c r="G1026" s="63">
        <f>G1027</f>
        <v>1944</v>
      </c>
      <c r="K1026" s="104"/>
      <c r="L1026" s="104"/>
      <c r="M1026" s="104"/>
    </row>
    <row r="1027" spans="1:13" ht="12.75">
      <c r="A1027" s="134" t="str">
        <f ca="1">IF(ISERROR(MATCH(F1027,Код_КВР,0)),"",INDIRECT(ADDRESS(MATCH(F1027,Код_КВР,0)+1,2,,,"КВР")))</f>
        <v>Бюджетные инвестиции</v>
      </c>
      <c r="B1027" s="55">
        <v>811</v>
      </c>
      <c r="C1027" s="58" t="s">
        <v>190</v>
      </c>
      <c r="D1027" s="58" t="s">
        <v>193</v>
      </c>
      <c r="E1027" s="55" t="s">
        <v>490</v>
      </c>
      <c r="F1027" s="55">
        <v>410</v>
      </c>
      <c r="G1027" s="63">
        <v>1944</v>
      </c>
      <c r="K1027" s="104"/>
      <c r="L1027" s="104"/>
      <c r="M1027" s="104"/>
    </row>
    <row r="1028" spans="1:13" ht="33">
      <c r="A1028" s="134" t="str">
        <f ca="1">IF(ISERROR(MATCH(E1028,Код_КЦСР,0)),"",INDIRECT(ADDRESS(MATCH(E1028,Код_КЦСР,0)+1,2,,,"КЦСР")))</f>
        <v>Строительство участков для многодетных семей. Внутриквартальные проезды.</v>
      </c>
      <c r="B1028" s="55">
        <v>811</v>
      </c>
      <c r="C1028" s="58" t="s">
        <v>190</v>
      </c>
      <c r="D1028" s="58" t="s">
        <v>193</v>
      </c>
      <c r="E1028" s="55" t="s">
        <v>560</v>
      </c>
      <c r="F1028" s="55"/>
      <c r="G1028" s="63">
        <f>G1029</f>
        <v>3559.9</v>
      </c>
      <c r="K1028" s="104"/>
      <c r="L1028" s="104"/>
      <c r="M1028" s="104"/>
    </row>
    <row r="1029" spans="1:13" ht="33">
      <c r="A1029" s="134" t="str">
        <f ca="1">IF(ISERROR(MATCH(F1029,Код_КВР,0)),"",INDIRECT(ADDRESS(MATCH(F1029,Код_КВР,0)+1,2,,,"КВР")))</f>
        <v>Капитальные вложения в объекты недвижимого имущества муниципальной собственности</v>
      </c>
      <c r="B1029" s="55">
        <v>811</v>
      </c>
      <c r="C1029" s="58" t="s">
        <v>190</v>
      </c>
      <c r="D1029" s="58" t="s">
        <v>193</v>
      </c>
      <c r="E1029" s="55" t="s">
        <v>560</v>
      </c>
      <c r="F1029" s="55">
        <v>400</v>
      </c>
      <c r="G1029" s="63">
        <f>G1030</f>
        <v>3559.9</v>
      </c>
      <c r="K1029" s="104"/>
      <c r="L1029" s="104"/>
      <c r="M1029" s="104"/>
    </row>
    <row r="1030" spans="1:13" ht="12.75">
      <c r="A1030" s="134" t="str">
        <f ca="1">IF(ISERROR(MATCH(F1030,Код_КВР,0)),"",INDIRECT(ADDRESS(MATCH(F1030,Код_КВР,0)+1,2,,,"КВР")))</f>
        <v>Бюджетные инвестиции</v>
      </c>
      <c r="B1030" s="55">
        <v>811</v>
      </c>
      <c r="C1030" s="58" t="s">
        <v>190</v>
      </c>
      <c r="D1030" s="58" t="s">
        <v>193</v>
      </c>
      <c r="E1030" s="55" t="s">
        <v>560</v>
      </c>
      <c r="F1030" s="55">
        <v>410</v>
      </c>
      <c r="G1030" s="63">
        <v>3559.9</v>
      </c>
      <c r="K1030" s="104"/>
      <c r="L1030" s="104"/>
      <c r="M1030" s="104"/>
    </row>
    <row r="1031" spans="1:13" ht="12.75">
      <c r="A1031" s="137" t="s">
        <v>197</v>
      </c>
      <c r="B1031" s="55">
        <v>811</v>
      </c>
      <c r="C1031" s="58" t="s">
        <v>190</v>
      </c>
      <c r="D1031" s="58" t="s">
        <v>170</v>
      </c>
      <c r="E1031" s="55"/>
      <c r="F1031" s="55"/>
      <c r="G1031" s="63">
        <f>G1032+G1036+G1047</f>
        <v>87614.9</v>
      </c>
      <c r="K1031" s="104"/>
      <c r="L1031" s="104"/>
      <c r="M1031" s="104"/>
    </row>
    <row r="1032" spans="1:13" ht="33" hidden="1">
      <c r="A1032" s="134" t="str">
        <f ca="1">IF(ISERROR(MATCH(E1032,Код_КЦСР,0)),"",INDIRECT(ADDRESS(MATCH(E1032,Код_КЦСР,0)+1,2,,,"КЦСР")))</f>
        <v>Муниципальная программа «Развитие внутреннего и въездного туризма в г. Череповце» на 2014-2022 годы</v>
      </c>
      <c r="B1032" s="55">
        <v>811</v>
      </c>
      <c r="C1032" s="58" t="s">
        <v>190</v>
      </c>
      <c r="D1032" s="58" t="s">
        <v>170</v>
      </c>
      <c r="E1032" s="55" t="s">
        <v>1</v>
      </c>
      <c r="F1032" s="55"/>
      <c r="G1032" s="63">
        <f aca="true" t="shared" si="136" ref="G1032:G1034">G1033</f>
        <v>0</v>
      </c>
      <c r="K1032" s="104"/>
      <c r="L1032" s="104"/>
      <c r="M1032" s="104"/>
    </row>
    <row r="1033" spans="1:13" ht="12.75" hidden="1">
      <c r="A1033" s="134" t="str">
        <f ca="1">IF(ISERROR(MATCH(E1033,Код_КЦСР,0)),"",INDIRECT(ADDRESS(MATCH(E1033,Код_КЦСР,0)+1,2,,,"КЦСР")))</f>
        <v>Продвижение городского туристского продукта на российском рынке</v>
      </c>
      <c r="B1033" s="55">
        <v>811</v>
      </c>
      <c r="C1033" s="58" t="s">
        <v>190</v>
      </c>
      <c r="D1033" s="58" t="s">
        <v>170</v>
      </c>
      <c r="E1033" s="55" t="s">
        <v>2</v>
      </c>
      <c r="F1033" s="55"/>
      <c r="G1033" s="63">
        <f t="shared" si="136"/>
        <v>0</v>
      </c>
      <c r="K1033" s="104"/>
      <c r="L1033" s="104"/>
      <c r="M1033" s="104"/>
    </row>
    <row r="1034" spans="1:13" ht="12.75" hidden="1">
      <c r="A1034" s="134" t="str">
        <f ca="1">IF(ISERROR(MATCH(F1034,Код_КВР,0)),"",INDIRECT(ADDRESS(MATCH(F1034,Код_КВР,0)+1,2,,,"КВР")))</f>
        <v>Закупка товаров, работ и услуг для муниципальных нужд</v>
      </c>
      <c r="B1034" s="55">
        <v>811</v>
      </c>
      <c r="C1034" s="58" t="s">
        <v>190</v>
      </c>
      <c r="D1034" s="58" t="s">
        <v>170</v>
      </c>
      <c r="E1034" s="55" t="s">
        <v>2</v>
      </c>
      <c r="F1034" s="55">
        <v>200</v>
      </c>
      <c r="G1034" s="63">
        <f t="shared" si="136"/>
        <v>0</v>
      </c>
      <c r="K1034" s="104"/>
      <c r="L1034" s="104"/>
      <c r="M1034" s="104"/>
    </row>
    <row r="1035" spans="1:13" ht="33" hidden="1">
      <c r="A1035" s="134" t="str">
        <f ca="1">IF(ISERROR(MATCH(F1035,Код_КВР,0)),"",INDIRECT(ADDRESS(MATCH(F1035,Код_КВР,0)+1,2,,,"КВР")))</f>
        <v>Иные закупки товаров, работ и услуг для обеспечения муниципальных нужд</v>
      </c>
      <c r="B1035" s="55">
        <v>811</v>
      </c>
      <c r="C1035" s="58" t="s">
        <v>190</v>
      </c>
      <c r="D1035" s="58" t="s">
        <v>170</v>
      </c>
      <c r="E1035" s="55" t="s">
        <v>2</v>
      </c>
      <c r="F1035" s="55">
        <v>240</v>
      </c>
      <c r="G1035" s="63"/>
      <c r="K1035" s="104"/>
      <c r="L1035" s="104"/>
      <c r="M1035" s="104"/>
    </row>
    <row r="1036" spans="1:13" ht="33">
      <c r="A1036" s="134" t="str">
        <f ca="1">IF(ISERROR(MATCH(E1036,Код_КЦСР,0)),"",INDIRECT(ADDRESS(MATCH(E1036,Код_КЦСР,0)+1,2,,,"КЦСР")))</f>
        <v>Муниципальная программа «Развитие земельно-имущественного комплекса  города Череповца» на 2014-2018 годы</v>
      </c>
      <c r="B1036" s="55">
        <v>811</v>
      </c>
      <c r="C1036" s="58" t="s">
        <v>190</v>
      </c>
      <c r="D1036" s="58" t="s">
        <v>170</v>
      </c>
      <c r="E1036" s="55" t="s">
        <v>59</v>
      </c>
      <c r="F1036" s="55"/>
      <c r="G1036" s="63">
        <f>G1037+G1040</f>
        <v>35539.2</v>
      </c>
      <c r="K1036" s="104"/>
      <c r="L1036" s="104"/>
      <c r="M1036" s="104"/>
    </row>
    <row r="1037" spans="1:13" ht="33">
      <c r="A1037" s="134" t="str">
        <f ca="1">IF(ISERROR(MATCH(E1037,Код_КЦСР,0)),"",INDIRECT(ADDRESS(MATCH(E1037,Код_КЦСР,0)+1,2,,,"КЦСР")))</f>
        <v>Обеспечение исполнения полномочий органа местного самоуправления в области наружной рекламы</v>
      </c>
      <c r="B1037" s="55">
        <v>811</v>
      </c>
      <c r="C1037" s="58" t="s">
        <v>190</v>
      </c>
      <c r="D1037" s="58" t="s">
        <v>170</v>
      </c>
      <c r="E1037" s="55" t="s">
        <v>65</v>
      </c>
      <c r="F1037" s="55"/>
      <c r="G1037" s="63">
        <f aca="true" t="shared" si="137" ref="G1037:G1038">G1038</f>
        <v>658</v>
      </c>
      <c r="K1037" s="104"/>
      <c r="L1037" s="104"/>
      <c r="M1037" s="104"/>
    </row>
    <row r="1038" spans="1:13" ht="21" customHeight="1">
      <c r="A1038" s="134" t="str">
        <f ca="1">IF(ISERROR(MATCH(F1038,Код_КВР,0)),"",INDIRECT(ADDRESS(MATCH(F1038,Код_КВР,0)+1,2,,,"КВР")))</f>
        <v>Закупка товаров, работ и услуг для муниципальных нужд</v>
      </c>
      <c r="B1038" s="55">
        <v>811</v>
      </c>
      <c r="C1038" s="58" t="s">
        <v>190</v>
      </c>
      <c r="D1038" s="58" t="s">
        <v>170</v>
      </c>
      <c r="E1038" s="55" t="s">
        <v>65</v>
      </c>
      <c r="F1038" s="55">
        <v>200</v>
      </c>
      <c r="G1038" s="63">
        <f t="shared" si="137"/>
        <v>658</v>
      </c>
      <c r="K1038" s="104"/>
      <c r="L1038" s="104"/>
      <c r="M1038" s="104"/>
    </row>
    <row r="1039" spans="1:13" ht="33">
      <c r="A1039" s="134" t="str">
        <f ca="1">IF(ISERROR(MATCH(F1039,Код_КВР,0)),"",INDIRECT(ADDRESS(MATCH(F1039,Код_КВР,0)+1,2,,,"КВР")))</f>
        <v>Иные закупки товаров, работ и услуг для обеспечения муниципальных нужд</v>
      </c>
      <c r="B1039" s="55">
        <v>811</v>
      </c>
      <c r="C1039" s="58" t="s">
        <v>190</v>
      </c>
      <c r="D1039" s="58" t="s">
        <v>170</v>
      </c>
      <c r="E1039" s="55" t="s">
        <v>65</v>
      </c>
      <c r="F1039" s="55">
        <v>240</v>
      </c>
      <c r="G1039" s="63">
        <v>658</v>
      </c>
      <c r="K1039" s="104"/>
      <c r="L1039" s="104"/>
      <c r="M1039" s="104"/>
    </row>
    <row r="1040" spans="1:13" ht="44.25" customHeight="1">
      <c r="A1040" s="134" t="str">
        <f ca="1">IF(ISERROR(MATCH(E1040,Код_КЦСР,0)),"",INDIRECT(ADDRESS(MATCH(E1040,Код_КЦСР,0)+1,2,,,"КЦСР")))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1040" s="55">
        <v>811</v>
      </c>
      <c r="C1040" s="58" t="s">
        <v>190</v>
      </c>
      <c r="D1040" s="58" t="s">
        <v>170</v>
      </c>
      <c r="E1040" s="55" t="s">
        <v>556</v>
      </c>
      <c r="F1040" s="55"/>
      <c r="G1040" s="63">
        <f>G1041+G1043+G1045</f>
        <v>34881.2</v>
      </c>
      <c r="K1040" s="104"/>
      <c r="L1040" s="104"/>
      <c r="M1040" s="104"/>
    </row>
    <row r="1041" spans="1:13" ht="33">
      <c r="A1041" s="134" t="str">
        <f aca="true" t="shared" si="138" ref="A1041:A1046">IF(ISERROR(MATCH(F1041,Код_КВР,0)),"",INDIRECT(ADDRESS(MATCH(F1041,Код_КВР,0)+1,2,,,"КВР")))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1" s="55">
        <v>811</v>
      </c>
      <c r="C1041" s="58" t="s">
        <v>190</v>
      </c>
      <c r="D1041" s="58" t="s">
        <v>170</v>
      </c>
      <c r="E1041" s="55" t="s">
        <v>556</v>
      </c>
      <c r="F1041" s="55">
        <v>100</v>
      </c>
      <c r="G1041" s="63">
        <f>G1042</f>
        <v>34856.6</v>
      </c>
      <c r="K1041" s="104"/>
      <c r="L1041" s="104"/>
      <c r="M1041" s="104"/>
    </row>
    <row r="1042" spans="1:13" ht="12.75">
      <c r="A1042" s="134" t="str">
        <f ca="1" t="shared" si="138"/>
        <v>Расходы на выплаты персоналу муниципальных органов</v>
      </c>
      <c r="B1042" s="55">
        <v>811</v>
      </c>
      <c r="C1042" s="58" t="s">
        <v>190</v>
      </c>
      <c r="D1042" s="58" t="s">
        <v>170</v>
      </c>
      <c r="E1042" s="55" t="s">
        <v>556</v>
      </c>
      <c r="F1042" s="55">
        <v>120</v>
      </c>
      <c r="G1042" s="63">
        <f>37956.1-467-2632.5</f>
        <v>34856.6</v>
      </c>
      <c r="K1042" s="104"/>
      <c r="L1042" s="104"/>
      <c r="M1042" s="104"/>
    </row>
    <row r="1043" spans="1:13" ht="12.75">
      <c r="A1043" s="134" t="str">
        <f ca="1" t="shared" si="138"/>
        <v>Закупка товаров, работ и услуг для муниципальных нужд</v>
      </c>
      <c r="B1043" s="55">
        <v>811</v>
      </c>
      <c r="C1043" s="58" t="s">
        <v>190</v>
      </c>
      <c r="D1043" s="58" t="s">
        <v>170</v>
      </c>
      <c r="E1043" s="55" t="s">
        <v>556</v>
      </c>
      <c r="F1043" s="55">
        <v>200</v>
      </c>
      <c r="G1043" s="63">
        <f>G1044</f>
        <v>21.6</v>
      </c>
      <c r="K1043" s="104"/>
      <c r="L1043" s="104"/>
      <c r="M1043" s="104"/>
    </row>
    <row r="1044" spans="1:13" ht="33">
      <c r="A1044" s="134" t="str">
        <f ca="1" t="shared" si="138"/>
        <v>Иные закупки товаров, работ и услуг для обеспечения муниципальных нужд</v>
      </c>
      <c r="B1044" s="55">
        <v>811</v>
      </c>
      <c r="C1044" s="58" t="s">
        <v>190</v>
      </c>
      <c r="D1044" s="58" t="s">
        <v>170</v>
      </c>
      <c r="E1044" s="55" t="s">
        <v>556</v>
      </c>
      <c r="F1044" s="55">
        <v>240</v>
      </c>
      <c r="G1044" s="63">
        <v>21.6</v>
      </c>
      <c r="K1044" s="104"/>
      <c r="L1044" s="104"/>
      <c r="M1044" s="104"/>
    </row>
    <row r="1045" spans="1:13" ht="12.75">
      <c r="A1045" s="134" t="str">
        <f ca="1" t="shared" si="138"/>
        <v>Иные бюджетные ассигнования</v>
      </c>
      <c r="B1045" s="55">
        <v>811</v>
      </c>
      <c r="C1045" s="58" t="s">
        <v>190</v>
      </c>
      <c r="D1045" s="58" t="s">
        <v>170</v>
      </c>
      <c r="E1045" s="55" t="s">
        <v>556</v>
      </c>
      <c r="F1045" s="55">
        <v>800</v>
      </c>
      <c r="G1045" s="63">
        <f>G1046</f>
        <v>3</v>
      </c>
      <c r="K1045" s="104"/>
      <c r="L1045" s="104"/>
      <c r="M1045" s="104"/>
    </row>
    <row r="1046" spans="1:13" ht="12.75">
      <c r="A1046" s="134" t="str">
        <f ca="1" t="shared" si="138"/>
        <v>Уплата налогов, сборов и иных платежей</v>
      </c>
      <c r="B1046" s="55">
        <v>811</v>
      </c>
      <c r="C1046" s="58" t="s">
        <v>190</v>
      </c>
      <c r="D1046" s="58" t="s">
        <v>170</v>
      </c>
      <c r="E1046" s="55" t="s">
        <v>556</v>
      </c>
      <c r="F1046" s="55">
        <v>850</v>
      </c>
      <c r="G1046" s="63">
        <v>3</v>
      </c>
      <c r="K1046" s="104"/>
      <c r="L1046" s="104"/>
      <c r="M1046" s="104"/>
    </row>
    <row r="1047" spans="1:13" ht="66">
      <c r="A1047" s="134" t="str">
        <f ca="1">IF(ISERROR(MATCH(E1047,Код_КЦСР,0)),"",INDIRECT(ADDRESS(MATCH(E1047,Код_КЦСР,0)+1,2,,,"КЦСР")))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47" s="55">
        <v>811</v>
      </c>
      <c r="C1047" s="58" t="s">
        <v>190</v>
      </c>
      <c r="D1047" s="58" t="s">
        <v>170</v>
      </c>
      <c r="E1047" s="55" t="s">
        <v>67</v>
      </c>
      <c r="F1047" s="55"/>
      <c r="G1047" s="63">
        <f>G1048</f>
        <v>52075.7</v>
      </c>
      <c r="K1047" s="104"/>
      <c r="L1047" s="104"/>
      <c r="M1047" s="104"/>
    </row>
    <row r="1048" spans="1:13" ht="36" customHeight="1">
      <c r="A1048" s="134" t="str">
        <f ca="1">IF(ISERROR(MATCH(E1048,Код_КЦСР,0)),"",INDIRECT(ADDRESS(MATCH(E1048,Код_КЦСР,0)+1,2,,,"КЦСР")))</f>
        <v xml:space="preserve">Обеспечение создания условий для реализации муниципальной программы </v>
      </c>
      <c r="B1048" s="55">
        <v>811</v>
      </c>
      <c r="C1048" s="58" t="s">
        <v>190</v>
      </c>
      <c r="D1048" s="58" t="s">
        <v>170</v>
      </c>
      <c r="E1048" s="55" t="s">
        <v>74</v>
      </c>
      <c r="F1048" s="55"/>
      <c r="G1048" s="63">
        <f>G1049+G1051+G1053</f>
        <v>52075.7</v>
      </c>
      <c r="K1048" s="104"/>
      <c r="L1048" s="104"/>
      <c r="M1048" s="104"/>
    </row>
    <row r="1049" spans="1:13" ht="33">
      <c r="A1049" s="134" t="str">
        <f aca="true" t="shared" si="139" ref="A1049:A1054">IF(ISERROR(MATCH(F1049,Код_КВР,0)),"",INDIRECT(ADDRESS(MATCH(F1049,Код_КВР,0)+1,2,,,"КВР")))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9" s="55">
        <v>811</v>
      </c>
      <c r="C1049" s="58" t="s">
        <v>190</v>
      </c>
      <c r="D1049" s="58" t="s">
        <v>170</v>
      </c>
      <c r="E1049" s="55" t="s">
        <v>74</v>
      </c>
      <c r="F1049" s="55">
        <v>100</v>
      </c>
      <c r="G1049" s="63">
        <f>G1050</f>
        <v>48086.6</v>
      </c>
      <c r="K1049" s="104"/>
      <c r="L1049" s="104"/>
      <c r="M1049" s="104"/>
    </row>
    <row r="1050" spans="1:13" ht="19.5" customHeight="1">
      <c r="A1050" s="134" t="str">
        <f ca="1" t="shared" si="139"/>
        <v>Расходы на выплаты персоналу казенных учреждений</v>
      </c>
      <c r="B1050" s="55">
        <v>811</v>
      </c>
      <c r="C1050" s="58" t="s">
        <v>190</v>
      </c>
      <c r="D1050" s="58" t="s">
        <v>170</v>
      </c>
      <c r="E1050" s="55" t="s">
        <v>74</v>
      </c>
      <c r="F1050" s="55">
        <v>110</v>
      </c>
      <c r="G1050" s="63">
        <f>47975.4+111.2</f>
        <v>48086.6</v>
      </c>
      <c r="K1050" s="104"/>
      <c r="L1050" s="104"/>
      <c r="M1050" s="104"/>
    </row>
    <row r="1051" spans="1:13" ht="12.75">
      <c r="A1051" s="134" t="str">
        <f ca="1" t="shared" si="139"/>
        <v>Закупка товаров, работ и услуг для муниципальных нужд</v>
      </c>
      <c r="B1051" s="55">
        <v>811</v>
      </c>
      <c r="C1051" s="58" t="s">
        <v>190</v>
      </c>
      <c r="D1051" s="58" t="s">
        <v>170</v>
      </c>
      <c r="E1051" s="55" t="s">
        <v>74</v>
      </c>
      <c r="F1051" s="55">
        <v>200</v>
      </c>
      <c r="G1051" s="63">
        <f>G1052</f>
        <v>3304.6</v>
      </c>
      <c r="K1051" s="104"/>
      <c r="L1051" s="104"/>
      <c r="M1051" s="104"/>
    </row>
    <row r="1052" spans="1:13" ht="33">
      <c r="A1052" s="134" t="str">
        <f ca="1" t="shared" si="139"/>
        <v>Иные закупки товаров, работ и услуг для обеспечения муниципальных нужд</v>
      </c>
      <c r="B1052" s="55">
        <v>811</v>
      </c>
      <c r="C1052" s="58" t="s">
        <v>190</v>
      </c>
      <c r="D1052" s="58" t="s">
        <v>170</v>
      </c>
      <c r="E1052" s="55" t="s">
        <v>74</v>
      </c>
      <c r="F1052" s="55">
        <v>240</v>
      </c>
      <c r="G1052" s="63">
        <f>3245.6+59</f>
        <v>3304.6</v>
      </c>
      <c r="K1052" s="104"/>
      <c r="L1052" s="104"/>
      <c r="M1052" s="104"/>
    </row>
    <row r="1053" spans="1:13" ht="12.75">
      <c r="A1053" s="134" t="str">
        <f ca="1" t="shared" si="139"/>
        <v>Иные бюджетные ассигнования</v>
      </c>
      <c r="B1053" s="55">
        <v>811</v>
      </c>
      <c r="C1053" s="58" t="s">
        <v>190</v>
      </c>
      <c r="D1053" s="58" t="s">
        <v>170</v>
      </c>
      <c r="E1053" s="55" t="s">
        <v>74</v>
      </c>
      <c r="F1053" s="55">
        <v>800</v>
      </c>
      <c r="G1053" s="63">
        <f>G1054</f>
        <v>684.5</v>
      </c>
      <c r="K1053" s="104"/>
      <c r="L1053" s="104"/>
      <c r="M1053" s="104"/>
    </row>
    <row r="1054" spans="1:13" ht="12.75">
      <c r="A1054" s="134" t="str">
        <f ca="1" t="shared" si="139"/>
        <v>Уплата налогов, сборов и иных платежей</v>
      </c>
      <c r="B1054" s="55">
        <v>811</v>
      </c>
      <c r="C1054" s="58" t="s">
        <v>190</v>
      </c>
      <c r="D1054" s="58" t="s">
        <v>170</v>
      </c>
      <c r="E1054" s="55" t="s">
        <v>74</v>
      </c>
      <c r="F1054" s="55">
        <v>850</v>
      </c>
      <c r="G1054" s="63">
        <f>183.1+501.4</f>
        <v>684.5</v>
      </c>
      <c r="K1054" s="104"/>
      <c r="L1054" s="104"/>
      <c r="M1054" s="104"/>
    </row>
    <row r="1055" spans="1:13" ht="12.75">
      <c r="A1055" s="134" t="str">
        <f ca="1">IF(ISERROR(MATCH(C1055,Код_Раздел,0)),"",INDIRECT(ADDRESS(MATCH(C1055,Код_Раздел,0)+1,2,,,"Раздел")))</f>
        <v>Жилищно-коммунальное хозяйство</v>
      </c>
      <c r="B1055" s="55">
        <v>811</v>
      </c>
      <c r="C1055" s="58" t="s">
        <v>195</v>
      </c>
      <c r="D1055" s="58"/>
      <c r="E1055" s="55"/>
      <c r="F1055" s="55"/>
      <c r="G1055" s="63">
        <f>G1061+G1073+G1056</f>
        <v>15400</v>
      </c>
      <c r="K1055" s="104"/>
      <c r="L1055" s="104"/>
      <c r="M1055" s="104"/>
    </row>
    <row r="1056" spans="1:13" ht="12.75">
      <c r="A1056" s="137" t="s">
        <v>200</v>
      </c>
      <c r="B1056" s="55">
        <v>811</v>
      </c>
      <c r="C1056" s="58" t="s">
        <v>195</v>
      </c>
      <c r="D1056" s="58" t="s">
        <v>187</v>
      </c>
      <c r="E1056" s="55"/>
      <c r="F1056" s="55"/>
      <c r="G1056" s="63">
        <f>G1057</f>
        <v>500</v>
      </c>
      <c r="K1056" s="104"/>
      <c r="L1056" s="104"/>
      <c r="M1056" s="104"/>
    </row>
    <row r="1057" spans="1:13" ht="66">
      <c r="A1057" s="134" t="str">
        <f ca="1">IF(ISERROR(MATCH(E1057,Код_КЦСР,0)),"",INDIRECT(ADDRESS(MATCH(E1057,Код_КЦСР,0)+1,2,,,"КЦСР")))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57" s="55">
        <v>811</v>
      </c>
      <c r="C1057" s="58" t="s">
        <v>195</v>
      </c>
      <c r="D1057" s="58" t="s">
        <v>187</v>
      </c>
      <c r="E1057" s="55" t="s">
        <v>67</v>
      </c>
      <c r="F1057" s="55"/>
      <c r="G1057" s="63">
        <f>G1058</f>
        <v>500</v>
      </c>
      <c r="K1057" s="104"/>
      <c r="L1057" s="104"/>
      <c r="M1057" s="104"/>
    </row>
    <row r="1058" spans="1:13" ht="12.75">
      <c r="A1058" s="134" t="str">
        <f ca="1">IF(ISERROR(MATCH(E1058,Код_КЦСР,0)),"",INDIRECT(ADDRESS(MATCH(E1058,Код_КЦСР,0)+1,2,,,"КЦСР")))</f>
        <v>Капитальный ремонт объектов муниципальной собственности</v>
      </c>
      <c r="B1058" s="55">
        <v>811</v>
      </c>
      <c r="C1058" s="58" t="s">
        <v>195</v>
      </c>
      <c r="D1058" s="58" t="s">
        <v>187</v>
      </c>
      <c r="E1058" s="55" t="s">
        <v>73</v>
      </c>
      <c r="F1058" s="55"/>
      <c r="G1058" s="63">
        <f>G1059</f>
        <v>500</v>
      </c>
      <c r="K1058" s="104"/>
      <c r="L1058" s="104"/>
      <c r="M1058" s="104"/>
    </row>
    <row r="1059" spans="1:13" ht="12.75">
      <c r="A1059" s="134" t="str">
        <f ca="1">IF(ISERROR(MATCH(F1059,Код_КВР,0)),"",INDIRECT(ADDRESS(MATCH(F1059,Код_КВР,0)+1,2,,,"КВР")))</f>
        <v>Закупка товаров, работ и услуг для муниципальных нужд</v>
      </c>
      <c r="B1059" s="55">
        <v>811</v>
      </c>
      <c r="C1059" s="58" t="s">
        <v>195</v>
      </c>
      <c r="D1059" s="58" t="s">
        <v>187</v>
      </c>
      <c r="E1059" s="55" t="s">
        <v>73</v>
      </c>
      <c r="F1059" s="55">
        <v>200</v>
      </c>
      <c r="G1059" s="63">
        <f>G1060</f>
        <v>500</v>
      </c>
      <c r="K1059" s="104"/>
      <c r="L1059" s="104"/>
      <c r="M1059" s="104"/>
    </row>
    <row r="1060" spans="1:13" ht="33">
      <c r="A1060" s="134" t="str">
        <f ca="1">IF(ISERROR(MATCH(F1060,Код_КВР,0)),"",INDIRECT(ADDRESS(MATCH(F1060,Код_КВР,0)+1,2,,,"КВР")))</f>
        <v>Иные закупки товаров, работ и услуг для обеспечения муниципальных нужд</v>
      </c>
      <c r="B1060" s="55">
        <v>811</v>
      </c>
      <c r="C1060" s="58" t="s">
        <v>195</v>
      </c>
      <c r="D1060" s="58" t="s">
        <v>187</v>
      </c>
      <c r="E1060" s="55" t="s">
        <v>73</v>
      </c>
      <c r="F1060" s="55">
        <v>240</v>
      </c>
      <c r="G1060" s="63">
        <v>500</v>
      </c>
      <c r="K1060" s="104"/>
      <c r="L1060" s="104"/>
      <c r="M1060" s="104"/>
    </row>
    <row r="1061" spans="1:13" ht="12.75">
      <c r="A1061" s="137" t="s">
        <v>225</v>
      </c>
      <c r="B1061" s="55">
        <v>811</v>
      </c>
      <c r="C1061" s="58" t="s">
        <v>195</v>
      </c>
      <c r="D1061" s="58" t="s">
        <v>188</v>
      </c>
      <c r="E1061" s="55"/>
      <c r="F1061" s="55"/>
      <c r="G1061" s="63">
        <f aca="true" t="shared" si="140" ref="G1061:G1068">G1062</f>
        <v>4500</v>
      </c>
      <c r="K1061" s="104"/>
      <c r="L1061" s="104"/>
      <c r="M1061" s="104"/>
    </row>
    <row r="1062" spans="1:13" ht="66">
      <c r="A1062" s="134" t="str">
        <f ca="1">IF(ISERROR(MATCH(E1062,Код_КЦСР,0)),"",INDIRECT(ADDRESS(MATCH(E1062,Код_КЦСР,0)+1,2,,,"КЦСР")))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62" s="55">
        <v>811</v>
      </c>
      <c r="C1062" s="58" t="s">
        <v>195</v>
      </c>
      <c r="D1062" s="58" t="s">
        <v>188</v>
      </c>
      <c r="E1062" s="55" t="s">
        <v>67</v>
      </c>
      <c r="F1062" s="55"/>
      <c r="G1062" s="63">
        <f t="shared" si="140"/>
        <v>4500</v>
      </c>
      <c r="K1062" s="104"/>
      <c r="L1062" s="104"/>
      <c r="M1062" s="104"/>
    </row>
    <row r="1063" spans="1:13" ht="33">
      <c r="A1063" s="134" t="str">
        <f ca="1">IF(ISERROR(MATCH(E1063,Код_КЦСР,0)),"",INDIRECT(ADDRESS(MATCH(E1063,Код_КЦСР,0)+1,2,,,"КЦСР")))</f>
        <v>Осуществление бюджетных инвестиций в объекты муниципальной собственности</v>
      </c>
      <c r="B1063" s="55">
        <v>811</v>
      </c>
      <c r="C1063" s="58" t="s">
        <v>195</v>
      </c>
      <c r="D1063" s="58" t="s">
        <v>188</v>
      </c>
      <c r="E1063" s="55" t="s">
        <v>68</v>
      </c>
      <c r="F1063" s="55"/>
      <c r="G1063" s="63">
        <f>G1067+G1064+G1070</f>
        <v>4500</v>
      </c>
      <c r="K1063" s="104"/>
      <c r="L1063" s="104"/>
      <c r="M1063" s="104"/>
    </row>
    <row r="1064" spans="1:13" ht="12.75">
      <c r="A1064" s="134" t="str">
        <f ca="1">IF(ISERROR(MATCH(E1064,Код_КЦСР,0)),"",INDIRECT(ADDRESS(MATCH(E1064,Код_КЦСР,0)+1,2,,,"КЦСР")))</f>
        <v>Строительство объектов сметной стоимостью до 100 млн. рублей</v>
      </c>
      <c r="B1064" s="55">
        <v>811</v>
      </c>
      <c r="C1064" s="58" t="s">
        <v>195</v>
      </c>
      <c r="D1064" s="58" t="s">
        <v>188</v>
      </c>
      <c r="E1064" s="55" t="s">
        <v>69</v>
      </c>
      <c r="F1064" s="55"/>
      <c r="G1064" s="63">
        <f>G1065</f>
        <v>2500</v>
      </c>
      <c r="K1064" s="104"/>
      <c r="L1064" s="104"/>
      <c r="M1064" s="104"/>
    </row>
    <row r="1065" spans="1:13" ht="33">
      <c r="A1065" s="134" t="str">
        <f ca="1">IF(ISERROR(MATCH(F1065,Код_КВР,0)),"",INDIRECT(ADDRESS(MATCH(F1065,Код_КВР,0)+1,2,,,"КВР")))</f>
        <v>Капитальные вложения в объекты недвижимого имущества муниципальной собственности</v>
      </c>
      <c r="B1065" s="55">
        <v>811</v>
      </c>
      <c r="C1065" s="58" t="s">
        <v>195</v>
      </c>
      <c r="D1065" s="58" t="s">
        <v>188</v>
      </c>
      <c r="E1065" s="55" t="s">
        <v>69</v>
      </c>
      <c r="F1065" s="55">
        <v>400</v>
      </c>
      <c r="G1065" s="63">
        <f>G1066</f>
        <v>2500</v>
      </c>
      <c r="K1065" s="104"/>
      <c r="L1065" s="104"/>
      <c r="M1065" s="104"/>
    </row>
    <row r="1066" spans="1:13" ht="12.75">
      <c r="A1066" s="134" t="str">
        <f ca="1">IF(ISERROR(MATCH(F1066,Код_КВР,0)),"",INDIRECT(ADDRESS(MATCH(F1066,Код_КВР,0)+1,2,,,"КВР")))</f>
        <v>Бюджетные инвестиции</v>
      </c>
      <c r="B1066" s="55">
        <v>811</v>
      </c>
      <c r="C1066" s="58" t="s">
        <v>195</v>
      </c>
      <c r="D1066" s="58" t="s">
        <v>188</v>
      </c>
      <c r="E1066" s="55" t="s">
        <v>69</v>
      </c>
      <c r="F1066" s="55">
        <v>410</v>
      </c>
      <c r="G1066" s="63">
        <v>2500</v>
      </c>
      <c r="K1066" s="104"/>
      <c r="L1066" s="104"/>
      <c r="M1066" s="104"/>
    </row>
    <row r="1067" spans="1:13" ht="12.75">
      <c r="A1067" s="134" t="str">
        <f ca="1">IF(ISERROR(MATCH(E1067,Код_КЦСР,0)),"",INDIRECT(ADDRESS(MATCH(E1067,Код_КЦСР,0)+1,2,,,"КЦСР")))</f>
        <v>Строительство полигона твердых бытовых отходов (ТБО) №2</v>
      </c>
      <c r="B1067" s="55">
        <v>811</v>
      </c>
      <c r="C1067" s="58" t="s">
        <v>195</v>
      </c>
      <c r="D1067" s="58" t="s">
        <v>188</v>
      </c>
      <c r="E1067" s="55" t="s">
        <v>72</v>
      </c>
      <c r="F1067" s="55"/>
      <c r="G1067" s="63">
        <f t="shared" si="140"/>
        <v>1000</v>
      </c>
      <c r="K1067" s="104"/>
      <c r="L1067" s="104"/>
      <c r="M1067" s="104"/>
    </row>
    <row r="1068" spans="1:13" ht="33">
      <c r="A1068" s="134" t="str">
        <f ca="1">IF(ISERROR(MATCH(F1068,Код_КВР,0)),"",INDIRECT(ADDRESS(MATCH(F1068,Код_КВР,0)+1,2,,,"КВР")))</f>
        <v>Капитальные вложения в объекты недвижимого имущества муниципальной собственности</v>
      </c>
      <c r="B1068" s="55">
        <v>811</v>
      </c>
      <c r="C1068" s="58" t="s">
        <v>195</v>
      </c>
      <c r="D1068" s="58" t="s">
        <v>188</v>
      </c>
      <c r="E1068" s="55" t="s">
        <v>72</v>
      </c>
      <c r="F1068" s="55">
        <v>400</v>
      </c>
      <c r="G1068" s="63">
        <f t="shared" si="140"/>
        <v>1000</v>
      </c>
      <c r="K1068" s="104"/>
      <c r="L1068" s="104"/>
      <c r="M1068" s="104"/>
    </row>
    <row r="1069" spans="1:13" ht="12.75">
      <c r="A1069" s="134" t="str">
        <f ca="1">IF(ISERROR(MATCH(F1069,Код_КВР,0)),"",INDIRECT(ADDRESS(MATCH(F1069,Код_КВР,0)+1,2,,,"КВР")))</f>
        <v>Бюджетные инвестиции</v>
      </c>
      <c r="B1069" s="55">
        <v>811</v>
      </c>
      <c r="C1069" s="58" t="s">
        <v>195</v>
      </c>
      <c r="D1069" s="58" t="s">
        <v>188</v>
      </c>
      <c r="E1069" s="55" t="s">
        <v>72</v>
      </c>
      <c r="F1069" s="55">
        <v>410</v>
      </c>
      <c r="G1069" s="63">
        <v>1000</v>
      </c>
      <c r="K1069" s="104"/>
      <c r="L1069" s="104"/>
      <c r="M1069" s="104"/>
    </row>
    <row r="1070" spans="1:13" ht="12.75">
      <c r="A1070" s="134" t="str">
        <f ca="1">IF(ISERROR(MATCH(E1070,Код_КЦСР,0)),"",INDIRECT(ADDRESS(MATCH(E1070,Код_КЦСР,0)+1,2,,,"КЦСР")))</f>
        <v>Строительство кладбища № 5</v>
      </c>
      <c r="B1070" s="55">
        <v>811</v>
      </c>
      <c r="C1070" s="58" t="s">
        <v>195</v>
      </c>
      <c r="D1070" s="58" t="s">
        <v>188</v>
      </c>
      <c r="E1070" s="55" t="s">
        <v>561</v>
      </c>
      <c r="F1070" s="55"/>
      <c r="G1070" s="63">
        <f aca="true" t="shared" si="141" ref="G1070:G1071">G1071</f>
        <v>1000</v>
      </c>
      <c r="K1070" s="104"/>
      <c r="L1070" s="104"/>
      <c r="M1070" s="104"/>
    </row>
    <row r="1071" spans="1:13" ht="33">
      <c r="A1071" s="134" t="str">
        <f ca="1">IF(ISERROR(MATCH(F1071,Код_КВР,0)),"",INDIRECT(ADDRESS(MATCH(F1071,Код_КВР,0)+1,2,,,"КВР")))</f>
        <v>Капитальные вложения в объекты недвижимого имущества муниципальной собственности</v>
      </c>
      <c r="B1071" s="55">
        <v>811</v>
      </c>
      <c r="C1071" s="58" t="s">
        <v>195</v>
      </c>
      <c r="D1071" s="58" t="s">
        <v>188</v>
      </c>
      <c r="E1071" s="55" t="s">
        <v>561</v>
      </c>
      <c r="F1071" s="55">
        <v>400</v>
      </c>
      <c r="G1071" s="63">
        <f t="shared" si="141"/>
        <v>1000</v>
      </c>
      <c r="K1071" s="104"/>
      <c r="L1071" s="104"/>
      <c r="M1071" s="104"/>
    </row>
    <row r="1072" spans="1:13" ht="12.75">
      <c r="A1072" s="134" t="str">
        <f ca="1">IF(ISERROR(MATCH(F1072,Код_КВР,0)),"",INDIRECT(ADDRESS(MATCH(F1072,Код_КВР,0)+1,2,,,"КВР")))</f>
        <v>Бюджетные инвестиции</v>
      </c>
      <c r="B1072" s="55">
        <v>811</v>
      </c>
      <c r="C1072" s="58" t="s">
        <v>195</v>
      </c>
      <c r="D1072" s="58" t="s">
        <v>188</v>
      </c>
      <c r="E1072" s="55" t="s">
        <v>561</v>
      </c>
      <c r="F1072" s="55">
        <v>410</v>
      </c>
      <c r="G1072" s="63">
        <v>1000</v>
      </c>
      <c r="K1072" s="104"/>
      <c r="L1072" s="104"/>
      <c r="M1072" s="104"/>
    </row>
    <row r="1073" spans="1:13" ht="12.75">
      <c r="A1073" s="134" t="s">
        <v>224</v>
      </c>
      <c r="B1073" s="55">
        <v>811</v>
      </c>
      <c r="C1073" s="58" t="s">
        <v>195</v>
      </c>
      <c r="D1073" s="58" t="s">
        <v>189</v>
      </c>
      <c r="E1073" s="55"/>
      <c r="F1073" s="55"/>
      <c r="G1073" s="63">
        <f aca="true" t="shared" si="142" ref="G1073:G1077">G1074</f>
        <v>10400</v>
      </c>
      <c r="K1073" s="104"/>
      <c r="L1073" s="104"/>
      <c r="M1073" s="104"/>
    </row>
    <row r="1074" spans="1:13" ht="66">
      <c r="A1074" s="134" t="str">
        <f ca="1">IF(ISERROR(MATCH(E1074,Код_КЦСР,0)),"",INDIRECT(ADDRESS(MATCH(E1074,Код_КЦСР,0)+1,2,,,"КЦСР")))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74" s="55">
        <v>811</v>
      </c>
      <c r="C1074" s="58" t="s">
        <v>195</v>
      </c>
      <c r="D1074" s="58" t="s">
        <v>189</v>
      </c>
      <c r="E1074" s="55" t="s">
        <v>67</v>
      </c>
      <c r="F1074" s="55"/>
      <c r="G1074" s="63">
        <f t="shared" si="142"/>
        <v>10400</v>
      </c>
      <c r="K1074" s="104"/>
      <c r="L1074" s="104"/>
      <c r="M1074" s="104"/>
    </row>
    <row r="1075" spans="1:13" ht="33">
      <c r="A1075" s="134" t="str">
        <f ca="1">IF(ISERROR(MATCH(E1075,Код_КЦСР,0)),"",INDIRECT(ADDRESS(MATCH(E1075,Код_КЦСР,0)+1,2,,,"КЦСР")))</f>
        <v>Осуществление бюджетных инвестиций в объекты муниципальной собственности</v>
      </c>
      <c r="B1075" s="55">
        <v>811</v>
      </c>
      <c r="C1075" s="58" t="s">
        <v>195</v>
      </c>
      <c r="D1075" s="58" t="s">
        <v>189</v>
      </c>
      <c r="E1075" s="55" t="s">
        <v>68</v>
      </c>
      <c r="F1075" s="55"/>
      <c r="G1075" s="63">
        <f t="shared" si="142"/>
        <v>10400</v>
      </c>
      <c r="K1075" s="104"/>
      <c r="L1075" s="104"/>
      <c r="M1075" s="104"/>
    </row>
    <row r="1076" spans="1:13" ht="12.75">
      <c r="A1076" s="134" t="str">
        <f ca="1">IF(ISERROR(MATCH(E1076,Код_КЦСР,0)),"",INDIRECT(ADDRESS(MATCH(E1076,Код_КЦСР,0)+1,2,,,"КЦСР")))</f>
        <v>Строительство объектов сметной стоимостью до 100 млн. рублей</v>
      </c>
      <c r="B1076" s="55">
        <v>811</v>
      </c>
      <c r="C1076" s="58" t="s">
        <v>195</v>
      </c>
      <c r="D1076" s="58" t="s">
        <v>189</v>
      </c>
      <c r="E1076" s="55" t="s">
        <v>69</v>
      </c>
      <c r="F1076" s="55"/>
      <c r="G1076" s="63">
        <f t="shared" si="142"/>
        <v>10400</v>
      </c>
      <c r="K1076" s="104"/>
      <c r="L1076" s="104"/>
      <c r="M1076" s="104"/>
    </row>
    <row r="1077" spans="1:13" ht="33">
      <c r="A1077" s="134" t="str">
        <f ca="1">IF(ISERROR(MATCH(F1077,Код_КВР,0)),"",INDIRECT(ADDRESS(MATCH(F1077,Код_КВР,0)+1,2,,,"КВР")))</f>
        <v>Капитальные вложения в объекты недвижимого имущества муниципальной собственности</v>
      </c>
      <c r="B1077" s="55">
        <v>811</v>
      </c>
      <c r="C1077" s="58" t="s">
        <v>195</v>
      </c>
      <c r="D1077" s="58" t="s">
        <v>189</v>
      </c>
      <c r="E1077" s="55" t="s">
        <v>69</v>
      </c>
      <c r="F1077" s="55">
        <v>400</v>
      </c>
      <c r="G1077" s="63">
        <f t="shared" si="142"/>
        <v>10400</v>
      </c>
      <c r="K1077" s="104"/>
      <c r="L1077" s="104"/>
      <c r="M1077" s="104"/>
    </row>
    <row r="1078" spans="1:13" ht="12.75">
      <c r="A1078" s="134" t="str">
        <f ca="1">IF(ISERROR(MATCH(F1078,Код_КВР,0)),"",INDIRECT(ADDRESS(MATCH(F1078,Код_КВР,0)+1,2,,,"КВР")))</f>
        <v>Бюджетные инвестиции</v>
      </c>
      <c r="B1078" s="55">
        <v>811</v>
      </c>
      <c r="C1078" s="58" t="s">
        <v>195</v>
      </c>
      <c r="D1078" s="58" t="s">
        <v>189</v>
      </c>
      <c r="E1078" s="55" t="s">
        <v>69</v>
      </c>
      <c r="F1078" s="55">
        <v>410</v>
      </c>
      <c r="G1078" s="63">
        <f>4400+5000+1000</f>
        <v>10400</v>
      </c>
      <c r="K1078" s="104"/>
      <c r="L1078" s="104"/>
      <c r="M1078" s="104"/>
    </row>
    <row r="1079" spans="1:13" ht="12.75">
      <c r="A1079" s="134" t="str">
        <f ca="1">IF(ISERROR(MATCH(C1079,Код_Раздел,0)),"",INDIRECT(ADDRESS(MATCH(C1079,Код_Раздел,0)+1,2,,,"Раздел")))</f>
        <v>Образование</v>
      </c>
      <c r="B1079" s="55">
        <v>811</v>
      </c>
      <c r="C1079" s="58" t="s">
        <v>169</v>
      </c>
      <c r="D1079" s="58"/>
      <c r="E1079" s="55"/>
      <c r="F1079" s="55"/>
      <c r="G1079" s="63">
        <f>G1080+G1085+G1090+G1102</f>
        <v>71730.8</v>
      </c>
      <c r="K1079" s="104"/>
      <c r="L1079" s="104"/>
      <c r="M1079" s="104"/>
    </row>
    <row r="1080" spans="1:13" ht="12.75">
      <c r="A1080" s="137" t="s">
        <v>230</v>
      </c>
      <c r="B1080" s="55">
        <v>811</v>
      </c>
      <c r="C1080" s="58" t="s">
        <v>169</v>
      </c>
      <c r="D1080" s="58" t="s">
        <v>187</v>
      </c>
      <c r="E1080" s="55"/>
      <c r="F1080" s="55"/>
      <c r="G1080" s="63">
        <f>G1081</f>
        <v>3964.9</v>
      </c>
      <c r="K1080" s="104"/>
      <c r="L1080" s="104"/>
      <c r="M1080" s="104"/>
    </row>
    <row r="1081" spans="1:13" ht="66">
      <c r="A1081" s="134" t="str">
        <f ca="1">IF(ISERROR(MATCH(E1081,Код_КЦСР,0)),"",INDIRECT(ADDRESS(MATCH(E1081,Код_КЦСР,0)+1,2,,,"КЦСР")))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81" s="55">
        <v>811</v>
      </c>
      <c r="C1081" s="58" t="s">
        <v>169</v>
      </c>
      <c r="D1081" s="58" t="s">
        <v>187</v>
      </c>
      <c r="E1081" s="55" t="s">
        <v>67</v>
      </c>
      <c r="F1081" s="55"/>
      <c r="G1081" s="63">
        <f>G1082</f>
        <v>3964.9</v>
      </c>
      <c r="K1081" s="104"/>
      <c r="L1081" s="104"/>
      <c r="M1081" s="104"/>
    </row>
    <row r="1082" spans="1:13" ht="12.75">
      <c r="A1082" s="134" t="str">
        <f ca="1">IF(ISERROR(MATCH(E1082,Код_КЦСР,0)),"",INDIRECT(ADDRESS(MATCH(E1082,Код_КЦСР,0)+1,2,,,"КЦСР")))</f>
        <v>Капитальный ремонт объектов муниципальной собственности</v>
      </c>
      <c r="B1082" s="55">
        <v>811</v>
      </c>
      <c r="C1082" s="58" t="s">
        <v>169</v>
      </c>
      <c r="D1082" s="58" t="s">
        <v>187</v>
      </c>
      <c r="E1082" s="55" t="s">
        <v>73</v>
      </c>
      <c r="F1082" s="55"/>
      <c r="G1082" s="63">
        <f>G1083</f>
        <v>3964.9</v>
      </c>
      <c r="K1082" s="104"/>
      <c r="L1082" s="104"/>
      <c r="M1082" s="104"/>
    </row>
    <row r="1083" spans="1:13" ht="12.75">
      <c r="A1083" s="134" t="str">
        <f ca="1">IF(ISERROR(MATCH(F1083,Код_КВР,0)),"",INDIRECT(ADDRESS(MATCH(F1083,Код_КВР,0)+1,2,,,"КВР")))</f>
        <v>Закупка товаров, работ и услуг для муниципальных нужд</v>
      </c>
      <c r="B1083" s="55">
        <v>811</v>
      </c>
      <c r="C1083" s="58" t="s">
        <v>169</v>
      </c>
      <c r="D1083" s="58" t="s">
        <v>187</v>
      </c>
      <c r="E1083" s="55" t="s">
        <v>73</v>
      </c>
      <c r="F1083" s="55">
        <v>200</v>
      </c>
      <c r="G1083" s="63">
        <f>G1084</f>
        <v>3964.9</v>
      </c>
      <c r="K1083" s="104"/>
      <c r="L1083" s="104"/>
      <c r="M1083" s="104"/>
    </row>
    <row r="1084" spans="1:13" ht="33">
      <c r="A1084" s="134" t="str">
        <f ca="1">IF(ISERROR(MATCH(F1084,Код_КВР,0)),"",INDIRECT(ADDRESS(MATCH(F1084,Код_КВР,0)+1,2,,,"КВР")))</f>
        <v>Иные закупки товаров, работ и услуг для обеспечения муниципальных нужд</v>
      </c>
      <c r="B1084" s="55">
        <v>811</v>
      </c>
      <c r="C1084" s="58" t="s">
        <v>169</v>
      </c>
      <c r="D1084" s="58" t="s">
        <v>187</v>
      </c>
      <c r="E1084" s="55" t="s">
        <v>73</v>
      </c>
      <c r="F1084" s="55">
        <v>240</v>
      </c>
      <c r="G1084" s="63">
        <f>2000+1964.9</f>
        <v>3964.9</v>
      </c>
      <c r="K1084" s="104"/>
      <c r="L1084" s="104"/>
      <c r="M1084" s="104"/>
    </row>
    <row r="1085" spans="1:13" ht="12.75" hidden="1">
      <c r="A1085" s="137" t="s">
        <v>222</v>
      </c>
      <c r="B1085" s="55">
        <v>811</v>
      </c>
      <c r="C1085" s="58" t="s">
        <v>169</v>
      </c>
      <c r="D1085" s="58" t="s">
        <v>188</v>
      </c>
      <c r="E1085" s="55"/>
      <c r="F1085" s="55"/>
      <c r="G1085" s="63">
        <f aca="true" t="shared" si="143" ref="G1085:G1088">G1086</f>
        <v>0</v>
      </c>
      <c r="K1085" s="104"/>
      <c r="L1085" s="104"/>
      <c r="M1085" s="104"/>
    </row>
    <row r="1086" spans="1:13" ht="66" hidden="1">
      <c r="A1086" s="134" t="str">
        <f ca="1">IF(ISERROR(MATCH(E1086,Код_КЦСР,0)),"",INDIRECT(ADDRESS(MATCH(E1086,Код_КЦСР,0)+1,2,,,"КЦСР")))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86" s="55">
        <v>811</v>
      </c>
      <c r="C1086" s="58" t="s">
        <v>169</v>
      </c>
      <c r="D1086" s="58" t="s">
        <v>188</v>
      </c>
      <c r="E1086" s="55" t="s">
        <v>67</v>
      </c>
      <c r="F1086" s="55"/>
      <c r="G1086" s="63">
        <f t="shared" si="143"/>
        <v>0</v>
      </c>
      <c r="K1086" s="104"/>
      <c r="L1086" s="104"/>
      <c r="M1086" s="104"/>
    </row>
    <row r="1087" spans="1:13" ht="12.75" hidden="1">
      <c r="A1087" s="134" t="str">
        <f ca="1">IF(ISERROR(MATCH(E1087,Код_КЦСР,0)),"",INDIRECT(ADDRESS(MATCH(E1087,Код_КЦСР,0)+1,2,,,"КЦСР")))</f>
        <v>Капитальный ремонт объектов муниципальной собственности</v>
      </c>
      <c r="B1087" s="55">
        <v>811</v>
      </c>
      <c r="C1087" s="58" t="s">
        <v>169</v>
      </c>
      <c r="D1087" s="58" t="s">
        <v>188</v>
      </c>
      <c r="E1087" s="55" t="s">
        <v>73</v>
      </c>
      <c r="F1087" s="55"/>
      <c r="G1087" s="63">
        <f t="shared" si="143"/>
        <v>0</v>
      </c>
      <c r="K1087" s="104"/>
      <c r="L1087" s="104"/>
      <c r="M1087" s="104"/>
    </row>
    <row r="1088" spans="1:13" ht="12.75" hidden="1">
      <c r="A1088" s="134" t="str">
        <f ca="1">IF(ISERROR(MATCH(F1088,Код_КВР,0)),"",INDIRECT(ADDRESS(MATCH(F1088,Код_КВР,0)+1,2,,,"КВР")))</f>
        <v>Закупка товаров, работ и услуг для муниципальных нужд</v>
      </c>
      <c r="B1088" s="55">
        <v>811</v>
      </c>
      <c r="C1088" s="58" t="s">
        <v>169</v>
      </c>
      <c r="D1088" s="58" t="s">
        <v>188</v>
      </c>
      <c r="E1088" s="55" t="s">
        <v>73</v>
      </c>
      <c r="F1088" s="55">
        <v>200</v>
      </c>
      <c r="G1088" s="63">
        <f t="shared" si="143"/>
        <v>0</v>
      </c>
      <c r="K1088" s="104"/>
      <c r="L1088" s="104"/>
      <c r="M1088" s="104"/>
    </row>
    <row r="1089" spans="1:13" ht="33" hidden="1">
      <c r="A1089" s="134" t="str">
        <f ca="1">IF(ISERROR(MATCH(F1089,Код_КВР,0)),"",INDIRECT(ADDRESS(MATCH(F1089,Код_КВР,0)+1,2,,,"КВР")))</f>
        <v>Иные закупки товаров, работ и услуг для обеспечения муниципальных нужд</v>
      </c>
      <c r="B1089" s="55">
        <v>811</v>
      </c>
      <c r="C1089" s="58" t="s">
        <v>169</v>
      </c>
      <c r="D1089" s="58" t="s">
        <v>188</v>
      </c>
      <c r="E1089" s="55" t="s">
        <v>73</v>
      </c>
      <c r="F1089" s="55">
        <v>240</v>
      </c>
      <c r="G1089" s="63"/>
      <c r="K1089" s="104"/>
      <c r="L1089" s="104"/>
      <c r="M1089" s="104"/>
    </row>
    <row r="1090" spans="1:13" ht="12.75">
      <c r="A1090" s="137" t="s">
        <v>173</v>
      </c>
      <c r="B1090" s="55">
        <v>811</v>
      </c>
      <c r="C1090" s="58" t="s">
        <v>169</v>
      </c>
      <c r="D1090" s="58" t="s">
        <v>169</v>
      </c>
      <c r="E1090" s="55"/>
      <c r="F1090" s="55"/>
      <c r="G1090" s="63">
        <f>G1091+G1098</f>
        <v>4658.2</v>
      </c>
      <c r="K1090" s="104"/>
      <c r="L1090" s="104"/>
      <c r="M1090" s="104"/>
    </row>
    <row r="1091" spans="1:13" ht="33">
      <c r="A1091" s="134" t="str">
        <f ca="1">IF(ISERROR(MATCH(E1091,Код_КЦСР,0)),"",INDIRECT(ADDRESS(MATCH(E1091,Код_КЦСР,0)+1,2,,,"КЦСР")))</f>
        <v>Муниципальная программа «Социальная поддержка граждан» на 2014-2018 годы</v>
      </c>
      <c r="B1091" s="55">
        <v>811</v>
      </c>
      <c r="C1091" s="58" t="s">
        <v>169</v>
      </c>
      <c r="D1091" s="58" t="s">
        <v>169</v>
      </c>
      <c r="E1091" s="55" t="s">
        <v>4</v>
      </c>
      <c r="F1091" s="55"/>
      <c r="G1091" s="63">
        <f>G1092+G1095</f>
        <v>1554.2</v>
      </c>
      <c r="K1091" s="104"/>
      <c r="L1091" s="104"/>
      <c r="M1091" s="104"/>
    </row>
    <row r="1092" spans="1:13" ht="66">
      <c r="A1092" s="134" t="str">
        <f ca="1">IF(ISERROR(MATCH(E1092,Код_КЦСР,0)),"",INDIRECT(ADDRESS(MATCH(E1092,Код_КЦСР,0)+1,2,,,"КЦСР")))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1092" s="55">
        <v>811</v>
      </c>
      <c r="C1092" s="58" t="s">
        <v>169</v>
      </c>
      <c r="D1092" s="58" t="s">
        <v>169</v>
      </c>
      <c r="E1092" s="55" t="s">
        <v>7</v>
      </c>
      <c r="F1092" s="55"/>
      <c r="G1092" s="63">
        <f aca="true" t="shared" si="144" ref="G1092:G1093">G1093</f>
        <v>113.2</v>
      </c>
      <c r="K1092" s="104"/>
      <c r="L1092" s="104"/>
      <c r="M1092" s="104"/>
    </row>
    <row r="1093" spans="1:13" ht="33">
      <c r="A1093" s="134" t="str">
        <f ca="1">IF(ISERROR(MATCH(F1093,Код_КВР,0)),"",INDIRECT(ADDRESS(MATCH(F1093,Код_КВР,0)+1,2,,,"КВР")))</f>
        <v>Капитальные вложения в объекты недвижимого имущества муниципальной собственности</v>
      </c>
      <c r="B1093" s="55">
        <v>811</v>
      </c>
      <c r="C1093" s="58" t="s">
        <v>169</v>
      </c>
      <c r="D1093" s="58" t="s">
        <v>169</v>
      </c>
      <c r="E1093" s="55" t="s">
        <v>7</v>
      </c>
      <c r="F1093" s="55">
        <v>400</v>
      </c>
      <c r="G1093" s="63">
        <f t="shared" si="144"/>
        <v>113.2</v>
      </c>
      <c r="K1093" s="104"/>
      <c r="L1093" s="104"/>
      <c r="M1093" s="104"/>
    </row>
    <row r="1094" spans="1:13" ht="12.75">
      <c r="A1094" s="134" t="str">
        <f ca="1">IF(ISERROR(MATCH(F1094,Код_КВР,0)),"",INDIRECT(ADDRESS(MATCH(F1094,Код_КВР,0)+1,2,,,"КВР")))</f>
        <v>Бюджетные инвестиции</v>
      </c>
      <c r="B1094" s="55">
        <v>811</v>
      </c>
      <c r="C1094" s="58" t="s">
        <v>169</v>
      </c>
      <c r="D1094" s="58" t="s">
        <v>169</v>
      </c>
      <c r="E1094" s="55" t="s">
        <v>7</v>
      </c>
      <c r="F1094" s="55">
        <v>410</v>
      </c>
      <c r="G1094" s="63">
        <v>113.2</v>
      </c>
      <c r="K1094" s="104"/>
      <c r="L1094" s="104"/>
      <c r="M1094" s="104"/>
    </row>
    <row r="1095" spans="1:13" ht="66">
      <c r="A1095" s="134" t="str">
        <f ca="1">IF(ISERROR(MATCH(E1095,Код_КЦСР,0)),"",INDIRECT(ADDRESS(MATCH(E1095,Код_КЦСР,0)+1,2,,,"КЦСР")))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095" s="55">
        <v>811</v>
      </c>
      <c r="C1095" s="58" t="s">
        <v>169</v>
      </c>
      <c r="D1095" s="58" t="s">
        <v>169</v>
      </c>
      <c r="E1095" s="55" t="s">
        <v>342</v>
      </c>
      <c r="F1095" s="55"/>
      <c r="G1095" s="63">
        <f>G1096</f>
        <v>1441</v>
      </c>
      <c r="K1095" s="104"/>
      <c r="L1095" s="104"/>
      <c r="M1095" s="104"/>
    </row>
    <row r="1096" spans="1:13" ht="12.75">
      <c r="A1096" s="134" t="str">
        <f aca="true" t="shared" si="145" ref="A1096:A1097">IF(ISERROR(MATCH(F1096,Код_КВР,0)),"",INDIRECT(ADDRESS(MATCH(F1096,Код_КВР,0)+1,2,,,"КВР")))</f>
        <v>Закупка товаров, работ и услуг для муниципальных нужд</v>
      </c>
      <c r="B1096" s="55">
        <v>811</v>
      </c>
      <c r="C1096" s="58" t="s">
        <v>169</v>
      </c>
      <c r="D1096" s="58" t="s">
        <v>169</v>
      </c>
      <c r="E1096" s="55" t="s">
        <v>342</v>
      </c>
      <c r="F1096" s="55">
        <v>200</v>
      </c>
      <c r="G1096" s="63">
        <f>G1097</f>
        <v>1441</v>
      </c>
      <c r="K1096" s="104"/>
      <c r="L1096" s="104"/>
      <c r="M1096" s="104"/>
    </row>
    <row r="1097" spans="1:13" ht="33">
      <c r="A1097" s="134" t="str">
        <f ca="1" t="shared" si="145"/>
        <v>Иные закупки товаров, работ и услуг для обеспечения муниципальных нужд</v>
      </c>
      <c r="B1097" s="55">
        <v>811</v>
      </c>
      <c r="C1097" s="58" t="s">
        <v>169</v>
      </c>
      <c r="D1097" s="58" t="s">
        <v>169</v>
      </c>
      <c r="E1097" s="55" t="s">
        <v>342</v>
      </c>
      <c r="F1097" s="55">
        <v>240</v>
      </c>
      <c r="G1097" s="63">
        <v>1441</v>
      </c>
      <c r="K1097" s="104"/>
      <c r="L1097" s="104"/>
      <c r="M1097" s="104"/>
    </row>
    <row r="1098" spans="1:13" ht="69.75" customHeight="1">
      <c r="A1098" s="134" t="str">
        <f ca="1">IF(ISERROR(MATCH(E1098,Код_КЦСР,0)),"",INDIRECT(ADDRESS(MATCH(E1098,Код_КЦСР,0)+1,2,,,"КЦСР")))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98" s="55">
        <v>811</v>
      </c>
      <c r="C1098" s="58" t="s">
        <v>169</v>
      </c>
      <c r="D1098" s="58" t="s">
        <v>169</v>
      </c>
      <c r="E1098" s="55" t="s">
        <v>67</v>
      </c>
      <c r="F1098" s="55"/>
      <c r="G1098" s="63">
        <f>G1099</f>
        <v>3104</v>
      </c>
      <c r="K1098" s="104"/>
      <c r="L1098" s="104"/>
      <c r="M1098" s="104"/>
    </row>
    <row r="1099" spans="1:13" ht="19.5" customHeight="1">
      <c r="A1099" s="134" t="str">
        <f ca="1">IF(ISERROR(MATCH(E1099,Код_КЦСР,0)),"",INDIRECT(ADDRESS(MATCH(E1099,Код_КЦСР,0)+1,2,,,"КЦСР")))</f>
        <v>Капитальный ремонт объектов муниципальной собственности</v>
      </c>
      <c r="B1099" s="55">
        <v>811</v>
      </c>
      <c r="C1099" s="58" t="s">
        <v>169</v>
      </c>
      <c r="D1099" s="58" t="s">
        <v>169</v>
      </c>
      <c r="E1099" s="55" t="s">
        <v>73</v>
      </c>
      <c r="F1099" s="55"/>
      <c r="G1099" s="63">
        <f>G1100</f>
        <v>3104</v>
      </c>
      <c r="K1099" s="104"/>
      <c r="L1099" s="104"/>
      <c r="M1099" s="104"/>
    </row>
    <row r="1100" spans="1:13" ht="12.75">
      <c r="A1100" s="134" t="str">
        <f aca="true" t="shared" si="146" ref="A1100:A1101">IF(ISERROR(MATCH(F1100,Код_КВР,0)),"",INDIRECT(ADDRESS(MATCH(F1100,Код_КВР,0)+1,2,,,"КВР")))</f>
        <v>Закупка товаров, работ и услуг для муниципальных нужд</v>
      </c>
      <c r="B1100" s="55">
        <v>811</v>
      </c>
      <c r="C1100" s="58" t="s">
        <v>169</v>
      </c>
      <c r="D1100" s="58" t="s">
        <v>169</v>
      </c>
      <c r="E1100" s="55" t="s">
        <v>73</v>
      </c>
      <c r="F1100" s="55">
        <v>200</v>
      </c>
      <c r="G1100" s="63">
        <f>G1101</f>
        <v>3104</v>
      </c>
      <c r="K1100" s="104"/>
      <c r="L1100" s="104"/>
      <c r="M1100" s="104"/>
    </row>
    <row r="1101" spans="1:13" ht="33">
      <c r="A1101" s="134" t="str">
        <f ca="1" t="shared" si="146"/>
        <v>Иные закупки товаров, работ и услуг для обеспечения муниципальных нужд</v>
      </c>
      <c r="B1101" s="55">
        <v>811</v>
      </c>
      <c r="C1101" s="58" t="s">
        <v>169</v>
      </c>
      <c r="D1101" s="58" t="s">
        <v>169</v>
      </c>
      <c r="E1101" s="55" t="s">
        <v>73</v>
      </c>
      <c r="F1101" s="55">
        <v>240</v>
      </c>
      <c r="G1101" s="63">
        <v>3104</v>
      </c>
      <c r="K1101" s="104"/>
      <c r="L1101" s="104"/>
      <c r="M1101" s="104"/>
    </row>
    <row r="1102" spans="1:13" ht="12.75">
      <c r="A1102" s="137" t="s">
        <v>223</v>
      </c>
      <c r="B1102" s="55">
        <v>811</v>
      </c>
      <c r="C1102" s="58" t="s">
        <v>169</v>
      </c>
      <c r="D1102" s="58" t="s">
        <v>193</v>
      </c>
      <c r="E1102" s="55"/>
      <c r="F1102" s="55"/>
      <c r="G1102" s="63">
        <f>G1103</f>
        <v>63107.7</v>
      </c>
      <c r="K1102" s="104"/>
      <c r="L1102" s="104"/>
      <c r="M1102" s="104"/>
    </row>
    <row r="1103" spans="1:13" ht="66">
      <c r="A1103" s="134" t="str">
        <f ca="1">IF(ISERROR(MATCH(E1103,Код_КЦСР,0)),"",INDIRECT(ADDRESS(MATCH(E1103,Код_КЦСР,0)+1,2,,,"КЦСР")))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03" s="55">
        <v>811</v>
      </c>
      <c r="C1103" s="58" t="s">
        <v>169</v>
      </c>
      <c r="D1103" s="58" t="s">
        <v>193</v>
      </c>
      <c r="E1103" s="55" t="s">
        <v>67</v>
      </c>
      <c r="F1103" s="55"/>
      <c r="G1103" s="63">
        <f>G1104</f>
        <v>63107.7</v>
      </c>
      <c r="K1103" s="104"/>
      <c r="L1103" s="104"/>
      <c r="M1103" s="104"/>
    </row>
    <row r="1104" spans="1:13" ht="33">
      <c r="A1104" s="134" t="str">
        <f ca="1">IF(ISERROR(MATCH(E1104,Код_КЦСР,0)),"",INDIRECT(ADDRESS(MATCH(E1104,Код_КЦСР,0)+1,2,,,"КЦСР")))</f>
        <v>Осуществление бюджетных инвестиций в объекты муниципальной собственности</v>
      </c>
      <c r="B1104" s="55">
        <v>811</v>
      </c>
      <c r="C1104" s="58" t="s">
        <v>169</v>
      </c>
      <c r="D1104" s="58" t="s">
        <v>193</v>
      </c>
      <c r="E1104" s="55" t="s">
        <v>68</v>
      </c>
      <c r="F1104" s="55"/>
      <c r="G1104" s="63">
        <f>G1105+G1108+G1111</f>
        <v>63107.7</v>
      </c>
      <c r="K1104" s="104"/>
      <c r="L1104" s="104"/>
      <c r="M1104" s="104"/>
    </row>
    <row r="1105" spans="1:13" ht="12.75">
      <c r="A1105" s="134" t="str">
        <f ca="1">IF(ISERROR(MATCH(E1105,Код_КЦСР,0)),"",INDIRECT(ADDRESS(MATCH(E1105,Код_КЦСР,0)+1,2,,,"КЦСР")))</f>
        <v>Строительство объектов сметной стоимостью до 100 млн. рублей</v>
      </c>
      <c r="B1105" s="55">
        <v>811</v>
      </c>
      <c r="C1105" s="58" t="s">
        <v>169</v>
      </c>
      <c r="D1105" s="58" t="s">
        <v>193</v>
      </c>
      <c r="E1105" s="55" t="s">
        <v>69</v>
      </c>
      <c r="F1105" s="55"/>
      <c r="G1105" s="63">
        <f aca="true" t="shared" si="147" ref="G1105:G1106">G1106</f>
        <v>20000</v>
      </c>
      <c r="K1105" s="104"/>
      <c r="L1105" s="104"/>
      <c r="M1105" s="104"/>
    </row>
    <row r="1106" spans="1:13" ht="33">
      <c r="A1106" s="134" t="str">
        <f ca="1">IF(ISERROR(MATCH(F1106,Код_КВР,0)),"",INDIRECT(ADDRESS(MATCH(F1106,Код_КВР,0)+1,2,,,"КВР")))</f>
        <v>Капитальные вложения в объекты недвижимого имущества муниципальной собственности</v>
      </c>
      <c r="B1106" s="55">
        <v>811</v>
      </c>
      <c r="C1106" s="58" t="s">
        <v>169</v>
      </c>
      <c r="D1106" s="58" t="s">
        <v>193</v>
      </c>
      <c r="E1106" s="55" t="s">
        <v>69</v>
      </c>
      <c r="F1106" s="55">
        <v>400</v>
      </c>
      <c r="G1106" s="63">
        <f t="shared" si="147"/>
        <v>20000</v>
      </c>
      <c r="K1106" s="104"/>
      <c r="L1106" s="104"/>
      <c r="M1106" s="104"/>
    </row>
    <row r="1107" spans="1:13" ht="12.75">
      <c r="A1107" s="134" t="str">
        <f ca="1">IF(ISERROR(MATCH(F1107,Код_КВР,0)),"",INDIRECT(ADDRESS(MATCH(F1107,Код_КВР,0)+1,2,,,"КВР")))</f>
        <v>Бюджетные инвестиции</v>
      </c>
      <c r="B1107" s="55">
        <v>811</v>
      </c>
      <c r="C1107" s="58" t="s">
        <v>169</v>
      </c>
      <c r="D1107" s="58" t="s">
        <v>193</v>
      </c>
      <c r="E1107" s="55" t="s">
        <v>69</v>
      </c>
      <c r="F1107" s="55">
        <v>410</v>
      </c>
      <c r="G1107" s="63">
        <f>10000+10000</f>
        <v>20000</v>
      </c>
      <c r="K1107" s="104"/>
      <c r="L1107" s="104"/>
      <c r="M1107" s="104"/>
    </row>
    <row r="1108" spans="1:13" ht="12.75">
      <c r="A1108" s="134" t="str">
        <f ca="1">IF(ISERROR(MATCH(E1108,Код_КЦСР,0)),"",INDIRECT(ADDRESS(MATCH(E1108,Код_КЦСР,0)+1,2,,,"КЦСР")))</f>
        <v>Строительство детского сада № 27 в 115 мкр.</v>
      </c>
      <c r="B1108" s="55">
        <v>811</v>
      </c>
      <c r="C1108" s="58" t="s">
        <v>169</v>
      </c>
      <c r="D1108" s="58" t="s">
        <v>193</v>
      </c>
      <c r="E1108" s="55" t="s">
        <v>71</v>
      </c>
      <c r="F1108" s="55"/>
      <c r="G1108" s="63">
        <f aca="true" t="shared" si="148" ref="G1108:G1109">G1109</f>
        <v>42107.7</v>
      </c>
      <c r="K1108" s="104"/>
      <c r="L1108" s="104"/>
      <c r="M1108" s="104"/>
    </row>
    <row r="1109" spans="1:13" ht="33">
      <c r="A1109" s="134" t="str">
        <f ca="1">IF(ISERROR(MATCH(F1109,Код_КВР,0)),"",INDIRECT(ADDRESS(MATCH(F1109,Код_КВР,0)+1,2,,,"КВР")))</f>
        <v>Капитальные вложения в объекты недвижимого имущества муниципальной собственности</v>
      </c>
      <c r="B1109" s="55">
        <v>811</v>
      </c>
      <c r="C1109" s="58" t="s">
        <v>169</v>
      </c>
      <c r="D1109" s="58" t="s">
        <v>193</v>
      </c>
      <c r="E1109" s="55" t="s">
        <v>71</v>
      </c>
      <c r="F1109" s="55">
        <v>400</v>
      </c>
      <c r="G1109" s="63">
        <f t="shared" si="148"/>
        <v>42107.7</v>
      </c>
      <c r="K1109" s="104"/>
      <c r="L1109" s="104"/>
      <c r="M1109" s="104"/>
    </row>
    <row r="1110" spans="1:13" ht="12.75">
      <c r="A1110" s="134" t="str">
        <f ca="1">IF(ISERROR(MATCH(F1110,Код_КВР,0)),"",INDIRECT(ADDRESS(MATCH(F1110,Код_КВР,0)+1,2,,,"КВР")))</f>
        <v>Бюджетные инвестиции</v>
      </c>
      <c r="B1110" s="55">
        <v>811</v>
      </c>
      <c r="C1110" s="58" t="s">
        <v>169</v>
      </c>
      <c r="D1110" s="58" t="s">
        <v>193</v>
      </c>
      <c r="E1110" s="55" t="s">
        <v>71</v>
      </c>
      <c r="F1110" s="55">
        <v>410</v>
      </c>
      <c r="G1110" s="63">
        <v>42107.7</v>
      </c>
      <c r="K1110" s="104"/>
      <c r="L1110" s="104"/>
      <c r="M1110" s="104"/>
    </row>
    <row r="1111" spans="1:13" ht="12.75">
      <c r="A1111" s="134" t="str">
        <f ca="1">IF(ISERROR(MATCH(E1111,Код_КЦСР,0)),"",INDIRECT(ADDRESS(MATCH(E1111,Код_КЦСР,0)+1,2,,,"КЦСР")))</f>
        <v>Строительство средней общеобразовательной школы № 24 в 112 мкр.</v>
      </c>
      <c r="B1111" s="55">
        <v>811</v>
      </c>
      <c r="C1111" s="58" t="s">
        <v>169</v>
      </c>
      <c r="D1111" s="58" t="s">
        <v>193</v>
      </c>
      <c r="E1111" s="55" t="s">
        <v>488</v>
      </c>
      <c r="F1111" s="55"/>
      <c r="G1111" s="63">
        <f>G1112</f>
        <v>1000</v>
      </c>
      <c r="K1111" s="104"/>
      <c r="L1111" s="104"/>
      <c r="M1111" s="104"/>
    </row>
    <row r="1112" spans="1:13" ht="33">
      <c r="A1112" s="134" t="str">
        <f ca="1">IF(ISERROR(MATCH(F1112,Код_КВР,0)),"",INDIRECT(ADDRESS(MATCH(F1112,Код_КВР,0)+1,2,,,"КВР")))</f>
        <v>Капитальные вложения в объекты недвижимого имущества муниципальной собственности</v>
      </c>
      <c r="B1112" s="55">
        <v>811</v>
      </c>
      <c r="C1112" s="58" t="s">
        <v>169</v>
      </c>
      <c r="D1112" s="58" t="s">
        <v>193</v>
      </c>
      <c r="E1112" s="55" t="s">
        <v>488</v>
      </c>
      <c r="F1112" s="55">
        <v>400</v>
      </c>
      <c r="G1112" s="63">
        <f>G1113</f>
        <v>1000</v>
      </c>
      <c r="K1112" s="104"/>
      <c r="L1112" s="104"/>
      <c r="M1112" s="104"/>
    </row>
    <row r="1113" spans="1:13" ht="12.75">
      <c r="A1113" s="134" t="str">
        <f ca="1">IF(ISERROR(MATCH(F1113,Код_КВР,0)),"",INDIRECT(ADDRESS(MATCH(F1113,Код_КВР,0)+1,2,,,"КВР")))</f>
        <v>Бюджетные инвестиции</v>
      </c>
      <c r="B1113" s="55">
        <v>811</v>
      </c>
      <c r="C1113" s="58" t="s">
        <v>169</v>
      </c>
      <c r="D1113" s="58" t="s">
        <v>193</v>
      </c>
      <c r="E1113" s="55" t="s">
        <v>488</v>
      </c>
      <c r="F1113" s="55">
        <v>410</v>
      </c>
      <c r="G1113" s="63">
        <v>1000</v>
      </c>
      <c r="K1113" s="104"/>
      <c r="L1113" s="104"/>
      <c r="M1113" s="104"/>
    </row>
    <row r="1114" spans="1:13" ht="12.75">
      <c r="A1114" s="134" t="str">
        <f ca="1">IF(ISERROR(MATCH(C1114,Код_Раздел,0)),"",INDIRECT(ADDRESS(MATCH(C1114,Код_Раздел,0)+1,2,,,"Раздел")))</f>
        <v>Культура, кинематография</v>
      </c>
      <c r="B1114" s="55">
        <v>811</v>
      </c>
      <c r="C1114" s="58" t="s">
        <v>196</v>
      </c>
      <c r="D1114" s="58"/>
      <c r="E1114" s="55"/>
      <c r="F1114" s="55"/>
      <c r="G1114" s="63">
        <f>G1115+G1120</f>
        <v>25162.8</v>
      </c>
      <c r="K1114" s="104"/>
      <c r="L1114" s="104"/>
      <c r="M1114" s="104"/>
    </row>
    <row r="1115" spans="1:13" ht="12.75" hidden="1">
      <c r="A1115" s="137" t="s">
        <v>158</v>
      </c>
      <c r="B1115" s="55">
        <v>811</v>
      </c>
      <c r="C1115" s="58" t="s">
        <v>196</v>
      </c>
      <c r="D1115" s="58" t="s">
        <v>187</v>
      </c>
      <c r="E1115" s="55"/>
      <c r="F1115" s="55"/>
      <c r="G1115" s="63">
        <f aca="true" t="shared" si="149" ref="G1115:G1118">G1116</f>
        <v>0</v>
      </c>
      <c r="K1115" s="104"/>
      <c r="L1115" s="104"/>
      <c r="M1115" s="104"/>
    </row>
    <row r="1116" spans="1:13" ht="66" hidden="1">
      <c r="A1116" s="134" t="str">
        <f ca="1">IF(ISERROR(MATCH(E1116,Код_КЦСР,0)),"",INDIRECT(ADDRESS(MATCH(E1116,Код_КЦСР,0)+1,2,,,"КЦСР")))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16" s="55">
        <v>811</v>
      </c>
      <c r="C1116" s="58" t="s">
        <v>196</v>
      </c>
      <c r="D1116" s="58" t="s">
        <v>187</v>
      </c>
      <c r="E1116" s="55" t="s">
        <v>67</v>
      </c>
      <c r="F1116" s="55"/>
      <c r="G1116" s="63">
        <f t="shared" si="149"/>
        <v>0</v>
      </c>
      <c r="K1116" s="104"/>
      <c r="L1116" s="104"/>
      <c r="M1116" s="104"/>
    </row>
    <row r="1117" spans="1:13" ht="12.75" hidden="1">
      <c r="A1117" s="134" t="str">
        <f ca="1">IF(ISERROR(MATCH(E1117,Код_КЦСР,0)),"",INDIRECT(ADDRESS(MATCH(E1117,Код_КЦСР,0)+1,2,,,"КЦСР")))</f>
        <v>Капитальный ремонт объектов муниципальной собственности</v>
      </c>
      <c r="B1117" s="55">
        <v>811</v>
      </c>
      <c r="C1117" s="58" t="s">
        <v>196</v>
      </c>
      <c r="D1117" s="58" t="s">
        <v>187</v>
      </c>
      <c r="E1117" s="55" t="s">
        <v>73</v>
      </c>
      <c r="F1117" s="55"/>
      <c r="G1117" s="63">
        <f t="shared" si="149"/>
        <v>0</v>
      </c>
      <c r="K1117" s="104"/>
      <c r="L1117" s="104"/>
      <c r="M1117" s="104"/>
    </row>
    <row r="1118" spans="1:13" ht="12.75" hidden="1">
      <c r="A1118" s="134" t="str">
        <f ca="1">IF(ISERROR(MATCH(F1118,Код_КВР,0)),"",INDIRECT(ADDRESS(MATCH(F1118,Код_КВР,0)+1,2,,,"КВР")))</f>
        <v>Закупка товаров, работ и услуг для муниципальных нужд</v>
      </c>
      <c r="B1118" s="55">
        <v>811</v>
      </c>
      <c r="C1118" s="58" t="s">
        <v>196</v>
      </c>
      <c r="D1118" s="58" t="s">
        <v>187</v>
      </c>
      <c r="E1118" s="55" t="s">
        <v>73</v>
      </c>
      <c r="F1118" s="55">
        <v>200</v>
      </c>
      <c r="G1118" s="63">
        <f t="shared" si="149"/>
        <v>0</v>
      </c>
      <c r="K1118" s="104"/>
      <c r="L1118" s="104"/>
      <c r="M1118" s="104"/>
    </row>
    <row r="1119" spans="1:13" ht="33" hidden="1">
      <c r="A1119" s="134" t="str">
        <f ca="1">IF(ISERROR(MATCH(F1119,Код_КВР,0)),"",INDIRECT(ADDRESS(MATCH(F1119,Код_КВР,0)+1,2,,,"КВР")))</f>
        <v>Иные закупки товаров, работ и услуг для обеспечения муниципальных нужд</v>
      </c>
      <c r="B1119" s="55">
        <v>811</v>
      </c>
      <c r="C1119" s="58" t="s">
        <v>196</v>
      </c>
      <c r="D1119" s="58" t="s">
        <v>187</v>
      </c>
      <c r="E1119" s="55" t="s">
        <v>73</v>
      </c>
      <c r="F1119" s="55">
        <v>240</v>
      </c>
      <c r="G1119" s="63"/>
      <c r="K1119" s="104"/>
      <c r="L1119" s="104"/>
      <c r="M1119" s="104"/>
    </row>
    <row r="1120" spans="1:13" ht="12.75">
      <c r="A1120" s="137" t="s">
        <v>138</v>
      </c>
      <c r="B1120" s="55">
        <v>811</v>
      </c>
      <c r="C1120" s="58" t="s">
        <v>196</v>
      </c>
      <c r="D1120" s="58" t="s">
        <v>190</v>
      </c>
      <c r="E1120" s="55"/>
      <c r="F1120" s="55"/>
      <c r="G1120" s="63">
        <f>G1121</f>
        <v>25162.8</v>
      </c>
      <c r="K1120" s="104"/>
      <c r="L1120" s="104"/>
      <c r="M1120" s="104"/>
    </row>
    <row r="1121" spans="1:13" ht="66">
      <c r="A1121" s="134" t="str">
        <f ca="1">IF(ISERROR(MATCH(E1121,Код_КЦСР,0)),"",INDIRECT(ADDRESS(MATCH(E1121,Код_КЦСР,0)+1,2,,,"КЦСР")))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21" s="55">
        <v>811</v>
      </c>
      <c r="C1121" s="58" t="s">
        <v>196</v>
      </c>
      <c r="D1121" s="58" t="s">
        <v>190</v>
      </c>
      <c r="E1121" s="55" t="s">
        <v>67</v>
      </c>
      <c r="F1121" s="55"/>
      <c r="G1121" s="63">
        <f>G1122</f>
        <v>25162.8</v>
      </c>
      <c r="K1121" s="104"/>
      <c r="L1121" s="104"/>
      <c r="M1121" s="104"/>
    </row>
    <row r="1122" spans="1:13" ht="33">
      <c r="A1122" s="134" t="str">
        <f ca="1">IF(ISERROR(MATCH(E1122,Код_КЦСР,0)),"",INDIRECT(ADDRESS(MATCH(E1122,Код_КЦСР,0)+1,2,,,"КЦСР")))</f>
        <v>Осуществление бюджетных инвестиций в объекты муниципальной собственности</v>
      </c>
      <c r="B1122" s="55">
        <v>811</v>
      </c>
      <c r="C1122" s="58" t="s">
        <v>196</v>
      </c>
      <c r="D1122" s="58" t="s">
        <v>190</v>
      </c>
      <c r="E1122" s="55" t="s">
        <v>68</v>
      </c>
      <c r="F1122" s="55"/>
      <c r="G1122" s="63">
        <f>G1123</f>
        <v>25162.8</v>
      </c>
      <c r="K1122" s="104"/>
      <c r="L1122" s="104"/>
      <c r="M1122" s="104"/>
    </row>
    <row r="1123" spans="1:13" ht="12.75">
      <c r="A1123" s="134" t="str">
        <f ca="1">IF(ISERROR(MATCH(E1123,Код_КЦСР,0)),"",INDIRECT(ADDRESS(MATCH(E1123,Код_КЦСР,0)+1,2,,,"КЦСР")))</f>
        <v>Строительство объектов сметной стоимостью до 100 млн. рублей</v>
      </c>
      <c r="B1123" s="55">
        <v>811</v>
      </c>
      <c r="C1123" s="58" t="s">
        <v>196</v>
      </c>
      <c r="D1123" s="58" t="s">
        <v>190</v>
      </c>
      <c r="E1123" s="55" t="s">
        <v>69</v>
      </c>
      <c r="F1123" s="55"/>
      <c r="G1123" s="63">
        <f>G1124</f>
        <v>25162.8</v>
      </c>
      <c r="K1123" s="104"/>
      <c r="L1123" s="104"/>
      <c r="M1123" s="104"/>
    </row>
    <row r="1124" spans="1:13" ht="33">
      <c r="A1124" s="134" t="str">
        <f ca="1">IF(ISERROR(MATCH(F1124,Код_КВР,0)),"",INDIRECT(ADDRESS(MATCH(F1124,Код_КВР,0)+1,2,,,"КВР")))</f>
        <v>Капитальные вложения в объекты недвижимого имущества муниципальной собственности</v>
      </c>
      <c r="B1124" s="55">
        <v>811</v>
      </c>
      <c r="C1124" s="58" t="s">
        <v>196</v>
      </c>
      <c r="D1124" s="58" t="s">
        <v>190</v>
      </c>
      <c r="E1124" s="55" t="s">
        <v>69</v>
      </c>
      <c r="F1124" s="55">
        <v>400</v>
      </c>
      <c r="G1124" s="63">
        <f>G1125</f>
        <v>25162.8</v>
      </c>
      <c r="K1124" s="104"/>
      <c r="L1124" s="104"/>
      <c r="M1124" s="104"/>
    </row>
    <row r="1125" spans="1:13" ht="12.75">
      <c r="A1125" s="134" t="str">
        <f ca="1">IF(ISERROR(MATCH(F1125,Код_КВР,0)),"",INDIRECT(ADDRESS(MATCH(F1125,Код_КВР,0)+1,2,,,"КВР")))</f>
        <v>Бюджетные инвестиции</v>
      </c>
      <c r="B1125" s="55">
        <v>811</v>
      </c>
      <c r="C1125" s="58" t="s">
        <v>196</v>
      </c>
      <c r="D1125" s="58" t="s">
        <v>190</v>
      </c>
      <c r="E1125" s="55" t="s">
        <v>69</v>
      </c>
      <c r="F1125" s="55">
        <v>410</v>
      </c>
      <c r="G1125" s="63">
        <f>8822.8+15840+500</f>
        <v>25162.8</v>
      </c>
      <c r="K1125" s="104"/>
      <c r="L1125" s="104"/>
      <c r="M1125" s="104"/>
    </row>
    <row r="1126" spans="1:13" ht="12.75">
      <c r="A1126" s="134" t="str">
        <f ca="1">IF(ISERROR(MATCH(C1126,Код_Раздел,0)),"",INDIRECT(ADDRESS(MATCH(C1126,Код_Раздел,0)+1,2,,,"Раздел")))</f>
        <v>Физическая культура и спорт</v>
      </c>
      <c r="B1126" s="55">
        <v>811</v>
      </c>
      <c r="C1126" s="58" t="s">
        <v>198</v>
      </c>
      <c r="D1126" s="58"/>
      <c r="E1126" s="55"/>
      <c r="F1126" s="55"/>
      <c r="G1126" s="63">
        <f>G1127</f>
        <v>500</v>
      </c>
      <c r="K1126" s="104"/>
      <c r="L1126" s="104"/>
      <c r="M1126" s="104"/>
    </row>
    <row r="1127" spans="1:13" ht="12.75">
      <c r="A1127" s="137" t="s">
        <v>166</v>
      </c>
      <c r="B1127" s="55">
        <v>811</v>
      </c>
      <c r="C1127" s="58" t="s">
        <v>198</v>
      </c>
      <c r="D1127" s="58" t="s">
        <v>195</v>
      </c>
      <c r="E1127" s="55"/>
      <c r="F1127" s="55"/>
      <c r="G1127" s="63">
        <f>G1128</f>
        <v>500</v>
      </c>
      <c r="K1127" s="104"/>
      <c r="L1127" s="104"/>
      <c r="M1127" s="104"/>
    </row>
    <row r="1128" spans="1:13" ht="66">
      <c r="A1128" s="134" t="str">
        <f ca="1">IF(ISERROR(MATCH(E1128,Код_КЦСР,0)),"",INDIRECT(ADDRESS(MATCH(E1128,Код_КЦСР,0)+1,2,,,"КЦСР")))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28" s="55">
        <v>811</v>
      </c>
      <c r="C1128" s="58" t="s">
        <v>198</v>
      </c>
      <c r="D1128" s="58" t="s">
        <v>195</v>
      </c>
      <c r="E1128" s="55" t="s">
        <v>67</v>
      </c>
      <c r="F1128" s="55"/>
      <c r="G1128" s="63">
        <f aca="true" t="shared" si="150" ref="G1128:G1131">G1129</f>
        <v>500</v>
      </c>
      <c r="K1128" s="104"/>
      <c r="L1128" s="104"/>
      <c r="M1128" s="104"/>
    </row>
    <row r="1129" spans="1:13" ht="33">
      <c r="A1129" s="134" t="str">
        <f ca="1">IF(ISERROR(MATCH(E1129,Код_КЦСР,0)),"",INDIRECT(ADDRESS(MATCH(E1129,Код_КЦСР,0)+1,2,,,"КЦСР")))</f>
        <v>Осуществление бюджетных инвестиций в объекты муниципальной собственности</v>
      </c>
      <c r="B1129" s="55">
        <v>811</v>
      </c>
      <c r="C1129" s="58" t="s">
        <v>198</v>
      </c>
      <c r="D1129" s="58" t="s">
        <v>195</v>
      </c>
      <c r="E1129" s="55" t="s">
        <v>68</v>
      </c>
      <c r="F1129" s="55"/>
      <c r="G1129" s="63">
        <f t="shared" si="150"/>
        <v>500</v>
      </c>
      <c r="K1129" s="104"/>
      <c r="L1129" s="104"/>
      <c r="M1129" s="104"/>
    </row>
    <row r="1130" spans="1:13" ht="12.75">
      <c r="A1130" s="134" t="str">
        <f ca="1">IF(ISERROR(MATCH(E1130,Код_КЦСР,0)),"",INDIRECT(ADDRESS(MATCH(E1130,Код_КЦСР,0)+1,2,,,"КЦСР")))</f>
        <v>Строительство объектов сметной стоимостью до 100 млн. рублей</v>
      </c>
      <c r="B1130" s="55">
        <v>811</v>
      </c>
      <c r="C1130" s="58" t="s">
        <v>198</v>
      </c>
      <c r="D1130" s="58" t="s">
        <v>195</v>
      </c>
      <c r="E1130" s="55" t="s">
        <v>69</v>
      </c>
      <c r="F1130" s="55"/>
      <c r="G1130" s="63">
        <f t="shared" si="150"/>
        <v>500</v>
      </c>
      <c r="K1130" s="104"/>
      <c r="L1130" s="104"/>
      <c r="M1130" s="104"/>
    </row>
    <row r="1131" spans="1:13" ht="33">
      <c r="A1131" s="134" t="str">
        <f ca="1">IF(ISERROR(MATCH(F1131,Код_КВР,0)),"",INDIRECT(ADDRESS(MATCH(F1131,Код_КВР,0)+1,2,,,"КВР")))</f>
        <v>Капитальные вложения в объекты недвижимого имущества муниципальной собственности</v>
      </c>
      <c r="B1131" s="55">
        <v>811</v>
      </c>
      <c r="C1131" s="58" t="s">
        <v>198</v>
      </c>
      <c r="D1131" s="58" t="s">
        <v>195</v>
      </c>
      <c r="E1131" s="55" t="s">
        <v>69</v>
      </c>
      <c r="F1131" s="55">
        <v>400</v>
      </c>
      <c r="G1131" s="63">
        <f t="shared" si="150"/>
        <v>500</v>
      </c>
      <c r="K1131" s="104"/>
      <c r="L1131" s="104"/>
      <c r="M1131" s="104"/>
    </row>
    <row r="1132" spans="1:13" ht="12.75">
      <c r="A1132" s="134" t="str">
        <f ca="1">IF(ISERROR(MATCH(F1132,Код_КВР,0)),"",INDIRECT(ADDRESS(MATCH(F1132,Код_КВР,0)+1,2,,,"КВР")))</f>
        <v>Бюджетные инвестиции</v>
      </c>
      <c r="B1132" s="55">
        <v>811</v>
      </c>
      <c r="C1132" s="58" t="s">
        <v>198</v>
      </c>
      <c r="D1132" s="58" t="s">
        <v>195</v>
      </c>
      <c r="E1132" s="55" t="s">
        <v>69</v>
      </c>
      <c r="F1132" s="55">
        <v>410</v>
      </c>
      <c r="G1132" s="63">
        <f>500</f>
        <v>500</v>
      </c>
      <c r="K1132" s="104"/>
      <c r="L1132" s="104"/>
      <c r="M1132" s="104"/>
    </row>
    <row r="1133" spans="1:13" ht="12.75">
      <c r="A1133" s="134" t="str">
        <f ca="1">IF(ISERROR(MATCH(B1133,Код_ППП,0)),"",INDIRECT(ADDRESS(MATCH(B1133,Код_ППП,0)+1,2,,,"ППП")))</f>
        <v xml:space="preserve">КОНТРОЛЬНО-СЧЕТНАЯ ПАЛАТА ГОРОДА ЧЕРЕПОВЦА </v>
      </c>
      <c r="B1133" s="55">
        <v>812</v>
      </c>
      <c r="C1133" s="58"/>
      <c r="D1133" s="58"/>
      <c r="E1133" s="55"/>
      <c r="F1133" s="55"/>
      <c r="G1133" s="63">
        <f aca="true" t="shared" si="151" ref="G1133:G1138">G1134</f>
        <v>11691.2</v>
      </c>
      <c r="K1133" s="104"/>
      <c r="L1133" s="104"/>
      <c r="M1133" s="104"/>
    </row>
    <row r="1134" spans="1:13" ht="12.75">
      <c r="A1134" s="134" t="str">
        <f ca="1">IF(ISERROR(MATCH(C1134,Код_Раздел,0)),"",INDIRECT(ADDRESS(MATCH(C1134,Код_Раздел,0)+1,2,,,"Раздел")))</f>
        <v>Общегосударственные  вопросы</v>
      </c>
      <c r="B1134" s="55">
        <v>812</v>
      </c>
      <c r="C1134" s="58" t="s">
        <v>187</v>
      </c>
      <c r="D1134" s="58"/>
      <c r="E1134" s="55"/>
      <c r="F1134" s="55"/>
      <c r="G1134" s="63">
        <f t="shared" si="151"/>
        <v>11691.2</v>
      </c>
      <c r="K1134" s="104"/>
      <c r="L1134" s="104"/>
      <c r="M1134" s="104"/>
    </row>
    <row r="1135" spans="1:13" ht="33">
      <c r="A1135" s="137" t="s">
        <v>140</v>
      </c>
      <c r="B1135" s="55">
        <v>812</v>
      </c>
      <c r="C1135" s="58" t="s">
        <v>187</v>
      </c>
      <c r="D1135" s="58" t="s">
        <v>191</v>
      </c>
      <c r="E1135" s="55"/>
      <c r="F1135" s="55"/>
      <c r="G1135" s="63">
        <f t="shared" si="151"/>
        <v>11691.2</v>
      </c>
      <c r="K1135" s="104"/>
      <c r="L1135" s="104"/>
      <c r="M1135" s="104"/>
    </row>
    <row r="1136" spans="1:13" ht="33">
      <c r="A1136" s="134" t="str">
        <f ca="1">IF(ISERROR(MATCH(E1136,Код_КЦСР,0)),"",INDIRECT(ADDRESS(MATCH(E1136,Код_КЦСР,0)+1,2,,,"КЦСР")))</f>
        <v>Непрограммные направления деятельности органов местного самоуправления</v>
      </c>
      <c r="B1136" s="55">
        <v>812</v>
      </c>
      <c r="C1136" s="58" t="s">
        <v>187</v>
      </c>
      <c r="D1136" s="58" t="s">
        <v>191</v>
      </c>
      <c r="E1136" s="55" t="s">
        <v>268</v>
      </c>
      <c r="F1136" s="55"/>
      <c r="G1136" s="63">
        <f t="shared" si="151"/>
        <v>11691.2</v>
      </c>
      <c r="K1136" s="104"/>
      <c r="L1136" s="104"/>
      <c r="M1136" s="104"/>
    </row>
    <row r="1137" spans="1:13" ht="12.75">
      <c r="A1137" s="134" t="str">
        <f ca="1">IF(ISERROR(MATCH(E1137,Код_КЦСР,0)),"",INDIRECT(ADDRESS(MATCH(E1137,Код_КЦСР,0)+1,2,,,"КЦСР")))</f>
        <v>Расходы, не включенные в муниципальные программы города Череповца</v>
      </c>
      <c r="B1137" s="55">
        <v>812</v>
      </c>
      <c r="C1137" s="58" t="s">
        <v>187</v>
      </c>
      <c r="D1137" s="58" t="s">
        <v>191</v>
      </c>
      <c r="E1137" s="55" t="s">
        <v>270</v>
      </c>
      <c r="F1137" s="55"/>
      <c r="G1137" s="63">
        <f t="shared" si="151"/>
        <v>11691.2</v>
      </c>
      <c r="K1137" s="104"/>
      <c r="L1137" s="104"/>
      <c r="M1137" s="104"/>
    </row>
    <row r="1138" spans="1:13" ht="33">
      <c r="A1138" s="134" t="str">
        <f ca="1">IF(ISERROR(MATCH(E1138,Код_КЦСР,0)),"",INDIRECT(ADDRESS(MATCH(E1138,Код_КЦСР,0)+1,2,,,"КЦСР")))</f>
        <v>Руководство и управление в сфере установленных функций органов местного самоуправления</v>
      </c>
      <c r="B1138" s="55">
        <v>812</v>
      </c>
      <c r="C1138" s="58" t="s">
        <v>187</v>
      </c>
      <c r="D1138" s="58" t="s">
        <v>191</v>
      </c>
      <c r="E1138" s="55" t="s">
        <v>272</v>
      </c>
      <c r="F1138" s="55"/>
      <c r="G1138" s="63">
        <f t="shared" si="151"/>
        <v>11691.2</v>
      </c>
      <c r="K1138" s="104"/>
      <c r="L1138" s="104"/>
      <c r="M1138" s="104"/>
    </row>
    <row r="1139" spans="1:13" ht="12.75">
      <c r="A1139" s="134" t="str">
        <f ca="1">IF(ISERROR(MATCH(E1139,Код_КЦСР,0)),"",INDIRECT(ADDRESS(MATCH(E1139,Код_КЦСР,0)+1,2,,,"КЦСР")))</f>
        <v>Центральный аппарат</v>
      </c>
      <c r="B1139" s="55">
        <v>812</v>
      </c>
      <c r="C1139" s="58" t="s">
        <v>187</v>
      </c>
      <c r="D1139" s="58" t="s">
        <v>191</v>
      </c>
      <c r="E1139" s="55" t="s">
        <v>275</v>
      </c>
      <c r="F1139" s="55"/>
      <c r="G1139" s="63">
        <f>G1140+G1143+G1144</f>
        <v>11691.2</v>
      </c>
      <c r="K1139" s="104"/>
      <c r="L1139" s="104"/>
      <c r="M1139" s="104"/>
    </row>
    <row r="1140" spans="1:13" ht="33">
      <c r="A1140" s="134" t="str">
        <f aca="true" t="shared" si="152" ref="A1140:A1145">IF(ISERROR(MATCH(F1140,Код_КВР,0)),"",INDIRECT(ADDRESS(MATCH(F1140,Код_КВР,0)+1,2,,,"КВР")))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0" s="55">
        <v>812</v>
      </c>
      <c r="C1140" s="58" t="s">
        <v>187</v>
      </c>
      <c r="D1140" s="58" t="s">
        <v>191</v>
      </c>
      <c r="E1140" s="55" t="s">
        <v>275</v>
      </c>
      <c r="F1140" s="55">
        <v>100</v>
      </c>
      <c r="G1140" s="63">
        <f>G1141</f>
        <v>11624.6</v>
      </c>
      <c r="K1140" s="104"/>
      <c r="L1140" s="104"/>
      <c r="M1140" s="104"/>
    </row>
    <row r="1141" spans="1:13" ht="12.75">
      <c r="A1141" s="134" t="str">
        <f ca="1" t="shared" si="152"/>
        <v>Расходы на выплаты персоналу муниципальных органов</v>
      </c>
      <c r="B1141" s="55">
        <v>812</v>
      </c>
      <c r="C1141" s="58" t="s">
        <v>187</v>
      </c>
      <c r="D1141" s="58" t="s">
        <v>191</v>
      </c>
      <c r="E1141" s="55" t="s">
        <v>275</v>
      </c>
      <c r="F1141" s="55">
        <v>120</v>
      </c>
      <c r="G1141" s="63">
        <v>11624.6</v>
      </c>
      <c r="K1141" s="104"/>
      <c r="L1141" s="104"/>
      <c r="M1141" s="104"/>
    </row>
    <row r="1142" spans="1:13" ht="12.75">
      <c r="A1142" s="134" t="str">
        <f ca="1" t="shared" si="152"/>
        <v>Закупка товаров, работ и услуг для муниципальных нужд</v>
      </c>
      <c r="B1142" s="55">
        <v>812</v>
      </c>
      <c r="C1142" s="58" t="s">
        <v>187</v>
      </c>
      <c r="D1142" s="58" t="s">
        <v>191</v>
      </c>
      <c r="E1142" s="55" t="s">
        <v>275</v>
      </c>
      <c r="F1142" s="55">
        <v>200</v>
      </c>
      <c r="G1142" s="63">
        <f>G1143</f>
        <v>66.6</v>
      </c>
      <c r="K1142" s="104"/>
      <c r="L1142" s="104"/>
      <c r="M1142" s="104"/>
    </row>
    <row r="1143" spans="1:13" ht="33">
      <c r="A1143" s="134" t="str">
        <f ca="1" t="shared" si="152"/>
        <v>Иные закупки товаров, работ и услуг для обеспечения муниципальных нужд</v>
      </c>
      <c r="B1143" s="55">
        <v>812</v>
      </c>
      <c r="C1143" s="58" t="s">
        <v>187</v>
      </c>
      <c r="D1143" s="58" t="s">
        <v>191</v>
      </c>
      <c r="E1143" s="55" t="s">
        <v>275</v>
      </c>
      <c r="F1143" s="55">
        <v>240</v>
      </c>
      <c r="G1143" s="63">
        <v>66.6</v>
      </c>
      <c r="K1143" s="104"/>
      <c r="L1143" s="104"/>
      <c r="M1143" s="104"/>
    </row>
    <row r="1144" spans="1:13" ht="12.75" hidden="1">
      <c r="A1144" s="134" t="str">
        <f ca="1" t="shared" si="152"/>
        <v>Иные бюджетные ассигнования</v>
      </c>
      <c r="B1144" s="55">
        <v>812</v>
      </c>
      <c r="C1144" s="58" t="s">
        <v>187</v>
      </c>
      <c r="D1144" s="58" t="s">
        <v>191</v>
      </c>
      <c r="E1144" s="55" t="s">
        <v>275</v>
      </c>
      <c r="F1144" s="55">
        <v>800</v>
      </c>
      <c r="G1144" s="63">
        <f>G1145</f>
        <v>0</v>
      </c>
      <c r="K1144" s="104"/>
      <c r="L1144" s="104"/>
      <c r="M1144" s="104"/>
    </row>
    <row r="1145" spans="1:13" ht="12.75" hidden="1">
      <c r="A1145" s="134" t="str">
        <f ca="1" t="shared" si="152"/>
        <v>Уплата налогов, сборов и иных платежей</v>
      </c>
      <c r="B1145" s="55">
        <v>812</v>
      </c>
      <c r="C1145" s="58" t="s">
        <v>187</v>
      </c>
      <c r="D1145" s="58" t="s">
        <v>191</v>
      </c>
      <c r="E1145" s="55" t="s">
        <v>275</v>
      </c>
      <c r="F1145" s="55">
        <v>850</v>
      </c>
      <c r="G1145" s="63"/>
      <c r="K1145" s="104"/>
      <c r="L1145" s="104"/>
      <c r="M1145" s="104"/>
    </row>
    <row r="1146" spans="1:13" ht="33">
      <c r="A1146" s="134" t="str">
        <f ca="1">IF(ISERROR(MATCH(B1146,Код_ППП,0)),"",INDIRECT(ADDRESS(MATCH(B1146,Код_ППП,0)+1,2,,,"ППП")))</f>
        <v>КОМИТЕТ ПО КОНТРОЛЮ В СФЕРЕ БЛАГОУСТРОЙСТВА И ОХРАНЫ ОКРУЖАЮЩЕЙ СРЕДЫ ГОРОДА</v>
      </c>
      <c r="B1146" s="55">
        <v>840</v>
      </c>
      <c r="C1146" s="58"/>
      <c r="D1146" s="58"/>
      <c r="E1146" s="55"/>
      <c r="F1146" s="55"/>
      <c r="G1146" s="63">
        <f>G1147</f>
        <v>18310.699999999997</v>
      </c>
      <c r="K1146" s="104"/>
      <c r="L1146" s="104"/>
      <c r="M1146" s="104"/>
    </row>
    <row r="1147" spans="1:13" ht="12.75">
      <c r="A1147" s="134" t="str">
        <f ca="1">IF(ISERROR(MATCH(C1147,Код_Раздел,0)),"",INDIRECT(ADDRESS(MATCH(C1147,Код_Раздел,0)+1,2,,,"Раздел")))</f>
        <v>Охрана окружающей среды</v>
      </c>
      <c r="B1147" s="55">
        <v>840</v>
      </c>
      <c r="C1147" s="58" t="s">
        <v>191</v>
      </c>
      <c r="D1147" s="58"/>
      <c r="E1147" s="55"/>
      <c r="F1147" s="55"/>
      <c r="G1147" s="63">
        <f>G1148+G1155</f>
        <v>18310.699999999997</v>
      </c>
      <c r="K1147" s="104"/>
      <c r="L1147" s="104"/>
      <c r="M1147" s="104"/>
    </row>
    <row r="1148" spans="1:13" ht="20.25" customHeight="1">
      <c r="A1148" s="139" t="s">
        <v>135</v>
      </c>
      <c r="B1148" s="55">
        <v>840</v>
      </c>
      <c r="C1148" s="58" t="s">
        <v>191</v>
      </c>
      <c r="D1148" s="58" t="s">
        <v>189</v>
      </c>
      <c r="E1148" s="55"/>
      <c r="F1148" s="55"/>
      <c r="G1148" s="63">
        <f>G1149</f>
        <v>1703.5</v>
      </c>
      <c r="K1148" s="104"/>
      <c r="L1148" s="104"/>
      <c r="M1148" s="104"/>
    </row>
    <row r="1149" spans="1:13" ht="33">
      <c r="A1149" s="134" t="str">
        <f ca="1">IF(ISERROR(MATCH(E1149,Код_КЦСР,0)),"",INDIRECT(ADDRESS(MATCH(E1149,Код_КЦСР,0)+1,2,,,"КЦСР")))</f>
        <v>Муниципальная программа «Охрана окружающей среды» на 2013-2022 годы</v>
      </c>
      <c r="B1149" s="55">
        <v>840</v>
      </c>
      <c r="C1149" s="58" t="s">
        <v>191</v>
      </c>
      <c r="D1149" s="58" t="s">
        <v>189</v>
      </c>
      <c r="E1149" s="55" t="s">
        <v>428</v>
      </c>
      <c r="F1149" s="55"/>
      <c r="G1149" s="63">
        <f>G1150</f>
        <v>1703.5</v>
      </c>
      <c r="K1149" s="104"/>
      <c r="L1149" s="104"/>
      <c r="M1149" s="104"/>
    </row>
    <row r="1150" spans="1:13" ht="82.5">
      <c r="A1150" s="134" t="str">
        <f ca="1">IF(ISERROR(MATCH(E1150,Код_КЦСР,0)),"",INDIRECT(ADDRESS(MATCH(E1150,Код_КЦСР,0)+1,2,,,"КЦСР")))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150" s="55">
        <v>840</v>
      </c>
      <c r="C1150" s="58" t="s">
        <v>191</v>
      </c>
      <c r="D1150" s="58" t="s">
        <v>189</v>
      </c>
      <c r="E1150" s="55" t="s">
        <v>598</v>
      </c>
      <c r="F1150" s="55"/>
      <c r="G1150" s="63">
        <f>G1151+G1153</f>
        <v>1703.5</v>
      </c>
      <c r="K1150" s="104"/>
      <c r="L1150" s="104"/>
      <c r="M1150" s="104"/>
    </row>
    <row r="1151" spans="1:13" ht="33">
      <c r="A1151" s="134" t="str">
        <f ca="1">IF(ISERROR(MATCH(F1151,Код_КВР,0)),"",INDIRECT(ADDRESS(MATCH(F1151,Код_КВР,0)+1,2,,,"КВР")))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1" s="55">
        <v>840</v>
      </c>
      <c r="C1151" s="58" t="s">
        <v>191</v>
      </c>
      <c r="D1151" s="58" t="s">
        <v>189</v>
      </c>
      <c r="E1151" s="55" t="s">
        <v>598</v>
      </c>
      <c r="F1151" s="55">
        <v>100</v>
      </c>
      <c r="G1151" s="63">
        <f>G1152</f>
        <v>1653.5</v>
      </c>
      <c r="K1151" s="104"/>
      <c r="L1151" s="104"/>
      <c r="M1151" s="104"/>
    </row>
    <row r="1152" spans="1:13" ht="12.75">
      <c r="A1152" s="134" t="str">
        <f ca="1">IF(ISERROR(MATCH(F1152,Код_КВР,0)),"",INDIRECT(ADDRESS(MATCH(F1152,Код_КВР,0)+1,2,,,"КВР")))</f>
        <v>Расходы на выплаты персоналу муниципальных органов</v>
      </c>
      <c r="B1152" s="55">
        <v>840</v>
      </c>
      <c r="C1152" s="58" t="s">
        <v>191</v>
      </c>
      <c r="D1152" s="58" t="s">
        <v>189</v>
      </c>
      <c r="E1152" s="55" t="s">
        <v>598</v>
      </c>
      <c r="F1152" s="55">
        <v>120</v>
      </c>
      <c r="G1152" s="63">
        <f>1270+383.5</f>
        <v>1653.5</v>
      </c>
      <c r="K1152" s="104"/>
      <c r="L1152" s="104"/>
      <c r="M1152" s="104"/>
    </row>
    <row r="1153" spans="1:13" ht="12.75">
      <c r="A1153" s="134" t="str">
        <f ca="1">IF(ISERROR(MATCH(F1153,Код_КВР,0)),"",INDIRECT(ADDRESS(MATCH(F1153,Код_КВР,0)+1,2,,,"КВР")))</f>
        <v>Закупка товаров, работ и услуг для муниципальных нужд</v>
      </c>
      <c r="B1153" s="55">
        <v>840</v>
      </c>
      <c r="C1153" s="58" t="s">
        <v>191</v>
      </c>
      <c r="D1153" s="58" t="s">
        <v>189</v>
      </c>
      <c r="E1153" s="55" t="s">
        <v>598</v>
      </c>
      <c r="F1153" s="55">
        <v>200</v>
      </c>
      <c r="G1153" s="63">
        <f>G1154</f>
        <v>50</v>
      </c>
      <c r="K1153" s="104"/>
      <c r="L1153" s="104"/>
      <c r="M1153" s="104"/>
    </row>
    <row r="1154" spans="1:13" ht="33">
      <c r="A1154" s="134" t="str">
        <f ca="1">IF(ISERROR(MATCH(F1154,Код_КВР,0)),"",INDIRECT(ADDRESS(MATCH(F1154,Код_КВР,0)+1,2,,,"КВР")))</f>
        <v>Иные закупки товаров, работ и услуг для обеспечения муниципальных нужд</v>
      </c>
      <c r="B1154" s="55">
        <v>840</v>
      </c>
      <c r="C1154" s="58" t="s">
        <v>191</v>
      </c>
      <c r="D1154" s="58" t="s">
        <v>189</v>
      </c>
      <c r="E1154" s="55" t="s">
        <v>598</v>
      </c>
      <c r="F1154" s="55">
        <v>240</v>
      </c>
      <c r="G1154" s="63">
        <v>50</v>
      </c>
      <c r="K1154" s="104"/>
      <c r="L1154" s="104"/>
      <c r="M1154" s="104"/>
    </row>
    <row r="1155" spans="1:13" ht="12.75">
      <c r="A1155" s="137" t="s">
        <v>227</v>
      </c>
      <c r="B1155" s="55">
        <v>840</v>
      </c>
      <c r="C1155" s="58" t="s">
        <v>191</v>
      </c>
      <c r="D1155" s="58" t="s">
        <v>195</v>
      </c>
      <c r="E1155" s="55"/>
      <c r="F1155" s="55"/>
      <c r="G1155" s="63">
        <f>G1156</f>
        <v>16607.199999999997</v>
      </c>
      <c r="K1155" s="104"/>
      <c r="L1155" s="104"/>
      <c r="M1155" s="104"/>
    </row>
    <row r="1156" spans="1:13" ht="33">
      <c r="A1156" s="134" t="str">
        <f ca="1">IF(ISERROR(MATCH(E1156,Код_КЦСР,0)),"",INDIRECT(ADDRESS(MATCH(E1156,Код_КЦСР,0)+1,2,,,"КЦСР")))</f>
        <v>Муниципальная программа «Охрана окружающей среды» на 2013-2022 годы</v>
      </c>
      <c r="B1156" s="55">
        <v>840</v>
      </c>
      <c r="C1156" s="58" t="s">
        <v>191</v>
      </c>
      <c r="D1156" s="58" t="s">
        <v>195</v>
      </c>
      <c r="E1156" s="55" t="s">
        <v>428</v>
      </c>
      <c r="F1156" s="55"/>
      <c r="G1156" s="63">
        <f>G1157+G1160</f>
        <v>16607.199999999997</v>
      </c>
      <c r="K1156" s="104"/>
      <c r="L1156" s="104"/>
      <c r="M1156" s="104"/>
    </row>
    <row r="1157" spans="1:13" ht="33">
      <c r="A1157" s="134" t="str">
        <f ca="1">IF(ISERROR(MATCH(E1157,Код_КЦСР,0)),"",INDIRECT(ADDRESS(MATCH(E1157,Код_КЦСР,0)+1,2,,,"КЦСР")))</f>
        <v>Сбор и анализ информации о факторах окружающей среды и оценка их влияния на здоровье населения</v>
      </c>
      <c r="B1157" s="55">
        <v>840</v>
      </c>
      <c r="C1157" s="58" t="s">
        <v>191</v>
      </c>
      <c r="D1157" s="58" t="s">
        <v>195</v>
      </c>
      <c r="E1157" s="55" t="s">
        <v>430</v>
      </c>
      <c r="F1157" s="55"/>
      <c r="G1157" s="63">
        <f aca="true" t="shared" si="153" ref="G1157:G1158">G1158</f>
        <v>4794.4</v>
      </c>
      <c r="K1157" s="104"/>
      <c r="L1157" s="104"/>
      <c r="M1157" s="104"/>
    </row>
    <row r="1158" spans="1:13" ht="12.75">
      <c r="A1158" s="134" t="str">
        <f ca="1">IF(ISERROR(MATCH(F1158,Код_КВР,0)),"",INDIRECT(ADDRESS(MATCH(F1158,Код_КВР,0)+1,2,,,"КВР")))</f>
        <v>Закупка товаров, работ и услуг для муниципальных нужд</v>
      </c>
      <c r="B1158" s="55">
        <v>840</v>
      </c>
      <c r="C1158" s="58" t="s">
        <v>191</v>
      </c>
      <c r="D1158" s="58" t="s">
        <v>195</v>
      </c>
      <c r="E1158" s="55" t="s">
        <v>430</v>
      </c>
      <c r="F1158" s="55">
        <v>200</v>
      </c>
      <c r="G1158" s="63">
        <f t="shared" si="153"/>
        <v>4794.4</v>
      </c>
      <c r="K1158" s="104"/>
      <c r="L1158" s="104"/>
      <c r="M1158" s="104"/>
    </row>
    <row r="1159" spans="1:13" ht="33">
      <c r="A1159" s="134" t="str">
        <f ca="1">IF(ISERROR(MATCH(F1159,Код_КВР,0)),"",INDIRECT(ADDRESS(MATCH(F1159,Код_КВР,0)+1,2,,,"КВР")))</f>
        <v>Иные закупки товаров, работ и услуг для обеспечения муниципальных нужд</v>
      </c>
      <c r="B1159" s="55">
        <v>840</v>
      </c>
      <c r="C1159" s="58" t="s">
        <v>191</v>
      </c>
      <c r="D1159" s="58" t="s">
        <v>195</v>
      </c>
      <c r="E1159" s="55" t="s">
        <v>430</v>
      </c>
      <c r="F1159" s="55">
        <v>240</v>
      </c>
      <c r="G1159" s="63">
        <v>4794.4</v>
      </c>
      <c r="K1159" s="104"/>
      <c r="L1159" s="104"/>
      <c r="M1159" s="104"/>
    </row>
    <row r="1160" spans="1:13" ht="49.5">
      <c r="A1160" s="134" t="str">
        <f ca="1">IF(ISERROR(MATCH(E1160,Код_КЦСР,0)),"",INDIRECT(ADDRESS(MATCH(E1160,Код_КЦСР,0)+1,2,,,"КЦСР")))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1160" s="55">
        <v>840</v>
      </c>
      <c r="C1160" s="58" t="s">
        <v>191</v>
      </c>
      <c r="D1160" s="58" t="s">
        <v>195</v>
      </c>
      <c r="E1160" s="55" t="s">
        <v>532</v>
      </c>
      <c r="F1160" s="55"/>
      <c r="G1160" s="63">
        <f>G1161+G1163+G1165</f>
        <v>11812.8</v>
      </c>
      <c r="K1160" s="104"/>
      <c r="L1160" s="104"/>
      <c r="M1160" s="104"/>
    </row>
    <row r="1161" spans="1:13" ht="33">
      <c r="A1161" s="134" t="str">
        <f aca="true" t="shared" si="154" ref="A1161:A1166">IF(ISERROR(MATCH(F1161,Код_КВР,0)),"",INDIRECT(ADDRESS(MATCH(F1161,Код_КВР,0)+1,2,,,"КВР")))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1" s="55">
        <v>840</v>
      </c>
      <c r="C1161" s="58" t="s">
        <v>191</v>
      </c>
      <c r="D1161" s="58" t="s">
        <v>195</v>
      </c>
      <c r="E1161" s="55" t="s">
        <v>532</v>
      </c>
      <c r="F1161" s="55">
        <v>100</v>
      </c>
      <c r="G1161" s="63">
        <f>G1162</f>
        <v>11793.4</v>
      </c>
      <c r="K1161" s="104"/>
      <c r="L1161" s="104"/>
      <c r="M1161" s="104"/>
    </row>
    <row r="1162" spans="1:13" ht="26.25" customHeight="1">
      <c r="A1162" s="134" t="str">
        <f ca="1" t="shared" si="154"/>
        <v>Расходы на выплаты персоналу муниципальных органов</v>
      </c>
      <c r="B1162" s="55">
        <v>840</v>
      </c>
      <c r="C1162" s="58" t="s">
        <v>191</v>
      </c>
      <c r="D1162" s="58" t="s">
        <v>195</v>
      </c>
      <c r="E1162" s="55" t="s">
        <v>532</v>
      </c>
      <c r="F1162" s="55">
        <v>120</v>
      </c>
      <c r="G1162" s="63">
        <v>11793.4</v>
      </c>
      <c r="K1162" s="104"/>
      <c r="L1162" s="104"/>
      <c r="M1162" s="104"/>
    </row>
    <row r="1163" spans="1:13" ht="12.75">
      <c r="A1163" s="134" t="str">
        <f ca="1" t="shared" si="154"/>
        <v>Закупка товаров, работ и услуг для муниципальных нужд</v>
      </c>
      <c r="B1163" s="55">
        <v>840</v>
      </c>
      <c r="C1163" s="58" t="s">
        <v>191</v>
      </c>
      <c r="D1163" s="58" t="s">
        <v>195</v>
      </c>
      <c r="E1163" s="55" t="s">
        <v>532</v>
      </c>
      <c r="F1163" s="55">
        <v>200</v>
      </c>
      <c r="G1163" s="63">
        <f>G1164</f>
        <v>17.4</v>
      </c>
      <c r="K1163" s="104"/>
      <c r="L1163" s="104"/>
      <c r="M1163" s="104"/>
    </row>
    <row r="1164" spans="1:13" ht="33">
      <c r="A1164" s="134" t="str">
        <f ca="1" t="shared" si="154"/>
        <v>Иные закупки товаров, работ и услуг для обеспечения муниципальных нужд</v>
      </c>
      <c r="B1164" s="55">
        <v>840</v>
      </c>
      <c r="C1164" s="58" t="s">
        <v>191</v>
      </c>
      <c r="D1164" s="58" t="s">
        <v>195</v>
      </c>
      <c r="E1164" s="55" t="s">
        <v>532</v>
      </c>
      <c r="F1164" s="55">
        <v>240</v>
      </c>
      <c r="G1164" s="63">
        <v>17.4</v>
      </c>
      <c r="K1164" s="104"/>
      <c r="L1164" s="104"/>
      <c r="M1164" s="104"/>
    </row>
    <row r="1165" spans="1:13" ht="12.75">
      <c r="A1165" s="134" t="str">
        <f ca="1" t="shared" si="154"/>
        <v>Иные бюджетные ассигнования</v>
      </c>
      <c r="B1165" s="55">
        <v>840</v>
      </c>
      <c r="C1165" s="58" t="s">
        <v>191</v>
      </c>
      <c r="D1165" s="58" t="s">
        <v>195</v>
      </c>
      <c r="E1165" s="55" t="s">
        <v>532</v>
      </c>
      <c r="F1165" s="55">
        <v>800</v>
      </c>
      <c r="G1165" s="63">
        <f>G1166</f>
        <v>2</v>
      </c>
      <c r="K1165" s="104"/>
      <c r="L1165" s="104"/>
      <c r="M1165" s="104"/>
    </row>
    <row r="1166" spans="1:13" ht="12.75">
      <c r="A1166" s="134" t="str">
        <f ca="1" t="shared" si="154"/>
        <v>Уплата налогов, сборов и иных платежей</v>
      </c>
      <c r="B1166" s="55">
        <v>840</v>
      </c>
      <c r="C1166" s="58" t="s">
        <v>191</v>
      </c>
      <c r="D1166" s="58" t="s">
        <v>195</v>
      </c>
      <c r="E1166" s="55" t="s">
        <v>532</v>
      </c>
      <c r="F1166" s="55">
        <v>850</v>
      </c>
      <c r="G1166" s="63">
        <v>2</v>
      </c>
      <c r="K1166" s="104"/>
      <c r="L1166" s="104"/>
      <c r="M1166" s="104"/>
    </row>
    <row r="1167" spans="1:13" ht="12.75" hidden="1">
      <c r="A1167" s="134" t="s">
        <v>601</v>
      </c>
      <c r="B1167" s="79"/>
      <c r="C1167" s="79"/>
      <c r="D1167" s="79"/>
      <c r="E1167" s="55"/>
      <c r="F1167" s="55"/>
      <c r="G1167" s="62">
        <f>G13+G321+G340+G450+G467+G638+G676+G828+G899+G999+G1146+G1133</f>
        <v>6477153.4</v>
      </c>
      <c r="K1167" s="104"/>
      <c r="L1167" s="104"/>
      <c r="M1167" s="104"/>
    </row>
    <row r="1168" spans="1:7" ht="12.75" hidden="1">
      <c r="A1168" s="134" t="s">
        <v>600</v>
      </c>
      <c r="B1168" s="99"/>
      <c r="C1168" s="99"/>
      <c r="D1168" s="99"/>
      <c r="E1168" s="99"/>
      <c r="F1168" s="124"/>
      <c r="G1168" s="125"/>
    </row>
    <row r="1169" spans="1:7" ht="12.75">
      <c r="A1169" s="140" t="s">
        <v>141</v>
      </c>
      <c r="B1169" s="99"/>
      <c r="C1169" s="99"/>
      <c r="D1169" s="99"/>
      <c r="E1169" s="99"/>
      <c r="F1169" s="124"/>
      <c r="G1169" s="125">
        <f>G1167+G1168</f>
        <v>6477153.4</v>
      </c>
    </row>
    <row r="1170" spans="5:7" ht="12.75">
      <c r="E1170" s="88"/>
      <c r="F1170" s="98"/>
      <c r="G1170" s="95"/>
    </row>
    <row r="1171" ht="12.75">
      <c r="G1171" s="75"/>
    </row>
    <row r="1172" spans="1:7" ht="12.75">
      <c r="A1172" s="75"/>
      <c r="E1172" s="88"/>
      <c r="G1172" s="75">
        <v>6477153.4</v>
      </c>
    </row>
    <row r="1173" ht="12.75">
      <c r="G1173" s="75"/>
    </row>
    <row r="1175" ht="12.75">
      <c r="G1175" s="95"/>
    </row>
    <row r="1176" spans="1:5" ht="12.75">
      <c r="A1176" s="75"/>
      <c r="E1176" s="88"/>
    </row>
    <row r="1177" spans="1:7" ht="12.75">
      <c r="A1177" s="75"/>
      <c r="E1177" s="88"/>
      <c r="G1177" s="95"/>
    </row>
    <row r="1181" ht="12.75">
      <c r="G1181" s="95"/>
    </row>
    <row r="1182" ht="12.75">
      <c r="G1182" s="95"/>
    </row>
    <row r="1183" ht="12.75">
      <c r="G1183" s="95"/>
    </row>
    <row r="1184" ht="12.75">
      <c r="G1184" s="95"/>
    </row>
    <row r="1185" ht="12.75">
      <c r="G1185" s="95"/>
    </row>
    <row r="1186" ht="12.75">
      <c r="G1186" s="95"/>
    </row>
    <row r="1187" ht="12.75">
      <c r="G1187" s="95"/>
    </row>
  </sheetData>
  <mergeCells count="2">
    <mergeCell ref="A9:F9"/>
    <mergeCell ref="A8:F8"/>
  </mergeCells>
  <dataValidations count="4">
    <dataValidation type="list" allowBlank="1" showInputMessage="1" showErrorMessage="1" sqref="F13:F1167">
      <formula1>Код_КВР</formula1>
    </dataValidation>
    <dataValidation type="list" allowBlank="1" showInputMessage="1" showErrorMessage="1" sqref="B13:B1166">
      <formula1>Код_ППП</formula1>
    </dataValidation>
    <dataValidation type="list" allowBlank="1" showInputMessage="1" showErrorMessage="1" sqref="C13:C1166">
      <formula1>Код_Раздел</formula1>
    </dataValidation>
    <dataValidation type="list" allowBlank="1" showInputMessage="1" showErrorMessage="1" sqref="E13:E1167">
      <formula1>Код_КЦСР</formula1>
    </dataValidation>
  </dataValidations>
  <printOptions/>
  <pageMargins left="1.1811023622047245" right="0.3937007874015748" top="0.7874015748031497" bottom="0.7874015748031497" header="0.3937007874015748" footer="0.3937007874015748"/>
  <pageSetup fitToHeight="35" fitToWidth="1" horizontalDpi="600" verticalDpi="600" orientation="portrait" paperSize="9" scale="52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tgsmirnova</cp:lastModifiedBy>
  <cp:lastPrinted>2014-12-10T06:21:05Z</cp:lastPrinted>
  <dcterms:created xsi:type="dcterms:W3CDTF">2005-10-27T10:10:18Z</dcterms:created>
  <dcterms:modified xsi:type="dcterms:W3CDTF">2014-12-11T08:03:30Z</dcterms:modified>
  <cp:category/>
  <cp:version/>
  <cp:contentType/>
  <cp:contentStatus/>
</cp:coreProperties>
</file>