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/>
  <bookViews>
    <workbookView xWindow="360" yWindow="65401" windowWidth="12390" windowHeight="8640" tabRatio="548" firstSheet="4" activeTab="6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прил.3" sheetId="1" r:id="rId5"/>
    <sheet name="прил. 4" sheetId="6" r:id="rId6"/>
    <sheet name="прил.5" sheetId="5" r:id="rId7"/>
  </sheets>
  <definedNames>
    <definedName name="sub_3870" localSheetId="3">'КВР'!$A$43</definedName>
    <definedName name="Код_КВР">'КВР'!$A$2:$A$43</definedName>
    <definedName name="Код_КЦСР">'КЦСР'!$A$2:$A$338</definedName>
    <definedName name="Код_ППП">'ППП'!$A$2:$A$14</definedName>
    <definedName name="Код_ПР">#REF!</definedName>
    <definedName name="Код_Раздел">'Раздел'!$A$2:$A$13</definedName>
    <definedName name="_xlnm.Print_Area" localSheetId="3">'КВР'!$A$1:$B$23</definedName>
    <definedName name="_xlnm.Print_Area" localSheetId="5">'прил. 4'!$A$1:$P$1558</definedName>
    <definedName name="_xlnm.Print_Area" localSheetId="4">'прил.3'!$A$1:$N$67</definedName>
    <definedName name="_xlnm.Print_Area" localSheetId="6">'прил.5'!$A$5:$Q$1534</definedName>
    <definedName name="_xlnm.Print_Titles" localSheetId="4">'прил.3'!$17:$18</definedName>
    <definedName name="_xlnm.Print_Titles" localSheetId="5">'прил. 4'!$17:$17</definedName>
    <definedName name="_xlnm.Print_Titles" localSheetId="6">'прил.5'!$24:$24</definedName>
  </definedNames>
  <calcPr calcId="124519"/>
</workbook>
</file>

<file path=xl/sharedStrings.xml><?xml version="1.0" encoding="utf-8"?>
<sst xmlns="http://schemas.openxmlformats.org/spreadsheetml/2006/main" count="9380" uniqueCount="656">
  <si>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</si>
  <si>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12 0 0000</t>
  </si>
  <si>
    <t>12 0 0002</t>
  </si>
  <si>
    <t>Продвижение городского туристского продукта на российском и международном рынках</t>
  </si>
  <si>
    <t>12 0 0003</t>
  </si>
  <si>
    <t>Развитие туристской, инженерной и транспортной инфраструктур</t>
  </si>
  <si>
    <t>13 0 0000</t>
  </si>
  <si>
    <t>13 0 0001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</si>
  <si>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</si>
  <si>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13 0 0002</t>
  </si>
  <si>
    <t>13 0 9030</t>
  </si>
  <si>
    <t>Выплата ежемесячного социального пособия на оздоровление работникам учреждений здравоохранения</t>
  </si>
  <si>
    <t>13 0 9031</t>
  </si>
  <si>
    <t>13 0 9040</t>
  </si>
  <si>
    <t>13 0 9041</t>
  </si>
  <si>
    <t>13 0 9050</t>
  </si>
  <si>
    <t>Выплата вознаграждений лицам, имеющим знак «За особые заслуги перед городом Череповцом»</t>
  </si>
  <si>
    <t>13 0 9051</t>
  </si>
  <si>
    <t>13 0 9060</t>
  </si>
  <si>
    <t>Выплата вознаграждений лицам, имеющим звание «Почетный гражданин города Череповца</t>
  </si>
  <si>
    <t>13 0 9061</t>
  </si>
  <si>
    <t>13 0 0007</t>
  </si>
  <si>
    <t>13 0 0008</t>
  </si>
  <si>
    <t>Оплата услуг бани по льготным помывкам</t>
  </si>
  <si>
    <t>14 0 0000</t>
  </si>
  <si>
    <t>Муниципальная программа «Обеспечение жильем отдельных категорий граждан» на 2014-2020 годы</t>
  </si>
  <si>
    <t>14 1 0000</t>
  </si>
  <si>
    <t>Обеспечение жильем молодых семей</t>
  </si>
  <si>
    <t>14 1 0001</t>
  </si>
  <si>
    <t>Предоставление социальных выплат на приобретение (строительство) жилья молодыми семьями</t>
  </si>
  <si>
    <t>14 2 0000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</si>
  <si>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</si>
  <si>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14 2 0001</t>
  </si>
  <si>
    <t>Предоставление единовременных и ежемесячных социальных выплат работникам бюджетных учреждений здравоохранения</t>
  </si>
  <si>
    <t>15 0 0000</t>
  </si>
  <si>
    <t>15 2 0000</t>
  </si>
  <si>
    <t>Энергосбережение и повышение энергетической эффективности в жилищном фонде</t>
  </si>
  <si>
    <t>15 2 0001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</si>
  <si>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</si>
  <si>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16 0 0000</t>
  </si>
  <si>
    <t>Муниципальная программа «Развитие городского общественного транспорта» на 2014-2016 годы</t>
  </si>
  <si>
    <t>16 0 0001</t>
  </si>
  <si>
    <t>Приобретение автобусов в муниципальную собственность</t>
  </si>
  <si>
    <t>17 0 0000</t>
  </si>
  <si>
    <t>17 0 0001</t>
  </si>
  <si>
    <t>Обеспечение подготовки градостроительной документации и нормативно-правовых актов</t>
  </si>
  <si>
    <t>17 0 0002</t>
  </si>
  <si>
    <t>18 0 0000</t>
  </si>
  <si>
    <t>18 1 0000</t>
  </si>
  <si>
    <t>Развитие благоустройства города</t>
  </si>
  <si>
    <t>18 1 0001</t>
  </si>
  <si>
    <t>Мероприятия по благоустройству и повышению внешней привлекательности города</t>
  </si>
  <si>
    <t>18 1 0002</t>
  </si>
  <si>
    <t>Мероприятия по содержанию и ремонту улично-дорожной  сети города</t>
  </si>
  <si>
    <t>18 1 0003</t>
  </si>
  <si>
    <t>Мероприятия по решению общегосударственных вопросов и вопросов в области национальной политики</t>
  </si>
  <si>
    <t>18 2 0000</t>
  </si>
  <si>
    <t>Содержание и ремонт жилищного фонда</t>
  </si>
  <si>
    <t>18 2 0001</t>
  </si>
  <si>
    <t>Капитальный ремонт жилищного фонда</t>
  </si>
  <si>
    <t>18 2 0002</t>
  </si>
  <si>
    <t>Содержание и ремонт временно незаселенных жилых помещений муниципального жилищного фонда</t>
  </si>
  <si>
    <t>19 0 0000</t>
  </si>
  <si>
    <t>Муниципальная программа «Развитие земельно-имущественного комплекса  города Череповца» на 2014-2018 годы</t>
  </si>
  <si>
    <t>19 0 0001</t>
  </si>
  <si>
    <t>Формирование и обеспечение сохранности муниципального земельно-имущественного комплекса</t>
  </si>
  <si>
    <t>19 0 0002</t>
  </si>
  <si>
    <t>Обеспечение поступлений в доход бюджета от использования и распоряжения земельно-имущественным комплексом</t>
  </si>
  <si>
    <t>19 0 0003</t>
  </si>
  <si>
    <t>Обеспечение исполнения полномочий органа местного самоуправления в области наружной рекламы</t>
  </si>
  <si>
    <t>20 0 0000</t>
  </si>
  <si>
    <t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t>
  </si>
  <si>
    <t>20 0 1000</t>
  </si>
  <si>
    <t>20 0 1001</t>
  </si>
  <si>
    <t>Строительство полигона твердых бытовых отходов (ТБО) №2</t>
  </si>
  <si>
    <t>20 0 1002</t>
  </si>
  <si>
    <t>20 0 1003</t>
  </si>
  <si>
    <t>20 0 1004</t>
  </si>
  <si>
    <t>20 0 2000</t>
  </si>
  <si>
    <t>20 0 3000</t>
  </si>
  <si>
    <t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t>
  </si>
  <si>
    <t>21 0 0000</t>
  </si>
  <si>
    <t>Муниципальная программа «Развитие системы комплексной безопасности жизнедеятельности населения города» на 2014-2018 годы</t>
  </si>
  <si>
    <t>21 1 0000</t>
  </si>
  <si>
    <t>Обеспечение пожарной безопасности муниципальных учреждений города</t>
  </si>
  <si>
    <t>21 1 0001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</si>
  <si>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</si>
  <si>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21 1 0002</t>
  </si>
  <si>
    <t>Приобретение первичных средств пожаротушения, перезарядка огнетушителей</t>
  </si>
  <si>
    <t>21 1 0003</t>
  </si>
  <si>
    <t>Ремонт и оборудование эвакуационных путей  зданий</t>
  </si>
  <si>
    <t>21 1 0004</t>
  </si>
  <si>
    <t>Ремонт и обслуживание электрооборудования зданий</t>
  </si>
  <si>
    <t>21 1 0005</t>
  </si>
  <si>
    <t>Ремонт и испытание наружных пожарных лестниц</t>
  </si>
  <si>
    <t>21 1 0006</t>
  </si>
  <si>
    <t>Комплектование, ремонт и испытание внутреннего противопожарного водоснабжения зданий (ПК)</t>
  </si>
  <si>
    <t>21 1 0007</t>
  </si>
  <si>
    <t>Огнезащитная обработка деревянных и металлических конструкций зданий, декорации и одежды сцены. Проведение экспертизы.</t>
  </si>
  <si>
    <t>21 1 0008</t>
  </si>
  <si>
    <t>Изготовление планов эвакуации при пожаре</t>
  </si>
  <si>
    <t>21 1 0009</t>
  </si>
  <si>
    <t>Приобретение наглядной агитации по пожарной безопасности (стенды, плакаты)</t>
  </si>
  <si>
    <t>21 1 0010</t>
  </si>
  <si>
    <t>Обучение по программе пожарно-технического минимума</t>
  </si>
  <si>
    <t>21 1 0011</t>
  </si>
  <si>
    <t>Установка распашных решеток на окнах зданий</t>
  </si>
  <si>
    <t>21 2 0000</t>
  </si>
  <si>
    <t>Снижение рисков и смягчение последствий чрезвычайных ситуаций природного и техногенного характера в городе</t>
  </si>
  <si>
    <t>21 2 0001</t>
  </si>
  <si>
    <t>21 2 0002</t>
  </si>
  <si>
    <t>01 3 0003</t>
  </si>
  <si>
    <t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t>
  </si>
  <si>
    <t>Оборудование основных помещений МБДОУ бактерицидными лампами</t>
  </si>
  <si>
    <t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t>
  </si>
  <si>
    <t>Развитие библиотечного дела</t>
  </si>
  <si>
    <t>Ведомственная целевая программа «Отрасль «Культура города Череповца» (2012-2014 годы) (Комплектование библиотечных фондов)</t>
  </si>
  <si>
    <t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t>
  </si>
  <si>
    <t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</si>
  <si>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t>
  </si>
  <si>
    <t>Развитие музейного дела</t>
  </si>
  <si>
    <t>Приобретение лицензионного ПО, Крипто ПРО с лицензией СЭД</t>
  </si>
  <si>
    <t>21 2 0003</t>
  </si>
  <si>
    <t>Минимизация последствий от ЧС на опасных производственных объектах экономики (ОПОЭ)</t>
  </si>
  <si>
    <t>21 2 0004</t>
  </si>
  <si>
    <t>Обеспечение создания условий для реализации подпрограммы 2 (Текущее содержание учреждения)</t>
  </si>
  <si>
    <t>22 0 0000</t>
  </si>
  <si>
    <t>22 1 0000</t>
  </si>
  <si>
    <t>Создание условий для обеспечения выполнения органами муниципальной власти своих полномочий</t>
  </si>
  <si>
    <t>22 1 0001</t>
  </si>
  <si>
    <t>Обеспечение работы СЭД «Летограф»</t>
  </si>
  <si>
    <t>22 1 0002</t>
  </si>
  <si>
    <t>Материально-техническое обеспечение деятельности работников местного самоуправления</t>
  </si>
  <si>
    <t>22 2 0000</t>
  </si>
  <si>
    <t>Развитие муниципальной службы в мэрии города Череповца</t>
  </si>
  <si>
    <t>22 2 0002</t>
  </si>
  <si>
    <t>22 2 0003</t>
  </si>
  <si>
    <t>Повышение престижа муниципальной службы в городе</t>
  </si>
  <si>
    <t>22 4 0000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</si>
  <si>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</si>
  <si>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22 4 0001</t>
  </si>
  <si>
    <t>Совершенствование предоставления муниципальных услуг</t>
  </si>
  <si>
    <t>22 4 0003</t>
  </si>
  <si>
    <t>Создание и организация деятельности многофункционального центра</t>
  </si>
  <si>
    <t>23 0 0000</t>
  </si>
  <si>
    <r>
      <t xml:space="preserve">Муниципальная программа </t>
    </r>
    <r>
      <rPr>
        <sz val="13"/>
        <rFont val="Times New Roman"/>
        <family val="1"/>
      </rPr>
      <t>«Содействие развитию институтов гражданского общества в городе Череповце» на 2014-2018 годы</t>
    </r>
  </si>
  <si>
    <t>23 0 0001</t>
  </si>
  <si>
    <t>Создание системы территориального общественного самоуправления</t>
  </si>
  <si>
    <t>23 0 0002</t>
  </si>
  <si>
    <t>Проведение мероприятий по формированию благоприятного имиджа города</t>
  </si>
  <si>
    <t>23 0 0003</t>
  </si>
  <si>
    <t>Формирование презентационных пакетов, включая папки и открытки</t>
  </si>
  <si>
    <t>23 0 0004</t>
  </si>
  <si>
    <t>Оплата членских взносов в союзы и ассоциации</t>
  </si>
  <si>
    <t>23 0 0005</t>
  </si>
  <si>
    <t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t>
  </si>
  <si>
    <t>23 0 0006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</si>
  <si>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</si>
  <si>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24 0 0000</t>
  </si>
  <si>
    <r>
      <t xml:space="preserve">Муниципальная программа </t>
    </r>
    <r>
      <rPr>
        <sz val="13"/>
        <rFont val="Times New Roman"/>
        <family val="1"/>
      </rPr>
      <t>«Обеспечение законности, правопорядка и общественной безопасности в городе Череповце» на 2014-2020 годы</t>
    </r>
  </si>
  <si>
    <t>24 1 0000</t>
  </si>
  <si>
    <t>Профилактика преступлений и иных правонарушений в городе Череповце</t>
  </si>
  <si>
    <t>24 1 0005</t>
  </si>
  <si>
    <t>Привлечение общественности к охране общественного порядка</t>
  </si>
  <si>
    <t>24 2 0000</t>
  </si>
  <si>
    <t>Повышение безопасности дорожного движения в городе Череповце</t>
  </si>
  <si>
    <t>24 2 0003</t>
  </si>
  <si>
    <t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t>
  </si>
  <si>
    <t>Охрана объектов растительного и животного мира и среды их обитания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</si>
  <si>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</si>
  <si>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</si>
  <si>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</si>
  <si>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</si>
  <si>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</si>
  <si>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</si>
  <si>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</si>
  <si>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</si>
  <si>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</si>
  <si>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</si>
  <si>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 xml:space="preserve">РАСХОДЫ                                                                                                                                                                                                                              </t>
  </si>
  <si>
    <t xml:space="preserve">РАСХОДЫ                                                                                                                                                                      </t>
  </si>
  <si>
    <t>Субсидии автономным учреждениям на иные цели</t>
  </si>
  <si>
    <t>РАСХОДЫ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</si>
  <si>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</si>
  <si>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</si>
  <si>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</si>
  <si>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</si>
  <si>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</si>
  <si>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</si>
  <si>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</si>
  <si>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</si>
  <si>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</si>
  <si>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</si>
  <si>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</si>
  <si>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</si>
  <si>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</si>
  <si>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</si>
  <si>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</si>
  <si>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</si>
  <si>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</si>
  <si>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</si>
  <si>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</si>
  <si>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</si>
  <si>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</si>
  <si>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</si>
  <si>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ППП</t>
  </si>
  <si>
    <t>Периодическая печать и издательства</t>
  </si>
  <si>
    <t>Молодежная политика и оздоровление детей</t>
  </si>
  <si>
    <t>Резервные фонды</t>
  </si>
  <si>
    <t>Резервные фонды мэрии города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</si>
  <si>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</si>
  <si>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</si>
  <si>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</si>
  <si>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КОМИТЕТ ПО КОНТРОЛЮ В СФЕРЕ БЛАГОУСТРОЙСТВА И ОХРАНЫ ОКРУЖАЮЩЕЙ СРЕДЫ ГОРОДА</t>
  </si>
  <si>
    <t>Процентные платежи по долговым обязательствам</t>
  </si>
  <si>
    <t>Процентные платежи по муниципальному долгу</t>
  </si>
  <si>
    <t/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</si>
  <si>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</si>
  <si>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</si>
  <si>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</si>
  <si>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</si>
  <si>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</si>
  <si>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</si>
  <si>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</si>
  <si>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</si>
  <si>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</si>
  <si>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</si>
  <si>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</si>
  <si>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</si>
  <si>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</si>
  <si>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</si>
  <si>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</si>
  <si>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</si>
  <si>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</si>
  <si>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</si>
  <si>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ПР</t>
  </si>
  <si>
    <t>ЦСР</t>
  </si>
  <si>
    <t>ВР</t>
  </si>
  <si>
    <t>Связь и информатика</t>
  </si>
  <si>
    <t>Субсидии бюджетным учреждениям на иные цели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</si>
  <si>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</si>
  <si>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</si>
  <si>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</si>
  <si>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</si>
  <si>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</si>
  <si>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</si>
  <si>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</si>
  <si>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</si>
  <si>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</si>
  <si>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</si>
  <si>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</si>
  <si>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</si>
  <si>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</si>
  <si>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</si>
  <si>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</si>
  <si>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</si>
  <si>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Приложение 13</t>
  </si>
  <si>
    <t>Приложение 15</t>
  </si>
  <si>
    <t>Общее образование</t>
  </si>
  <si>
    <t>Другие вопросы в области образования</t>
  </si>
  <si>
    <t>Благоустройство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</si>
  <si>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</si>
  <si>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</si>
  <si>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</si>
  <si>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</si>
  <si>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</si>
  <si>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Социальное обслуживание населения</t>
  </si>
  <si>
    <t>Строительство детского сада № 35 на 330 мест в 105 мкр.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</si>
  <si>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</si>
  <si>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</si>
  <si>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11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</si>
  <si>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</si>
  <si>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</si>
  <si>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</si>
  <si>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</si>
  <si>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 xml:space="preserve">  городского бюджета по разделам, подразделам функциональной классификации на 2014 год </t>
  </si>
  <si>
    <t>тыс. рублей</t>
  </si>
  <si>
    <t>01 0 0000</t>
  </si>
  <si>
    <t>Муниципальная программа «Развитие образования» на 2013-2022 годы</t>
  </si>
  <si>
    <t>01 0 0001</t>
  </si>
  <si>
    <t>01 0 0002</t>
  </si>
  <si>
    <t>Обеспечение питанием обучающихся в МОУ</t>
  </si>
  <si>
    <t>01 0 0003</t>
  </si>
  <si>
    <t>Обеспечение работы по организации и ведению бухгалтерского (бюджетного) учета и отчетности</t>
  </si>
  <si>
    <t>01 1 0000</t>
  </si>
  <si>
    <t>01 1 0002</t>
  </si>
  <si>
    <t>01 2 0000</t>
  </si>
  <si>
    <t>01 2 0001</t>
  </si>
  <si>
    <t>01 2 0002</t>
  </si>
  <si>
    <t>01 2 0003</t>
  </si>
  <si>
    <t>Формирование комплексной системы выявления, развития и поддержки одаренных детей и молодых талантов</t>
  </si>
  <si>
    <t>01 3 0000</t>
  </si>
  <si>
    <t>Дополнительное образование</t>
  </si>
  <si>
    <t>01 3 0001</t>
  </si>
  <si>
    <t xml:space="preserve">Организация предоставления дополнительного образования детям </t>
  </si>
  <si>
    <t>01 3 0002</t>
  </si>
  <si>
    <t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t>
  </si>
  <si>
    <t>01 4 0000</t>
  </si>
  <si>
    <t>Кадровое обеспечение муниципальной системы образования</t>
  </si>
  <si>
    <t>01 4 9010</t>
  </si>
  <si>
    <t xml:space="preserve">Осуществление выплат городских премий работникам муниципальных образовательных учреждений     </t>
  </si>
  <si>
    <t>01 4 9011</t>
  </si>
  <si>
    <t>01 4 9020</t>
  </si>
  <si>
    <t xml:space="preserve">Осуществление денежных выплат работникам муниципальных образовательных учреждений     </t>
  </si>
  <si>
    <t>01 4 9021</t>
  </si>
  <si>
    <t>99 0 0000</t>
  </si>
  <si>
    <t>Непрограммные направления деятельности органов местного самоуправления</t>
  </si>
  <si>
    <t>99 4 0000</t>
  </si>
  <si>
    <t>Расходы, не включенные в муниципальные программы города Череповца</t>
  </si>
  <si>
    <t>99 4 1000</t>
  </si>
  <si>
    <t>Руководство и управление в сфере установленных функций органов местного самоуправления</t>
  </si>
  <si>
    <t>99 4 1001</t>
  </si>
  <si>
    <t>99 4 1002</t>
  </si>
  <si>
    <t>99 4 1003</t>
  </si>
  <si>
    <t>99 4 1004</t>
  </si>
  <si>
    <t>99 4 2000</t>
  </si>
  <si>
    <t>Реализация функций органов местного самоуправления города, связанных с общегородским управлением</t>
  </si>
  <si>
    <t>99 4 2001</t>
  </si>
  <si>
    <t>Расходы на судебные издержки и исполнение судебных решений</t>
  </si>
  <si>
    <t>99 4 2002</t>
  </si>
  <si>
    <t>99 4 4000</t>
  </si>
  <si>
    <t>99 4 4001</t>
  </si>
  <si>
    <t>Код</t>
  </si>
  <si>
    <t>Иные закупки товаров, работ и услуг для обеспечения муниципальных нужд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</si>
  <si>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</si>
  <si>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муниципального имущества</t>
  </si>
  <si>
    <t>Пособия, компенсации, меры социальной поддержки по публичным нормативным обязательствам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</si>
  <si>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</si>
  <si>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</si>
  <si>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</si>
  <si>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</si>
  <si>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</si>
  <si>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Бюджетные инвестиции в объекты капитального строительства муниципальной собственности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</si>
  <si>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</si>
  <si>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</si>
  <si>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Уплата прочих налогов, сборов и иных платежей</t>
  </si>
  <si>
    <t>Расходы на выплаты персоналу казенных учреждений</t>
  </si>
  <si>
    <t>Капитальное строительство и реконструкция объектов муниципальной собственности</t>
  </si>
  <si>
    <t>Капитальный ремонт  объектов муниципальной собственности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</si>
  <si>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</si>
  <si>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</si>
  <si>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</si>
  <si>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</si>
  <si>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99 4 5000</t>
  </si>
  <si>
    <t>Организационно-методическое обеспечение Программы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</si>
  <si>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</si>
  <si>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Муниципальная программа «Развитие жилищно-коммунального хозяйства города Череповца» на 2014-2018 годы</t>
  </si>
  <si>
    <t>Строительство объектов сметной стоимостью до 100 млн. рублей</t>
  </si>
  <si>
    <t>Строительство детского сада № 27 в 115 мкр.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</si>
  <si>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</si>
  <si>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</si>
  <si>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Закупка товаров, работ и услуг для муниципальных нужд</t>
  </si>
  <si>
    <t xml:space="preserve">Прочая закупка товаров, работ и услуг для обеспечения муниципальных нужд         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</si>
  <si>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</si>
  <si>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</si>
  <si>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</si>
  <si>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</si>
  <si>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Капитальные вложения в объекты недвижимого имущества муниципальной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</si>
  <si>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</si>
  <si>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</si>
  <si>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</si>
  <si>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</si>
  <si>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</si>
  <si>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</si>
  <si>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</si>
  <si>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</si>
  <si>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</si>
  <si>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Транспорт</t>
  </si>
  <si>
    <t>Резервные средства</t>
  </si>
  <si>
    <t>Обслуживание государственного (муниципального) долга</t>
  </si>
  <si>
    <t>Создание условий для формирования комфортной городской среды</t>
  </si>
  <si>
    <t>13 0 0009</t>
  </si>
  <si>
    <t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t>
  </si>
  <si>
    <t>Обеспечение проведения выборов и референдумов</t>
  </si>
  <si>
    <t>Обеспечение мероприятий по предвыборной кампании</t>
  </si>
  <si>
    <t>Проведение выборов</t>
  </si>
  <si>
    <t>99 4 5001</t>
  </si>
  <si>
    <t>99 4 6000</t>
  </si>
  <si>
    <r>
      <t xml:space="preserve">Муниципальная программа </t>
    </r>
    <r>
      <rPr>
        <sz val="13"/>
        <rFont val="Times New Roman"/>
        <family val="1"/>
      </rPr>
      <t>«Совершенствование муниципального управления в городе Череповце» на 2014-2018 годы</t>
    </r>
  </si>
  <si>
    <t>Кредиторская задолженность, сложившаяся по итогам 2013 года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</si>
  <si>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</si>
  <si>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Судебная система</t>
  </si>
  <si>
    <t>99 4 7214</t>
  </si>
  <si>
    <t>99 4 7215</t>
  </si>
  <si>
    <t>99 4 7216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</si>
  <si>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</si>
  <si>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99 4 7220</t>
  </si>
  <si>
    <t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t>
  </si>
  <si>
    <t>99 4 5002</t>
  </si>
  <si>
    <t>99 4 5120</t>
  </si>
  <si>
    <t>04 0 7219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</si>
  <si>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t>
  </si>
  <si>
    <t>24 1 0003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</si>
  <si>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</si>
  <si>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24 1 7106</t>
  </si>
  <si>
    <r>
      <t xml:space="preserve">Внедрение и (или) эксплуатация аппаратно-программного комплекса «Безопасный город» </t>
    </r>
    <r>
      <rPr>
        <sz val="13"/>
        <rFont val="Times New Roman"/>
        <family val="1"/>
      </rPr>
      <t>за счет субсидий из областного бюджета</t>
    </r>
  </si>
  <si>
    <t>99 4 7207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</si>
  <si>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</si>
  <si>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>99 4 7221</t>
  </si>
  <si>
    <t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t>
  </si>
  <si>
    <t>99 4 7213</t>
  </si>
  <si>
    <t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t>
  </si>
  <si>
    <t xml:space="preserve">городского бюджета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бюджетов на 2014 год </t>
  </si>
  <si>
    <t>городского бюджета по разделам, подразделам, целевым статьям, группам и подгруппам видов расходов в ведомственной структуре расходов на 2014 год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</si>
  <si>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t>
  </si>
  <si>
    <t>99 4 7212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</si>
  <si>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t>
  </si>
  <si>
    <t>99 4 5250</t>
  </si>
  <si>
    <t>Оплата жилищно-коммунальных услуг отдельным категориям граждан за счет субвенций из федерального бюджета</t>
  </si>
  <si>
    <t>99 4 7217</t>
  </si>
  <si>
    <t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t>
  </si>
  <si>
    <t>13 0 7213</t>
  </si>
  <si>
    <t>13 0 7212</t>
  </si>
  <si>
    <t>99 4 7218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</si>
  <si>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t>
  </si>
  <si>
    <t>13 0 7103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</si>
  <si>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t>
  </si>
  <si>
    <t>13 0 5250</t>
  </si>
  <si>
    <t>01 7 0000</t>
  </si>
  <si>
    <t>Социально-педагогическая поддержка детей-сирот и детей, оставшихся без попечения родителей</t>
  </si>
  <si>
    <t>01 7 7206</t>
  </si>
  <si>
    <t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t>
  </si>
  <si>
    <t>18 1 7223</t>
  </si>
  <si>
    <t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</si>
  <si>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t>
  </si>
  <si>
    <t>14 1 7121</t>
  </si>
  <si>
    <t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t>
  </si>
  <si>
    <t>99 4 7224</t>
  </si>
  <si>
    <t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t>
  </si>
  <si>
    <t>13 0 5065</t>
  </si>
  <si>
    <t>Мероприятия по проведению оздоровительной кампании детей за счет субвенций из федерального бюджета</t>
  </si>
  <si>
    <t>01 0 7204</t>
  </si>
  <si>
    <t>Обеспечение питанием обучающихся в МОУ за счет субвенций из областного бюджета</t>
  </si>
  <si>
    <t>01 1 7209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</si>
  <si>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t>
  </si>
  <si>
    <t>01 1 7210</t>
  </si>
  <si>
    <t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t>
  </si>
  <si>
    <t>18 1 7135</t>
  </si>
  <si>
    <t>Осуществление дорожной деятельности в отношении автомобильных дорог общего пользования местного значения за счет субсидий из областного бюджета</t>
  </si>
  <si>
    <t>01 7 7208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</si>
  <si>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t>
  </si>
  <si>
    <t>01 2 7202</t>
  </si>
  <si>
    <t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t>
  </si>
  <si>
    <t>01 2 7203</t>
  </si>
  <si>
    <t>01 2 7201</t>
  </si>
  <si>
    <t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</si>
  <si>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t>
  </si>
  <si>
    <t>14 0 5135</t>
  </si>
  <si>
    <t>99 4 8000</t>
  </si>
  <si>
    <t>99 4 8001</t>
  </si>
  <si>
    <t>99 4 9000</t>
  </si>
  <si>
    <t>Возмещение затрат по организации работ, связанных с уборкой улично-дорожной сети предприятиями жилищно-коммунального хозяйства города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</si>
  <si>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</si>
  <si>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</si>
  <si>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</si>
  <si>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</si>
  <si>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</si>
  <si>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t>
  </si>
  <si>
    <t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t>
  </si>
  <si>
    <t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</si>
  <si>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</si>
  <si>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01 4 9022</t>
  </si>
  <si>
    <t>01 4 9023</t>
  </si>
  <si>
    <t>01 4 9030</t>
  </si>
  <si>
    <t>Представление лучших педагогов сферы образования к поощрению  наградами всех уровней</t>
  </si>
  <si>
    <t>01 4 9031</t>
  </si>
  <si>
    <t>01 5 0000</t>
  </si>
  <si>
    <t>Одаренные дети</t>
  </si>
  <si>
    <t>01 6 0000</t>
  </si>
  <si>
    <t>Укрепление материально-технической базы образовательных учреждений города и обеспечение их безопасности</t>
  </si>
  <si>
    <t>02 0 0000</t>
  </si>
  <si>
    <t>Муниципальная программа «Культура, традиции и народное творчество в городе Череповце» на 2013-2018 годы</t>
  </si>
  <si>
    <t>02 1 0000</t>
  </si>
  <si>
    <t>Сохранение, эффективное использование  и популяризация объектов культурного наследия</t>
  </si>
  <si>
    <t>02 1 0001</t>
  </si>
  <si>
    <t>Сохранение, ремонт и  реставрация объектов культурного наследия</t>
  </si>
  <si>
    <t>02 1 0002</t>
  </si>
  <si>
    <t>02 2 0000</t>
  </si>
  <si>
    <t>02 2 0001</t>
  </si>
  <si>
    <t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t>
  </si>
  <si>
    <t>02 2 0002</t>
  </si>
  <si>
    <t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t>
  </si>
  <si>
    <t>02 2 0003</t>
  </si>
  <si>
    <t xml:space="preserve">Оказание муниципальных услуг </t>
  </si>
  <si>
    <t>02 2 0004</t>
  </si>
  <si>
    <t xml:space="preserve">Хранение, изучение и обеспечение сохранности музейных предметов </t>
  </si>
  <si>
    <t>02 2 0005</t>
  </si>
  <si>
    <t>Формирование и учет музейного фонда</t>
  </si>
  <si>
    <t>02 3 0000</t>
  </si>
  <si>
    <t>02 3 0001</t>
  </si>
  <si>
    <t>02 3 0002</t>
  </si>
  <si>
    <t>02 3 0004</t>
  </si>
  <si>
    <t>Оказание муниципальных услуг</t>
  </si>
  <si>
    <t>02 3 0005</t>
  </si>
  <si>
    <t>Формирование и учет фондов библиотеки</t>
  </si>
  <si>
    <t>02 3 0006</t>
  </si>
  <si>
    <t>Обеспечение физической сохранности  и безопасности фонда библиотеки</t>
  </si>
  <si>
    <t>02 3 0007</t>
  </si>
  <si>
    <t>Библиографическая обработка документов и организация  каталогов</t>
  </si>
  <si>
    <t>02 4 0000</t>
  </si>
  <si>
    <t>Совершенствование культурно-досуговой деятельности</t>
  </si>
  <si>
    <t>02 4 0001</t>
  </si>
  <si>
    <t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t>
  </si>
  <si>
    <t>02 4 0002</t>
  </si>
  <si>
    <t>Ведомственная целевая программа «Отрасль Культура города Череповца» (2012-2014 годы) (Укрепление материально-технической базы  муниципальных учреждений)</t>
  </si>
  <si>
    <t>02 4 0003</t>
  </si>
  <si>
    <t>02 4 0004</t>
  </si>
  <si>
    <t>02 4 0005</t>
  </si>
  <si>
    <t>Сохранение нематериального культурного наследия народов традиционной народной культуры</t>
  </si>
  <si>
    <t>02 5 0000</t>
  </si>
  <si>
    <t>Развитие исполнительских искусств</t>
  </si>
  <si>
    <t>02 5 0001</t>
  </si>
  <si>
    <t>02 5 0002</t>
  </si>
  <si>
    <t>02 5 0003</t>
  </si>
  <si>
    <t>02 6 0000</t>
  </si>
  <si>
    <t>Формирование постиндустриального образа города Череповца</t>
  </si>
  <si>
    <t>02 6 0001</t>
  </si>
  <si>
    <t>02 6 0002</t>
  </si>
  <si>
    <t>02 6 0003</t>
  </si>
  <si>
    <t xml:space="preserve">Организация и проведение городских культурно- массовых мероприятий </t>
  </si>
  <si>
    <t>02 8 0000</t>
  </si>
  <si>
    <t xml:space="preserve">Индустрия отдыха на территориях парков культуры и отдыха </t>
  </si>
  <si>
    <t>02 8 0001</t>
  </si>
  <si>
    <t>Работа по организации досуга населения на базе парков культуры и отдыха</t>
  </si>
  <si>
    <t>02 9 0000</t>
  </si>
  <si>
    <t>Дополнительное образование в сфере культуры и искусства, поддержка юных дарований</t>
  </si>
  <si>
    <t>02 9 0001</t>
  </si>
  <si>
    <t>02 9 0002</t>
  </si>
  <si>
    <t>02 0 0010</t>
  </si>
  <si>
    <t>Работа по организации и ведению бухгалтерского (бюджетного) учета и отчетности</t>
  </si>
  <si>
    <t>03 0 0000</t>
  </si>
  <si>
    <t>Муниципальная программа «Создание условий для развития физической культуры и спорта в городе Череповце» на 2013-2022 годы</t>
  </si>
  <si>
    <t>03 0 0001</t>
  </si>
  <si>
    <t>Обеспечение доступа к спортивным объектам</t>
  </si>
  <si>
    <t>03 0 0002</t>
  </si>
  <si>
    <t>Обеспечение участия в физкультурных и спортивных мероприятиях различного уровня (региональных и выше)</t>
  </si>
  <si>
    <t>03 0 0003</t>
  </si>
  <si>
    <t>Услуга по реализации образовательных программ дополнительного образования детей</t>
  </si>
  <si>
    <t>03 0 0004</t>
  </si>
  <si>
    <t>Организация и ведение бухгалтерского (бюджетного) учета</t>
  </si>
  <si>
    <t>03 0 0005</t>
  </si>
  <si>
    <t>Популяризация физической культуры и спорта</t>
  </si>
  <si>
    <t>03 1 0000</t>
  </si>
  <si>
    <t>Спортивный город</t>
  </si>
  <si>
    <t>04 0 0000</t>
  </si>
  <si>
    <t>Муниципальная программа «Развитие архивного дела» на 2013-2018 годы</t>
  </si>
  <si>
    <t>04 0 0002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</si>
  <si>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</si>
  <si>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05 0 0000</t>
  </si>
  <si>
    <t>Муниципальная программа «Охрана окружающей среды» на 2013-2022 годы</t>
  </si>
  <si>
    <t>05 0 0001</t>
  </si>
  <si>
    <t>Сбор и анализ информации о факторах окружающей среды и оценка их влияния на здоровье населения</t>
  </si>
  <si>
    <t>05 0 0002</t>
  </si>
  <si>
    <t>Организация мероприятий по экологическому образованию и воспитанию населения</t>
  </si>
  <si>
    <t>05 0 0004</t>
  </si>
  <si>
    <t>05 0 0006</t>
  </si>
  <si>
    <t>06 0 0000</t>
  </si>
  <si>
    <t>Муниципальная программа «Содействие развитию потребительского рынка в городе Череповце на 2013-2017 годы»</t>
  </si>
  <si>
    <t>06 0 0001</t>
  </si>
  <si>
    <t>Проведение конкурсов среди предприятий сферы потребительского рынка, организация участия предприятий потребительского рынка в областных конкурсах</t>
  </si>
  <si>
    <t>07 0 0000</t>
  </si>
  <si>
    <t>Муниципальная программа «Поддержка и развитие малого и среднего предпринимательства в городе Череповце на 2013-2017 годы»</t>
  </si>
  <si>
    <t>07 0 0001</t>
  </si>
  <si>
    <t>Субсидии организациям, образующим инфраструктуру поддержки МСП: НП «Агентство Городского Развития»</t>
  </si>
  <si>
    <t>07 0 0002</t>
  </si>
  <si>
    <t>Субсидии организациям, образующим инфраструктуру поддержки МСП: Вологодская торгово-промышленная палата (членский взнос)</t>
  </si>
  <si>
    <t>08 0 0000</t>
  </si>
  <si>
    <t>Муниципальная программа «Повышение инвестиционной привлекательности города Череповца» на 2014-2018 годы</t>
  </si>
  <si>
    <t>08 0 0001</t>
  </si>
  <si>
    <t>Стимулирование экономического роста путем привлечения инвесторов</t>
  </si>
  <si>
    <t>08 0 0002</t>
  </si>
  <si>
    <t>Информационное и нормативно-правовое сопровождение инвестиционной деятельности</t>
  </si>
  <si>
    <t>08 0 0003</t>
  </si>
  <si>
    <t>Комплексное сопровождение инвестиционных проектов</t>
  </si>
  <si>
    <t>09 0 0000</t>
  </si>
  <si>
    <t>Муниципальная программа «Развитие молодежной политики» на 2013-2018 годы</t>
  </si>
  <si>
    <t>09 0 0001</t>
  </si>
  <si>
    <t>Организация временного трудоустройства несовершеннолетних в возрасте от 14 до 18 лет</t>
  </si>
  <si>
    <t>09 0 0002</t>
  </si>
  <si>
    <t>09 0 0003</t>
  </si>
  <si>
    <t>10 0 0000</t>
  </si>
  <si>
    <t>Муниципальная программа «Здоровый город» на 2014-2022 годы</t>
  </si>
  <si>
    <t>10 0 0001</t>
  </si>
  <si>
    <t>10 0 0002</t>
  </si>
  <si>
    <t>Сохранение и укрепление здоровья детей и подростков</t>
  </si>
  <si>
    <t>10 0 0003</t>
  </si>
  <si>
    <t>Пропаганда здорового образа жизни</t>
  </si>
  <si>
    <t>10 0 0004</t>
  </si>
  <si>
    <t>Адаптация горожан с ограниченными возможностями</t>
  </si>
  <si>
    <t>10 0 0005</t>
  </si>
  <si>
    <t>Здоровье на рабочем месте</t>
  </si>
  <si>
    <t>10 0 0006</t>
  </si>
  <si>
    <t>Активное долголетие</t>
  </si>
  <si>
    <t>11 0 0000</t>
  </si>
  <si>
    <t>Муниципальная программа «iCity – Современные информационные технологии г. Череповца»  на 2014-2020 годы</t>
  </si>
  <si>
    <t>11 0 0001</t>
  </si>
  <si>
    <t>11 0 0002</t>
  </si>
  <si>
    <t>Изменения</t>
  </si>
  <si>
    <t>Решение Череповецкой городской Думы от 10.12.2013 № 234</t>
  </si>
  <si>
    <t>Решение ЧГД от 25.02.2014 № 19</t>
  </si>
  <si>
    <t>99 4 1005</t>
  </si>
  <si>
    <t xml:space="preserve">Руководитель контрольно-счетной палаты муниципального образования и его заместители
</t>
  </si>
  <si>
    <t>Приложение 5</t>
  </si>
  <si>
    <t>20 0 1005</t>
  </si>
  <si>
    <t>Строительство детского сада № 20 в 112 мкр.</t>
  </si>
  <si>
    <t>Проведение мероприятий управлением образования мэрии (августовское совещание, Учитель года, День учителя, прием молодых специалистов)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</si>
  <si>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</si>
  <si>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Череповецкой городской Думы от 29.05.2012 № 97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</si>
  <si>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</si>
  <si>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</si>
  <si>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</si>
  <si>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02 4 0006</t>
  </si>
  <si>
    <t>Содержание и благоустройство территории парка имени Ленинского комсомола</t>
  </si>
  <si>
    <t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в целях поднятия имиджа города как культурного центра и развитие культурных связей)</t>
  </si>
  <si>
    <t>02 8 0002</t>
  </si>
  <si>
    <t>Ведомственная целевая программа «Отрасль «Культура города Череповца» (2012-2014 годы) (Укрепление материально-технической базы муниципальных учреждений)</t>
  </si>
  <si>
    <t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услуги и (или) выполнения работ по содержанию и ремонту общего имущества в таких домах)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</si>
  <si>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t>
  </si>
  <si>
    <t>Муниципальная программа «Развитие внутреннего и въездного туризма в г. Череповце» на 2014-2022 годы</t>
  </si>
  <si>
    <t>Муниципальная программа «Социальная поддержка граждан» на 2014-2018 годы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</si>
  <si>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</si>
  <si>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</si>
  <si>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</si>
  <si>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</si>
  <si>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</si>
  <si>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t>
  </si>
  <si>
    <t>Муниципальная программа «Реализация градостроительной политики города Череповца» на 2014-2022 годы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</si>
  <si>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</si>
  <si>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t>
  </si>
  <si>
    <t>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t>
  </si>
  <si>
    <t xml:space="preserve">КОНТРОЛЬНО-СЧЕТНАЯ ПАЛАТА ГОРОДА ЧЕРЕПОВЦА </t>
  </si>
  <si>
    <t>изменения</t>
  </si>
  <si>
    <t>Решение ЧГД от 25.03.2014 № 54</t>
  </si>
  <si>
    <t>20 0 1006</t>
  </si>
  <si>
    <t>Научно-исследовательские и опытно-конструкторские работы</t>
  </si>
  <si>
    <t>Приложение 4</t>
  </si>
  <si>
    <t>Оснащение аварийно-спасательных подразделений МБУ «Спасательная служба» современными аварийно-спасательными средствами и инструментом</t>
  </si>
  <si>
    <t>Решение ЧГД от 28.04.2014 № 78</t>
  </si>
  <si>
    <t>99 4 5083</t>
  </si>
  <si>
    <t>Реализация дополнительных мероприятий в сфере занятости населения за счет иных межбюджетных трансфертов из федерального бюджета</t>
  </si>
  <si>
    <t>99 4 2402</t>
  </si>
  <si>
    <t>Реализация мероприятий по содействию в трудоустройстве незанятых инвалидов на оборудованные (оснащенные) для них рабочие места за счет иных межбюджетных трансфертов из областного бюджета</t>
  </si>
  <si>
    <t>13 0 9120</t>
  </si>
  <si>
    <t>Предоставление мер социальной поддержки инвалидам Великой Отечественной войны, проживающим в городе Череповце, в виде единовременной денежной выплаты на возмещение затрат по замене газового оборудования, подлежащего замене  в соответствии с актом специализированной организации, выполняющей техническое обслуживание внутридомового газового оборудования, в жилых помещениях, принадлежащих им на праве собственности или занимаемых ими по договору социального найма</t>
  </si>
  <si>
    <t>13 0 9121</t>
  </si>
  <si>
    <t>Единовременная денежная выплата инвалидам Великой Отечественной войны, проживающим в городе Череповце, на возмещение затрат по замене газового оборудования (подлежащего замене в соответствии с актом специализированной организации, выполняющей техническое обслуживание внутридомового газового оборудования) в жилых помещениях, принадлежащих им на праве собственности или занимаемых ими по договору социального найма, в соответствии с решением Череповецкой городской Думы от 27.09.2011 № 170</t>
  </si>
  <si>
    <t>Решение ЧГД от 02.06.2014 № 112</t>
  </si>
  <si>
    <t>тыс.рублей</t>
  </si>
  <si>
    <t>16 0 0003</t>
  </si>
  <si>
    <t>Субсидии на возмещение затрат транспортным организациям, осуществляющим перевозку пассажиров по социально-значимым маршрутам, для обеспечения равной доступности услуг общественного транспорта на территории города</t>
  </si>
  <si>
    <t>Приложение 3</t>
  </si>
  <si>
    <t>Сумма</t>
  </si>
  <si>
    <t>Туристско-рекреационный кластер «Центральная городская набережная»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</si>
  <si>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</si>
  <si>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 решению Череповецкой городской Думы от 30.06.2014 № 138</t>
  </si>
  <si>
    <t>к решению Череповецкой городской Думы от 10.12.2013 № 234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</si>
</sst>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0"/>
  </numFmts>
  <fonts count="10">
    <font>
      <sz val="10"/>
      <name val="Arial Cyr"/>
      <family val="2"/>
    </font>
    <font>
      <sz val="10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47">
    <xf numFmtId="0" fontId="0" fillId="0" borderId="0" xfId="0"/>
    <xf numFmtId="49" fontId="2" fillId="0" borderId="1" xfId="0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justify" vertical="center" wrapText="1"/>
      <protection/>
    </xf>
    <xf numFmtId="164" fontId="2" fillId="0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0" xfId="0" applyNumberFormat="1" applyFill="1"/>
    <xf numFmtId="0" fontId="2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164" fontId="2" fillId="0" borderId="1" xfId="0" applyNumberFormat="1" applyFont="1" applyFill="1" applyBorder="1" applyAlignment="1" applyProtection="1">
      <alignment vertical="center" wrapText="1"/>
      <protection/>
    </xf>
    <xf numFmtId="164" fontId="6" fillId="0" borderId="0" xfId="38" applyNumberFormat="1" applyFont="1" applyFill="1" applyBorder="1" applyAlignment="1">
      <alignment vertical="center" wrapText="1"/>
      <protection/>
    </xf>
    <xf numFmtId="164" fontId="8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justify" vertical="center" wrapText="1"/>
      <protection/>
    </xf>
    <xf numFmtId="1" fontId="2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26" applyNumberFormat="1" applyFont="1" applyFill="1" applyBorder="1" applyAlignment="1" applyProtection="1">
      <alignment horizontal="justify" vertical="center" wrapText="1"/>
      <protection hidden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43" applyNumberFormat="1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Fill="1" applyBorder="1" applyAlignment="1">
      <alignment horizontal="justify" vertical="center" wrapText="1"/>
    </xf>
    <xf numFmtId="0" fontId="2" fillId="0" borderId="0" xfId="26" applyNumberFormat="1" applyFont="1" applyFill="1" applyBorder="1" applyAlignment="1" applyProtection="1">
      <alignment horizontal="justify" vertical="center" wrapText="1"/>
      <protection hidden="1"/>
    </xf>
    <xf numFmtId="0" fontId="2" fillId="0" borderId="0" xfId="30" applyNumberFormat="1" applyFont="1" applyFill="1" applyBorder="1" applyAlignment="1" applyProtection="1">
      <alignment horizontal="justify" vertical="center" wrapText="1"/>
      <protection hidden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/>
    </xf>
    <xf numFmtId="49" fontId="2" fillId="3" borderId="1" xfId="0" applyNumberFormat="1" applyFont="1" applyFill="1" applyBorder="1" applyAlignment="1" applyProtection="1">
      <alignment horizontal="center" vertical="center"/>
      <protection/>
    </xf>
    <xf numFmtId="164" fontId="2" fillId="3" borderId="1" xfId="0" applyNumberFormat="1" applyFont="1" applyFill="1" applyBorder="1" applyAlignment="1" applyProtection="1">
      <alignment horizontal="right" vertical="center"/>
      <protection/>
    </xf>
    <xf numFmtId="164" fontId="2" fillId="3" borderId="1" xfId="0" applyNumberFormat="1" applyFont="1" applyFill="1" applyBorder="1" applyAlignment="1">
      <alignment vertical="center"/>
    </xf>
    <xf numFmtId="0" fontId="2" fillId="3" borderId="1" xfId="0" applyNumberFormat="1" applyFont="1" applyFill="1" applyBorder="1" applyAlignment="1" applyProtection="1">
      <alignment horizontal="justify" vertical="center" wrapText="1"/>
      <protection/>
    </xf>
    <xf numFmtId="0" fontId="3" fillId="3" borderId="1" xfId="0" applyFont="1" applyFill="1" applyBorder="1" applyAlignment="1">
      <alignment horizontal="justify" vertical="center" wrapText="1"/>
    </xf>
    <xf numFmtId="164" fontId="2" fillId="3" borderId="1" xfId="0" applyNumberFormat="1" applyFont="1" applyFill="1" applyBorder="1" applyAlignment="1" applyProtection="1">
      <alignment vertical="center" wrapText="1"/>
      <protection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/>
    </xf>
    <xf numFmtId="164" fontId="2" fillId="3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>
      <alignment horizontal="right" vertical="center" wrapText="1"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Обычный 10" xfId="24"/>
    <cellStyle name="Обычный 11" xfId="25"/>
    <cellStyle name="Обычный 2" xfId="26"/>
    <cellStyle name="Обычный 2 2" xfId="27"/>
    <cellStyle name="Обычный 2 2 2" xfId="28"/>
    <cellStyle name="Обычный 2 2 3" xfId="29"/>
    <cellStyle name="Обычный 2 3" xfId="30"/>
    <cellStyle name="Обычный 2 4" xfId="31"/>
    <cellStyle name="Обычный 2 5" xfId="32"/>
    <cellStyle name="Обычный 3" xfId="33"/>
    <cellStyle name="Обычный 4" xfId="34"/>
    <cellStyle name="Обычный 5" xfId="35"/>
    <cellStyle name="Обычный 6" xfId="36"/>
    <cellStyle name="Обычный 7" xfId="37"/>
    <cellStyle name="Обычный 8" xfId="38"/>
    <cellStyle name="Обычный 8 2" xfId="39"/>
    <cellStyle name="Обычный 8 2 2" xfId="40"/>
    <cellStyle name="Обычный 8 3" xfId="41"/>
    <cellStyle name="Обычный 9" xfId="42"/>
    <cellStyle name="Обычный_tmp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25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26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27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28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29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30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31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32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33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34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35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36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37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38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39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40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41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42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43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44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45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46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47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48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49" name="Picture 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50" name="Picture 6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51" name="Picture 18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52" name="Picture 19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53" name="Picture 20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54" name="Picture 21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800100</xdr:colOff>
      <xdr:row>4</xdr:row>
      <xdr:rowOff>0</xdr:rowOff>
    </xdr:to>
    <xdr:pic>
      <xdr:nvPicPr>
        <xdr:cNvPr id="1055" name="Picture 22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0010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16</xdr:col>
      <xdr:colOff>819150</xdr:colOff>
      <xdr:row>4</xdr:row>
      <xdr:rowOff>0</xdr:rowOff>
    </xdr:to>
    <xdr:pic>
      <xdr:nvPicPr>
        <xdr:cNvPr id="1056" name="Picture 23" descr="SO01380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0610850" y="0"/>
          <a:ext cx="81915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3" sqref="B13"/>
    </sheetView>
  </sheetViews>
  <sheetFormatPr defaultColWidth="9.125" defaultRowHeight="12.75"/>
  <cols>
    <col min="1" max="1" width="9.125" style="34" customWidth="1"/>
    <col min="2" max="2" width="50.75390625" style="34" customWidth="1"/>
    <col min="3" max="16384" width="9.125" style="34" customWidth="1"/>
  </cols>
  <sheetData>
    <row r="1" spans="1:2" ht="16.5">
      <c r="A1" s="26" t="s">
        <v>322</v>
      </c>
      <c r="B1" s="33" t="s">
        <v>217</v>
      </c>
    </row>
    <row r="2" spans="1:2" ht="16.5">
      <c r="A2" s="6">
        <v>801</v>
      </c>
      <c r="B2" s="17" t="s">
        <v>247</v>
      </c>
    </row>
    <row r="3" spans="1:2" ht="16.5">
      <c r="A3" s="6">
        <v>802</v>
      </c>
      <c r="B3" s="11" t="s">
        <v>248</v>
      </c>
    </row>
    <row r="4" spans="1:2" ht="49.5">
      <c r="A4" s="6">
        <v>803</v>
      </c>
      <c r="B4" s="18" t="s">
        <v>249</v>
      </c>
    </row>
    <row r="5" spans="1:2" ht="33">
      <c r="A5" s="6">
        <v>804</v>
      </c>
      <c r="B5" s="18" t="s">
        <v>250</v>
      </c>
    </row>
    <row r="6" spans="1:2" ht="33">
      <c r="A6" s="6">
        <v>805</v>
      </c>
      <c r="B6" s="18" t="s">
        <v>251</v>
      </c>
    </row>
    <row r="7" spans="1:2" ht="33">
      <c r="A7" s="6">
        <v>807</v>
      </c>
      <c r="B7" s="18" t="s">
        <v>252</v>
      </c>
    </row>
    <row r="8" spans="1:2" ht="33">
      <c r="A8" s="6">
        <v>808</v>
      </c>
      <c r="B8" s="18" t="s">
        <v>190</v>
      </c>
    </row>
    <row r="9" spans="1:2" ht="33">
      <c r="A9" s="6">
        <v>809</v>
      </c>
      <c r="B9" s="18" t="s">
        <v>253</v>
      </c>
    </row>
    <row r="10" spans="1:2" ht="33">
      <c r="A10" s="6">
        <v>810</v>
      </c>
      <c r="B10" s="18" t="s">
        <v>254</v>
      </c>
    </row>
    <row r="11" spans="1:2" ht="33">
      <c r="A11" s="6">
        <v>811</v>
      </c>
      <c r="B11" s="18" t="s">
        <v>255</v>
      </c>
    </row>
    <row r="12" spans="1:2" ht="33">
      <c r="A12" s="66">
        <v>812</v>
      </c>
      <c r="B12" s="18" t="s">
        <v>630</v>
      </c>
    </row>
    <row r="13" spans="1:2" ht="49.5">
      <c r="A13" s="6">
        <v>840</v>
      </c>
      <c r="B13" s="18" t="s">
        <v>213</v>
      </c>
    </row>
    <row r="14" spans="1:2" ht="33">
      <c r="A14" s="6">
        <v>842</v>
      </c>
      <c r="B14" s="10" t="s">
        <v>210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2" sqref="A2:B13"/>
    </sheetView>
  </sheetViews>
  <sheetFormatPr defaultColWidth="9.125" defaultRowHeight="12.75"/>
  <cols>
    <col min="1" max="1" width="13.125" style="37" customWidth="1"/>
    <col min="2" max="2" width="55.625" style="34" customWidth="1"/>
    <col min="3" max="16384" width="9.125" style="34" customWidth="1"/>
  </cols>
  <sheetData>
    <row r="1" spans="1:2" ht="16.5">
      <c r="A1" s="40" t="s">
        <v>322</v>
      </c>
      <c r="B1" s="38" t="s">
        <v>217</v>
      </c>
    </row>
    <row r="2" spans="1:2" ht="16.5">
      <c r="A2" s="9" t="s">
        <v>221</v>
      </c>
      <c r="B2" s="39" t="s">
        <v>339</v>
      </c>
    </row>
    <row r="3" spans="1:2" ht="33">
      <c r="A3" s="9" t="s">
        <v>223</v>
      </c>
      <c r="B3" s="39" t="s">
        <v>340</v>
      </c>
    </row>
    <row r="4" spans="1:2" ht="16.5">
      <c r="A4" s="9" t="s">
        <v>224</v>
      </c>
      <c r="B4" s="39" t="s">
        <v>191</v>
      </c>
    </row>
    <row r="5" spans="1:2" ht="16.5">
      <c r="A5" s="9" t="s">
        <v>229</v>
      </c>
      <c r="B5" s="39" t="s">
        <v>184</v>
      </c>
    </row>
    <row r="6" spans="1:2" ht="16.5">
      <c r="A6" s="9" t="s">
        <v>225</v>
      </c>
      <c r="B6" s="39" t="s">
        <v>169</v>
      </c>
    </row>
    <row r="7" spans="1:2" ht="16.5">
      <c r="A7" s="9" t="s">
        <v>203</v>
      </c>
      <c r="B7" s="39" t="s">
        <v>185</v>
      </c>
    </row>
    <row r="8" spans="1:2" ht="16.5">
      <c r="A8" s="9" t="s">
        <v>230</v>
      </c>
      <c r="B8" s="39" t="s">
        <v>341</v>
      </c>
    </row>
    <row r="9" spans="1:2" ht="16.5">
      <c r="A9" s="9" t="s">
        <v>227</v>
      </c>
      <c r="B9" s="39" t="s">
        <v>271</v>
      </c>
    </row>
    <row r="10" spans="1:2" ht="16.5">
      <c r="A10" s="9" t="s">
        <v>196</v>
      </c>
      <c r="B10" s="39" t="s">
        <v>186</v>
      </c>
    </row>
    <row r="11" spans="1:2" ht="16.5">
      <c r="A11" s="9" t="s">
        <v>232</v>
      </c>
      <c r="B11" s="39" t="s">
        <v>183</v>
      </c>
    </row>
    <row r="12" spans="1:2" ht="16.5">
      <c r="A12" s="9" t="s">
        <v>204</v>
      </c>
      <c r="B12" s="39" t="s">
        <v>226</v>
      </c>
    </row>
    <row r="13" spans="1:2" ht="33">
      <c r="A13" s="9" t="s">
        <v>198</v>
      </c>
      <c r="B13" s="39" t="s">
        <v>189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3"/>
  <sheetViews>
    <sheetView zoomScale="80" zoomScaleNormal="80" workbookViewId="0" topLeftCell="A166">
      <selection activeCell="G174" sqref="G174"/>
    </sheetView>
  </sheetViews>
  <sheetFormatPr defaultColWidth="9.125" defaultRowHeight="12.75"/>
  <cols>
    <col min="1" max="1" width="13.75390625" style="27" customWidth="1"/>
    <col min="2" max="2" width="89.00390625" style="4" customWidth="1"/>
    <col min="3" max="16384" width="9.125" style="4" customWidth="1"/>
  </cols>
  <sheetData>
    <row r="1" spans="1:2" ht="12.75">
      <c r="A1" s="26" t="s">
        <v>322</v>
      </c>
      <c r="B1" s="24" t="s">
        <v>217</v>
      </c>
    </row>
    <row r="2" spans="1:2" ht="12.75">
      <c r="A2" s="25" t="s">
        <v>277</v>
      </c>
      <c r="B2" s="24" t="s">
        <v>278</v>
      </c>
    </row>
    <row r="3" spans="1:2" ht="39.95" customHeight="1">
      <c r="A3" s="25" t="s">
        <v>279</v>
      </c>
      <c r="B3" s="24" t="s">
        <v>605</v>
      </c>
    </row>
    <row r="4" spans="1:2" ht="12.75">
      <c r="A4" s="25" t="s">
        <v>280</v>
      </c>
      <c r="B4" s="24" t="s">
        <v>281</v>
      </c>
    </row>
    <row r="5" spans="1:2" ht="33">
      <c r="A5" s="25" t="s">
        <v>282</v>
      </c>
      <c r="B5" s="24" t="s">
        <v>283</v>
      </c>
    </row>
    <row r="6" spans="1:2" ht="33">
      <c r="A6" s="25" t="s">
        <v>431</v>
      </c>
      <c r="B6" s="24" t="s">
        <v>432</v>
      </c>
    </row>
    <row r="7" spans="1:2" ht="12.75">
      <c r="A7" s="25" t="s">
        <v>284</v>
      </c>
      <c r="B7" s="24" t="s">
        <v>265</v>
      </c>
    </row>
    <row r="8" spans="1:2" ht="49.5">
      <c r="A8" s="25" t="s">
        <v>285</v>
      </c>
      <c r="B8" s="24" t="s">
        <v>454</v>
      </c>
    </row>
    <row r="9" spans="1:2" ht="49.5">
      <c r="A9" s="25" t="s">
        <v>433</v>
      </c>
      <c r="B9" s="24" t="s">
        <v>434</v>
      </c>
    </row>
    <row r="10" spans="1:2" ht="66">
      <c r="A10" s="25" t="s">
        <v>435</v>
      </c>
      <c r="B10" s="24" t="s">
        <v>436</v>
      </c>
    </row>
    <row r="11" spans="1:2" ht="12.75">
      <c r="A11" s="25" t="s">
        <v>286</v>
      </c>
      <c r="B11" s="24" t="s">
        <v>258</v>
      </c>
    </row>
    <row r="12" spans="1:2" ht="53.25" customHeight="1">
      <c r="A12" s="25" t="s">
        <v>287</v>
      </c>
      <c r="B12" s="24" t="s">
        <v>455</v>
      </c>
    </row>
    <row r="13" spans="1:2" ht="75.95" customHeight="1">
      <c r="A13" s="25" t="s">
        <v>288</v>
      </c>
      <c r="B13" s="24" t="s">
        <v>456</v>
      </c>
    </row>
    <row r="14" spans="1:2" ht="33">
      <c r="A14" s="25" t="s">
        <v>289</v>
      </c>
      <c r="B14" s="24" t="s">
        <v>290</v>
      </c>
    </row>
    <row r="15" spans="1:2" ht="53.25" customHeight="1">
      <c r="A15" s="25" t="s">
        <v>444</v>
      </c>
      <c r="B15" s="24" t="s">
        <v>457</v>
      </c>
    </row>
    <row r="16" spans="1:2" ht="121.5" customHeight="1">
      <c r="A16" s="25" t="s">
        <v>441</v>
      </c>
      <c r="B16" s="24" t="s">
        <v>442</v>
      </c>
    </row>
    <row r="17" spans="1:2" ht="84.75" customHeight="1">
      <c r="A17" s="25" t="s">
        <v>443</v>
      </c>
      <c r="B17" s="24" t="s">
        <v>458</v>
      </c>
    </row>
    <row r="18" spans="1:2" ht="12.75">
      <c r="A18" s="25" t="s">
        <v>291</v>
      </c>
      <c r="B18" s="24" t="s">
        <v>292</v>
      </c>
    </row>
    <row r="19" spans="1:2" ht="12.75">
      <c r="A19" s="25" t="s">
        <v>293</v>
      </c>
      <c r="B19" s="24" t="s">
        <v>294</v>
      </c>
    </row>
    <row r="20" spans="1:2" ht="49.5">
      <c r="A20" s="25" t="s">
        <v>295</v>
      </c>
      <c r="B20" s="44" t="s">
        <v>296</v>
      </c>
    </row>
    <row r="21" spans="1:2" ht="66.75" customHeight="1">
      <c r="A21" s="25" t="s">
        <v>111</v>
      </c>
      <c r="B21" s="24" t="s">
        <v>112</v>
      </c>
    </row>
    <row r="22" spans="1:2" ht="12.75">
      <c r="A22" s="25" t="s">
        <v>297</v>
      </c>
      <c r="B22" s="24" t="s">
        <v>298</v>
      </c>
    </row>
    <row r="23" spans="1:2" ht="33">
      <c r="A23" s="25" t="s">
        <v>299</v>
      </c>
      <c r="B23" s="24" t="s">
        <v>300</v>
      </c>
    </row>
    <row r="24" spans="1:2" ht="38.25" customHeight="1">
      <c r="A24" s="25" t="s">
        <v>301</v>
      </c>
      <c r="B24" s="11" t="s">
        <v>606</v>
      </c>
    </row>
    <row r="25" spans="1:2" ht="33">
      <c r="A25" s="25" t="s">
        <v>302</v>
      </c>
      <c r="B25" s="24" t="s">
        <v>303</v>
      </c>
    </row>
    <row r="26" spans="1:2" ht="76.5" customHeight="1">
      <c r="A26" s="25" t="s">
        <v>304</v>
      </c>
      <c r="B26" s="44" t="s">
        <v>607</v>
      </c>
    </row>
    <row r="27" spans="1:2" ht="61.5" customHeight="1">
      <c r="A27" s="25" t="s">
        <v>461</v>
      </c>
      <c r="B27" s="44" t="s">
        <v>608</v>
      </c>
    </row>
    <row r="28" spans="1:2" ht="78" customHeight="1">
      <c r="A28" s="25" t="s">
        <v>462</v>
      </c>
      <c r="B28" s="24" t="s">
        <v>609</v>
      </c>
    </row>
    <row r="29" spans="1:2" ht="33">
      <c r="A29" s="25" t="s">
        <v>463</v>
      </c>
      <c r="B29" s="24" t="s">
        <v>464</v>
      </c>
    </row>
    <row r="30" spans="1:2" ht="37.5" customHeight="1">
      <c r="A30" s="25" t="s">
        <v>465</v>
      </c>
      <c r="B30" s="24" t="s">
        <v>610</v>
      </c>
    </row>
    <row r="31" spans="1:2" ht="12.75">
      <c r="A31" s="25" t="s">
        <v>466</v>
      </c>
      <c r="B31" s="24" t="s">
        <v>467</v>
      </c>
    </row>
    <row r="32" spans="1:2" ht="33">
      <c r="A32" s="25" t="s">
        <v>468</v>
      </c>
      <c r="B32" s="24" t="s">
        <v>469</v>
      </c>
    </row>
    <row r="33" spans="1:2" ht="33">
      <c r="A33" s="25" t="s">
        <v>418</v>
      </c>
      <c r="B33" s="24" t="s">
        <v>419</v>
      </c>
    </row>
    <row r="34" spans="1:2" ht="70.7" customHeight="1">
      <c r="A34" s="25" t="s">
        <v>420</v>
      </c>
      <c r="B34" s="24" t="s">
        <v>421</v>
      </c>
    </row>
    <row r="35" spans="1:2" ht="143.25" customHeight="1">
      <c r="A35" s="25" t="s">
        <v>439</v>
      </c>
      <c r="B35" s="24" t="s">
        <v>440</v>
      </c>
    </row>
    <row r="36" spans="1:2" ht="33">
      <c r="A36" s="25" t="s">
        <v>470</v>
      </c>
      <c r="B36" s="24" t="s">
        <v>471</v>
      </c>
    </row>
    <row r="37" spans="1:2" ht="33">
      <c r="A37" s="25" t="s">
        <v>472</v>
      </c>
      <c r="B37" s="24" t="s">
        <v>473</v>
      </c>
    </row>
    <row r="38" spans="1:2" ht="12.75">
      <c r="A38" s="25" t="s">
        <v>474</v>
      </c>
      <c r="B38" s="24" t="s">
        <v>475</v>
      </c>
    </row>
    <row r="39" spans="1:2" ht="49.5">
      <c r="A39" s="25" t="s">
        <v>476</v>
      </c>
      <c r="B39" s="24" t="s">
        <v>114</v>
      </c>
    </row>
    <row r="40" spans="1:2" ht="12.75">
      <c r="A40" s="25" t="s">
        <v>477</v>
      </c>
      <c r="B40" s="24" t="s">
        <v>120</v>
      </c>
    </row>
    <row r="41" spans="1:2" ht="66">
      <c r="A41" s="25" t="s">
        <v>478</v>
      </c>
      <c r="B41" s="24" t="s">
        <v>479</v>
      </c>
    </row>
    <row r="42" spans="1:2" ht="49.5">
      <c r="A42" s="25" t="s">
        <v>480</v>
      </c>
      <c r="B42" s="24" t="s">
        <v>481</v>
      </c>
    </row>
    <row r="43" spans="1:2" ht="12.75">
      <c r="A43" s="25" t="s">
        <v>482</v>
      </c>
      <c r="B43" s="24" t="s">
        <v>483</v>
      </c>
    </row>
    <row r="44" spans="1:2" ht="12.75">
      <c r="A44" s="25" t="s">
        <v>484</v>
      </c>
      <c r="B44" s="24" t="s">
        <v>485</v>
      </c>
    </row>
    <row r="45" spans="1:2" ht="12.75">
      <c r="A45" s="25" t="s">
        <v>486</v>
      </c>
      <c r="B45" s="24" t="s">
        <v>487</v>
      </c>
    </row>
    <row r="46" spans="1:2" ht="12.75">
      <c r="A46" s="25" t="s">
        <v>488</v>
      </c>
      <c r="B46" s="24" t="s">
        <v>115</v>
      </c>
    </row>
    <row r="47" spans="1:2" ht="33">
      <c r="A47" s="25" t="s">
        <v>489</v>
      </c>
      <c r="B47" s="24" t="s">
        <v>116</v>
      </c>
    </row>
    <row r="48" spans="1:2" ht="49.5">
      <c r="A48" s="25" t="s">
        <v>490</v>
      </c>
      <c r="B48" s="24" t="s">
        <v>629</v>
      </c>
    </row>
    <row r="49" spans="1:2" ht="12.75">
      <c r="A49" s="25" t="s">
        <v>491</v>
      </c>
      <c r="B49" s="24" t="s">
        <v>492</v>
      </c>
    </row>
    <row r="50" spans="1:2" ht="12.75">
      <c r="A50" s="25" t="s">
        <v>493</v>
      </c>
      <c r="B50" s="24" t="s">
        <v>494</v>
      </c>
    </row>
    <row r="51" spans="1:2" ht="12.75">
      <c r="A51" s="25" t="s">
        <v>495</v>
      </c>
      <c r="B51" s="24" t="s">
        <v>496</v>
      </c>
    </row>
    <row r="52" spans="1:2" ht="12.75">
      <c r="A52" s="25" t="s">
        <v>497</v>
      </c>
      <c r="B52" s="24" t="s">
        <v>498</v>
      </c>
    </row>
    <row r="53" spans="1:2" ht="12.75">
      <c r="A53" s="25" t="s">
        <v>499</v>
      </c>
      <c r="B53" s="24" t="s">
        <v>500</v>
      </c>
    </row>
    <row r="54" spans="1:2" ht="49.5">
      <c r="A54" s="25" t="s">
        <v>501</v>
      </c>
      <c r="B54" s="24" t="s">
        <v>502</v>
      </c>
    </row>
    <row r="55" spans="1:2" ht="49.5">
      <c r="A55" s="25" t="s">
        <v>503</v>
      </c>
      <c r="B55" s="24" t="s">
        <v>504</v>
      </c>
    </row>
    <row r="56" spans="1:2" ht="66">
      <c r="A56" s="25" t="s">
        <v>505</v>
      </c>
      <c r="B56" s="24" t="s">
        <v>117</v>
      </c>
    </row>
    <row r="57" spans="1:2" ht="12.75">
      <c r="A57" s="25" t="s">
        <v>506</v>
      </c>
      <c r="B57" s="24" t="s">
        <v>492</v>
      </c>
    </row>
    <row r="58" spans="1:2" ht="33">
      <c r="A58" s="25" t="s">
        <v>507</v>
      </c>
      <c r="B58" s="24" t="s">
        <v>508</v>
      </c>
    </row>
    <row r="59" spans="1:2" ht="21" customHeight="1">
      <c r="A59" s="43" t="s">
        <v>611</v>
      </c>
      <c r="B59" s="33" t="s">
        <v>612</v>
      </c>
    </row>
    <row r="60" spans="1:2" ht="12.75">
      <c r="A60" s="25" t="s">
        <v>509</v>
      </c>
      <c r="B60" s="24" t="s">
        <v>510</v>
      </c>
    </row>
    <row r="61" spans="1:2" ht="49.5">
      <c r="A61" s="25" t="s">
        <v>511</v>
      </c>
      <c r="B61" s="24" t="s">
        <v>118</v>
      </c>
    </row>
    <row r="62" spans="1:2" ht="49.5">
      <c r="A62" s="25" t="s">
        <v>512</v>
      </c>
      <c r="B62" s="24" t="s">
        <v>481</v>
      </c>
    </row>
    <row r="63" spans="1:2" ht="12.75">
      <c r="A63" s="25" t="s">
        <v>513</v>
      </c>
      <c r="B63" s="24" t="s">
        <v>492</v>
      </c>
    </row>
    <row r="64" spans="1:2" ht="12.75">
      <c r="A64" s="25" t="s">
        <v>514</v>
      </c>
      <c r="B64" s="24" t="s">
        <v>515</v>
      </c>
    </row>
    <row r="65" spans="1:2" ht="69.75" customHeight="1">
      <c r="A65" s="25" t="s">
        <v>516</v>
      </c>
      <c r="B65" s="24" t="s">
        <v>119</v>
      </c>
    </row>
    <row r="66" spans="1:2" ht="73.5" customHeight="1">
      <c r="A66" s="25" t="s">
        <v>517</v>
      </c>
      <c r="B66" s="24" t="s">
        <v>613</v>
      </c>
    </row>
    <row r="67" spans="1:2" ht="12.75">
      <c r="A67" s="25" t="s">
        <v>518</v>
      </c>
      <c r="B67" s="24" t="s">
        <v>519</v>
      </c>
    </row>
    <row r="68" spans="1:2" ht="12.75">
      <c r="A68" s="25" t="s">
        <v>520</v>
      </c>
      <c r="B68" s="24" t="s">
        <v>521</v>
      </c>
    </row>
    <row r="69" spans="1:2" ht="12.75">
      <c r="A69" s="25" t="s">
        <v>522</v>
      </c>
      <c r="B69" s="24" t="s">
        <v>523</v>
      </c>
    </row>
    <row r="70" spans="1:2" ht="53.25" customHeight="1">
      <c r="A70" s="25" t="s">
        <v>614</v>
      </c>
      <c r="B70" s="24" t="s">
        <v>615</v>
      </c>
    </row>
    <row r="71" spans="1:2" ht="33">
      <c r="A71" s="25" t="s">
        <v>524</v>
      </c>
      <c r="B71" s="24" t="s">
        <v>525</v>
      </c>
    </row>
    <row r="72" spans="1:2" ht="49.5">
      <c r="A72" s="25" t="s">
        <v>526</v>
      </c>
      <c r="B72" s="24" t="s">
        <v>481</v>
      </c>
    </row>
    <row r="73" spans="1:2" ht="12.75">
      <c r="A73" s="25" t="s">
        <v>527</v>
      </c>
      <c r="B73" s="24" t="s">
        <v>492</v>
      </c>
    </row>
    <row r="74" spans="1:2" ht="33">
      <c r="A74" s="25" t="s">
        <v>528</v>
      </c>
      <c r="B74" s="24" t="s">
        <v>529</v>
      </c>
    </row>
    <row r="75" spans="1:2" ht="33">
      <c r="A75" s="25" t="s">
        <v>530</v>
      </c>
      <c r="B75" s="24" t="s">
        <v>531</v>
      </c>
    </row>
    <row r="76" spans="1:2" ht="12.75">
      <c r="A76" s="25" t="s">
        <v>532</v>
      </c>
      <c r="B76" s="24" t="s">
        <v>533</v>
      </c>
    </row>
    <row r="77" spans="1:2" ht="33">
      <c r="A77" s="25" t="s">
        <v>534</v>
      </c>
      <c r="B77" s="24" t="s">
        <v>535</v>
      </c>
    </row>
    <row r="78" spans="1:2" ht="33">
      <c r="A78" s="25" t="s">
        <v>536</v>
      </c>
      <c r="B78" s="24" t="s">
        <v>537</v>
      </c>
    </row>
    <row r="79" spans="1:2" ht="12.75">
      <c r="A79" s="25" t="s">
        <v>538</v>
      </c>
      <c r="B79" s="24" t="s">
        <v>539</v>
      </c>
    </row>
    <row r="80" spans="1:2" ht="12.75">
      <c r="A80" s="25" t="s">
        <v>540</v>
      </c>
      <c r="B80" s="24" t="s">
        <v>541</v>
      </c>
    </row>
    <row r="81" spans="1:2" ht="12.75">
      <c r="A81" s="25" t="s">
        <v>542</v>
      </c>
      <c r="B81" s="24" t="s">
        <v>543</v>
      </c>
    </row>
    <row r="82" spans="1:2" ht="12.75">
      <c r="A82" s="25" t="s">
        <v>544</v>
      </c>
      <c r="B82" s="24" t="s">
        <v>545</v>
      </c>
    </row>
    <row r="83" spans="1:2" ht="33">
      <c r="A83" s="25" t="s">
        <v>546</v>
      </c>
      <c r="B83" s="24" t="s">
        <v>547</v>
      </c>
    </row>
    <row r="84" spans="1:2" ht="83.45" customHeight="1">
      <c r="A84" s="25" t="s">
        <v>390</v>
      </c>
      <c r="B84" s="24" t="s">
        <v>391</v>
      </c>
    </row>
    <row r="85" spans="1:2" ht="12.75">
      <c r="A85" s="42" t="s">
        <v>548</v>
      </c>
      <c r="B85" s="24" t="s">
        <v>549</v>
      </c>
    </row>
    <row r="86" spans="1:2" ht="33">
      <c r="A86" s="42" t="s">
        <v>550</v>
      </c>
      <c r="B86" s="44" t="s">
        <v>551</v>
      </c>
    </row>
    <row r="87" spans="1:2" ht="33">
      <c r="A87" s="42" t="s">
        <v>552</v>
      </c>
      <c r="B87" s="44" t="s">
        <v>553</v>
      </c>
    </row>
    <row r="88" spans="1:2" ht="12.75">
      <c r="A88" s="42" t="s">
        <v>554</v>
      </c>
      <c r="B88" s="44" t="s">
        <v>113</v>
      </c>
    </row>
    <row r="89" spans="1:2" ht="103.5" customHeight="1">
      <c r="A89" s="42" t="s">
        <v>555</v>
      </c>
      <c r="B89" s="44" t="s">
        <v>616</v>
      </c>
    </row>
    <row r="90" spans="1:2" ht="33">
      <c r="A90" s="42" t="s">
        <v>556</v>
      </c>
      <c r="B90" s="24" t="s">
        <v>557</v>
      </c>
    </row>
    <row r="91" spans="1:2" ht="33">
      <c r="A91" s="42" t="s">
        <v>558</v>
      </c>
      <c r="B91" s="24" t="s">
        <v>559</v>
      </c>
    </row>
    <row r="92" spans="1:2" ht="33">
      <c r="A92" s="42" t="s">
        <v>560</v>
      </c>
      <c r="B92" s="44" t="s">
        <v>561</v>
      </c>
    </row>
    <row r="93" spans="1:2" ht="33">
      <c r="A93" s="42" t="s">
        <v>562</v>
      </c>
      <c r="B93" s="44" t="s">
        <v>563</v>
      </c>
    </row>
    <row r="94" spans="1:2" ht="33">
      <c r="A94" s="42" t="s">
        <v>564</v>
      </c>
      <c r="B94" s="44" t="s">
        <v>565</v>
      </c>
    </row>
    <row r="95" spans="1:2" ht="33">
      <c r="A95" s="42" t="s">
        <v>566</v>
      </c>
      <c r="B95" s="44" t="s">
        <v>567</v>
      </c>
    </row>
    <row r="96" spans="1:2" ht="12.75">
      <c r="A96" s="42" t="s">
        <v>568</v>
      </c>
      <c r="B96" s="24" t="s">
        <v>569</v>
      </c>
    </row>
    <row r="97" spans="1:2" ht="33">
      <c r="A97" s="42" t="s">
        <v>570</v>
      </c>
      <c r="B97" s="24" t="s">
        <v>571</v>
      </c>
    </row>
    <row r="98" spans="1:2" ht="12.75">
      <c r="A98" s="42" t="s">
        <v>572</v>
      </c>
      <c r="B98" s="24" t="s">
        <v>573</v>
      </c>
    </row>
    <row r="99" spans="1:2" ht="12.75">
      <c r="A99" s="25" t="s">
        <v>574</v>
      </c>
      <c r="B99" s="24" t="s">
        <v>575</v>
      </c>
    </row>
    <row r="100" spans="1:2" ht="33">
      <c r="A100" s="25" t="s">
        <v>576</v>
      </c>
      <c r="B100" s="24" t="s">
        <v>577</v>
      </c>
    </row>
    <row r="101" spans="1:2" ht="49.5">
      <c r="A101" s="25" t="s">
        <v>578</v>
      </c>
      <c r="B101" s="24" t="s">
        <v>628</v>
      </c>
    </row>
    <row r="102" spans="1:2" ht="72" customHeight="1">
      <c r="A102" s="25" t="s">
        <v>579</v>
      </c>
      <c r="B102" s="24" t="s">
        <v>617</v>
      </c>
    </row>
    <row r="103" spans="1:2" ht="12.75">
      <c r="A103" s="25" t="s">
        <v>580</v>
      </c>
      <c r="B103" s="24" t="s">
        <v>581</v>
      </c>
    </row>
    <row r="104" spans="1:2" ht="12.75">
      <c r="A104" s="25" t="s">
        <v>582</v>
      </c>
      <c r="B104" s="58" t="s">
        <v>344</v>
      </c>
    </row>
    <row r="105" spans="1:2" ht="12.75">
      <c r="A105" s="25" t="s">
        <v>583</v>
      </c>
      <c r="B105" s="44" t="s">
        <v>584</v>
      </c>
    </row>
    <row r="106" spans="1:2" ht="12.75">
      <c r="A106" s="25" t="s">
        <v>585</v>
      </c>
      <c r="B106" s="44" t="s">
        <v>586</v>
      </c>
    </row>
    <row r="107" spans="1:2" ht="12.75">
      <c r="A107" s="25" t="s">
        <v>587</v>
      </c>
      <c r="B107" s="44" t="s">
        <v>588</v>
      </c>
    </row>
    <row r="108" spans="1:2" ht="12.75">
      <c r="A108" s="25" t="s">
        <v>589</v>
      </c>
      <c r="B108" s="44" t="s">
        <v>590</v>
      </c>
    </row>
    <row r="109" spans="1:2" ht="12.75">
      <c r="A109" s="25" t="s">
        <v>591</v>
      </c>
      <c r="B109" s="44" t="s">
        <v>592</v>
      </c>
    </row>
    <row r="110" spans="1:2" ht="33">
      <c r="A110" s="25" t="s">
        <v>593</v>
      </c>
      <c r="B110" s="24" t="s">
        <v>594</v>
      </c>
    </row>
    <row r="111" spans="1:2" ht="33">
      <c r="A111" s="25" t="s">
        <v>595</v>
      </c>
      <c r="B111" s="24" t="s">
        <v>345</v>
      </c>
    </row>
    <row r="112" spans="1:2" ht="75.95" customHeight="1">
      <c r="A112" s="25" t="s">
        <v>596</v>
      </c>
      <c r="B112" s="24" t="s">
        <v>0</v>
      </c>
    </row>
    <row r="113" spans="1:2" ht="38.25" customHeight="1">
      <c r="A113" s="42" t="s">
        <v>1</v>
      </c>
      <c r="B113" s="24" t="s">
        <v>618</v>
      </c>
    </row>
    <row r="114" spans="1:2" ht="33">
      <c r="A114" s="42" t="s">
        <v>2</v>
      </c>
      <c r="B114" s="24" t="s">
        <v>3</v>
      </c>
    </row>
    <row r="115" spans="1:2" ht="12.75">
      <c r="A115" s="42" t="s">
        <v>4</v>
      </c>
      <c r="B115" s="24" t="s">
        <v>5</v>
      </c>
    </row>
    <row r="116" spans="1:2" ht="21.95" customHeight="1">
      <c r="A116" s="42" t="s">
        <v>6</v>
      </c>
      <c r="B116" s="24" t="s">
        <v>619</v>
      </c>
    </row>
    <row r="117" spans="1:2" ht="49.5">
      <c r="A117" s="42" t="s">
        <v>7</v>
      </c>
      <c r="B117" s="24" t="s">
        <v>8</v>
      </c>
    </row>
    <row r="118" spans="1:2" ht="56.25" customHeight="1">
      <c r="A118" s="42" t="s">
        <v>9</v>
      </c>
      <c r="B118" s="24" t="s">
        <v>459</v>
      </c>
    </row>
    <row r="119" spans="1:2" ht="33">
      <c r="A119" s="42" t="s">
        <v>10</v>
      </c>
      <c r="B119" s="24" t="s">
        <v>11</v>
      </c>
    </row>
    <row r="120" spans="1:2" ht="49.5">
      <c r="A120" s="42" t="s">
        <v>12</v>
      </c>
      <c r="B120" s="24" t="s">
        <v>620</v>
      </c>
    </row>
    <row r="121" spans="1:2" ht="33">
      <c r="A121" s="42" t="s">
        <v>13</v>
      </c>
      <c r="B121" s="24" t="s">
        <v>621</v>
      </c>
    </row>
    <row r="122" spans="1:2" ht="49.5">
      <c r="A122" s="42" t="s">
        <v>14</v>
      </c>
      <c r="B122" s="24" t="s">
        <v>622</v>
      </c>
    </row>
    <row r="123" spans="1:2" ht="33">
      <c r="A123" s="42" t="s">
        <v>15</v>
      </c>
      <c r="B123" s="24" t="s">
        <v>16</v>
      </c>
    </row>
    <row r="124" spans="1:2" ht="53.25" customHeight="1">
      <c r="A124" s="42" t="s">
        <v>17</v>
      </c>
      <c r="B124" s="24" t="s">
        <v>623</v>
      </c>
    </row>
    <row r="125" spans="1:2" ht="39" customHeight="1">
      <c r="A125" s="42" t="s">
        <v>18</v>
      </c>
      <c r="B125" s="24" t="s">
        <v>19</v>
      </c>
    </row>
    <row r="126" spans="1:2" ht="52.7" customHeight="1">
      <c r="A126" s="42" t="s">
        <v>20</v>
      </c>
      <c r="B126" s="24" t="s">
        <v>624</v>
      </c>
    </row>
    <row r="127" spans="1:2" ht="33">
      <c r="A127" s="42" t="s">
        <v>21</v>
      </c>
      <c r="B127" s="24" t="s">
        <v>342</v>
      </c>
    </row>
    <row r="128" spans="1:2" ht="12.75">
      <c r="A128" s="42" t="s">
        <v>22</v>
      </c>
      <c r="B128" s="24" t="s">
        <v>23</v>
      </c>
    </row>
    <row r="129" spans="1:2" ht="49.5">
      <c r="A129" s="42" t="s">
        <v>371</v>
      </c>
      <c r="B129" s="24" t="s">
        <v>372</v>
      </c>
    </row>
    <row r="130" spans="1:2" ht="33">
      <c r="A130" s="42" t="s">
        <v>429</v>
      </c>
      <c r="B130" s="24" t="s">
        <v>430</v>
      </c>
    </row>
    <row r="131" spans="1:2" ht="39.95" customHeight="1">
      <c r="A131" s="42" t="s">
        <v>417</v>
      </c>
      <c r="B131" s="24" t="s">
        <v>408</v>
      </c>
    </row>
    <row r="132" spans="1:2" ht="69" customHeight="1">
      <c r="A132" s="42" t="s">
        <v>415</v>
      </c>
      <c r="B132" s="24" t="s">
        <v>416</v>
      </c>
    </row>
    <row r="133" spans="1:2" ht="76.5" customHeight="1">
      <c r="A133" s="42" t="s">
        <v>412</v>
      </c>
      <c r="B133" s="24" t="s">
        <v>406</v>
      </c>
    </row>
    <row r="134" spans="1:2" ht="125.25" customHeight="1">
      <c r="A134" s="42" t="s">
        <v>411</v>
      </c>
      <c r="B134" s="24" t="s">
        <v>401</v>
      </c>
    </row>
    <row r="135" spans="1:2" ht="123" customHeight="1">
      <c r="A135" s="42" t="s">
        <v>642</v>
      </c>
      <c r="B135" s="24" t="s">
        <v>643</v>
      </c>
    </row>
    <row r="136" spans="1:2" ht="120" customHeight="1">
      <c r="A136" s="42" t="s">
        <v>644</v>
      </c>
      <c r="B136" s="24" t="s">
        <v>645</v>
      </c>
    </row>
    <row r="137" spans="1:2" ht="33">
      <c r="A137" s="42" t="s">
        <v>24</v>
      </c>
      <c r="B137" s="24" t="s">
        <v>25</v>
      </c>
    </row>
    <row r="138" spans="1:2" ht="73.5" customHeight="1">
      <c r="A138" s="42" t="s">
        <v>447</v>
      </c>
      <c r="B138" s="24" t="s">
        <v>424</v>
      </c>
    </row>
    <row r="139" spans="1:2" ht="12.75">
      <c r="A139" s="42" t="s">
        <v>26</v>
      </c>
      <c r="B139" s="24" t="s">
        <v>27</v>
      </c>
    </row>
    <row r="140" spans="1:2" ht="33">
      <c r="A140" s="42" t="s">
        <v>28</v>
      </c>
      <c r="B140" s="24" t="s">
        <v>29</v>
      </c>
    </row>
    <row r="141" spans="1:2" ht="121.5" customHeight="1">
      <c r="A141" s="42" t="s">
        <v>425</v>
      </c>
      <c r="B141" s="24" t="s">
        <v>426</v>
      </c>
    </row>
    <row r="142" spans="1:2" ht="33">
      <c r="A142" s="47" t="s">
        <v>30</v>
      </c>
      <c r="B142" s="33" t="s">
        <v>31</v>
      </c>
    </row>
    <row r="143" spans="1:2" ht="33">
      <c r="A143" s="42" t="s">
        <v>32</v>
      </c>
      <c r="B143" s="24" t="s">
        <v>33</v>
      </c>
    </row>
    <row r="144" spans="1:2" ht="49.5">
      <c r="A144" s="42" t="s">
        <v>34</v>
      </c>
      <c r="B144" s="24" t="s">
        <v>625</v>
      </c>
    </row>
    <row r="145" spans="1:2" ht="33">
      <c r="A145" s="42" t="s">
        <v>35</v>
      </c>
      <c r="B145" s="24" t="s">
        <v>36</v>
      </c>
    </row>
    <row r="146" spans="1:2" ht="33">
      <c r="A146" s="42" t="s">
        <v>37</v>
      </c>
      <c r="B146" s="24" t="s">
        <v>38</v>
      </c>
    </row>
    <row r="147" spans="1:2" ht="33">
      <c r="A147" s="42" t="s">
        <v>39</v>
      </c>
      <c r="B147" s="44" t="s">
        <v>40</v>
      </c>
    </row>
    <row r="148" spans="1:2" ht="12.75">
      <c r="A148" s="42" t="s">
        <v>41</v>
      </c>
      <c r="B148" s="44" t="s">
        <v>42</v>
      </c>
    </row>
    <row r="149" spans="1:2" ht="54" customHeight="1">
      <c r="A149" s="42" t="s">
        <v>648</v>
      </c>
      <c r="B149" s="39" t="s">
        <v>649</v>
      </c>
    </row>
    <row r="150" spans="1:2" ht="37.5" customHeight="1">
      <c r="A150" s="42" t="s">
        <v>43</v>
      </c>
      <c r="B150" s="44" t="s">
        <v>626</v>
      </c>
    </row>
    <row r="151" spans="1:2" ht="33">
      <c r="A151" s="42" t="s">
        <v>44</v>
      </c>
      <c r="B151" s="44" t="s">
        <v>45</v>
      </c>
    </row>
    <row r="152" spans="1:2" ht="12.75">
      <c r="A152" s="42" t="s">
        <v>46</v>
      </c>
      <c r="B152" s="44" t="s">
        <v>370</v>
      </c>
    </row>
    <row r="153" spans="1:2" ht="33">
      <c r="A153" s="42" t="s">
        <v>47</v>
      </c>
      <c r="B153" s="44" t="s">
        <v>346</v>
      </c>
    </row>
    <row r="154" spans="1:2" ht="12.75">
      <c r="A154" s="42" t="s">
        <v>48</v>
      </c>
      <c r="B154" s="44" t="s">
        <v>49</v>
      </c>
    </row>
    <row r="155" spans="1:2" ht="33">
      <c r="A155" s="42" t="s">
        <v>50</v>
      </c>
      <c r="B155" s="44" t="s">
        <v>51</v>
      </c>
    </row>
    <row r="156" spans="1:2" ht="12.75">
      <c r="A156" s="42" t="s">
        <v>52</v>
      </c>
      <c r="B156" s="44" t="s">
        <v>53</v>
      </c>
    </row>
    <row r="157" spans="1:2" ht="33">
      <c r="A157" s="42" t="s">
        <v>54</v>
      </c>
      <c r="B157" s="44" t="s">
        <v>55</v>
      </c>
    </row>
    <row r="158" spans="1:2" ht="42.75" customHeight="1">
      <c r="A158" s="42" t="s">
        <v>437</v>
      </c>
      <c r="B158" s="44" t="s">
        <v>438</v>
      </c>
    </row>
    <row r="159" spans="1:2" ht="87" customHeight="1">
      <c r="A159" s="42" t="s">
        <v>422</v>
      </c>
      <c r="B159" s="44" t="s">
        <v>423</v>
      </c>
    </row>
    <row r="160" spans="1:2" ht="12.75">
      <c r="A160" s="42" t="s">
        <v>56</v>
      </c>
      <c r="B160" s="44" t="s">
        <v>57</v>
      </c>
    </row>
    <row r="161" spans="1:2" ht="12.75">
      <c r="A161" s="42" t="s">
        <v>58</v>
      </c>
      <c r="B161" s="44" t="s">
        <v>59</v>
      </c>
    </row>
    <row r="162" spans="1:2" ht="33">
      <c r="A162" s="42" t="s">
        <v>60</v>
      </c>
      <c r="B162" s="44" t="s">
        <v>61</v>
      </c>
    </row>
    <row r="163" spans="1:2" ht="33">
      <c r="A163" s="42" t="s">
        <v>62</v>
      </c>
      <c r="B163" s="50" t="s">
        <v>63</v>
      </c>
    </row>
    <row r="164" spans="1:2" ht="33">
      <c r="A164" s="42" t="s">
        <v>64</v>
      </c>
      <c r="B164" s="50" t="s">
        <v>65</v>
      </c>
    </row>
    <row r="165" spans="1:2" ht="33">
      <c r="A165" s="42" t="s">
        <v>66</v>
      </c>
      <c r="B165" s="50" t="s">
        <v>67</v>
      </c>
    </row>
    <row r="166" spans="1:2" ht="33">
      <c r="A166" s="42" t="s">
        <v>68</v>
      </c>
      <c r="B166" s="50" t="s">
        <v>69</v>
      </c>
    </row>
    <row r="167" spans="1:2" ht="49.5">
      <c r="A167" s="49" t="s">
        <v>70</v>
      </c>
      <c r="B167" s="59" t="s">
        <v>71</v>
      </c>
    </row>
    <row r="168" spans="1:2" ht="33">
      <c r="A168" s="49" t="s">
        <v>72</v>
      </c>
      <c r="B168" s="59" t="s">
        <v>337</v>
      </c>
    </row>
    <row r="169" spans="1:2" ht="12.75">
      <c r="A169" s="49" t="s">
        <v>73</v>
      </c>
      <c r="B169" s="59" t="s">
        <v>347</v>
      </c>
    </row>
    <row r="170" spans="1:2" ht="12.75">
      <c r="A170" s="49" t="s">
        <v>75</v>
      </c>
      <c r="B170" s="59" t="s">
        <v>267</v>
      </c>
    </row>
    <row r="171" spans="1:2" ht="12.75">
      <c r="A171" s="49" t="s">
        <v>76</v>
      </c>
      <c r="B171" s="59" t="s">
        <v>348</v>
      </c>
    </row>
    <row r="172" spans="1:2" ht="12.75">
      <c r="A172" s="49" t="s">
        <v>77</v>
      </c>
      <c r="B172" s="59" t="s">
        <v>74</v>
      </c>
    </row>
    <row r="173" spans="1:2" ht="12.75">
      <c r="A173" s="49" t="s">
        <v>603</v>
      </c>
      <c r="B173" s="59" t="s">
        <v>604</v>
      </c>
    </row>
    <row r="174" spans="1:2" ht="12.75">
      <c r="A174" s="49" t="s">
        <v>633</v>
      </c>
      <c r="B174" s="59" t="s">
        <v>652</v>
      </c>
    </row>
    <row r="175" spans="1:2" ht="12.75">
      <c r="A175" s="49" t="s">
        <v>78</v>
      </c>
      <c r="B175" s="59" t="s">
        <v>338</v>
      </c>
    </row>
    <row r="176" spans="1:2" ht="49.5">
      <c r="A176" s="42" t="s">
        <v>79</v>
      </c>
      <c r="B176" s="3" t="s">
        <v>80</v>
      </c>
    </row>
    <row r="177" spans="1:2" ht="33">
      <c r="A177" s="42" t="s">
        <v>81</v>
      </c>
      <c r="B177" s="50" t="s">
        <v>82</v>
      </c>
    </row>
    <row r="178" spans="1:2" ht="12.75">
      <c r="A178" s="42" t="s">
        <v>83</v>
      </c>
      <c r="B178" s="50" t="s">
        <v>84</v>
      </c>
    </row>
    <row r="179" spans="1:2" ht="33">
      <c r="A179" s="42" t="s">
        <v>85</v>
      </c>
      <c r="B179" s="44" t="s">
        <v>86</v>
      </c>
    </row>
    <row r="180" spans="1:2" ht="12.75">
      <c r="A180" s="42" t="s">
        <v>87</v>
      </c>
      <c r="B180" s="44" t="s">
        <v>88</v>
      </c>
    </row>
    <row r="181" spans="1:2" ht="12.75">
      <c r="A181" s="42" t="s">
        <v>89</v>
      </c>
      <c r="B181" s="44" t="s">
        <v>90</v>
      </c>
    </row>
    <row r="182" spans="1:2" ht="12.75">
      <c r="A182" s="42" t="s">
        <v>91</v>
      </c>
      <c r="B182" s="44" t="s">
        <v>92</v>
      </c>
    </row>
    <row r="183" spans="1:2" ht="12.75">
      <c r="A183" s="42" t="s">
        <v>93</v>
      </c>
      <c r="B183" s="44" t="s">
        <v>94</v>
      </c>
    </row>
    <row r="184" spans="1:2" ht="33">
      <c r="A184" s="42" t="s">
        <v>95</v>
      </c>
      <c r="B184" s="44" t="s">
        <v>96</v>
      </c>
    </row>
    <row r="185" spans="1:2" ht="33">
      <c r="A185" s="42" t="s">
        <v>97</v>
      </c>
      <c r="B185" s="44" t="s">
        <v>98</v>
      </c>
    </row>
    <row r="186" spans="1:2" ht="12.75">
      <c r="A186" s="42" t="s">
        <v>99</v>
      </c>
      <c r="B186" s="44" t="s">
        <v>100</v>
      </c>
    </row>
    <row r="187" spans="1:2" ht="12.75">
      <c r="A187" s="42" t="s">
        <v>101</v>
      </c>
      <c r="B187" s="44" t="s">
        <v>102</v>
      </c>
    </row>
    <row r="188" spans="1:2" ht="12.75">
      <c r="A188" s="42" t="s">
        <v>103</v>
      </c>
      <c r="B188" s="44" t="s">
        <v>104</v>
      </c>
    </row>
    <row r="189" spans="1:2" ht="12.75">
      <c r="A189" s="42" t="s">
        <v>105</v>
      </c>
      <c r="B189" s="44" t="s">
        <v>106</v>
      </c>
    </row>
    <row r="190" spans="1:2" ht="33">
      <c r="A190" s="42" t="s">
        <v>107</v>
      </c>
      <c r="B190" s="44" t="s">
        <v>108</v>
      </c>
    </row>
    <row r="191" spans="1:2" ht="39" customHeight="1">
      <c r="A191" s="47" t="s">
        <v>109</v>
      </c>
      <c r="B191" s="56" t="s">
        <v>636</v>
      </c>
    </row>
    <row r="192" spans="1:2" ht="12.75">
      <c r="A192" s="42" t="s">
        <v>110</v>
      </c>
      <c r="B192" s="44" t="s">
        <v>121</v>
      </c>
    </row>
    <row r="193" spans="1:2" ht="33">
      <c r="A193" s="42" t="s">
        <v>122</v>
      </c>
      <c r="B193" s="44" t="s">
        <v>123</v>
      </c>
    </row>
    <row r="194" spans="1:2" ht="33">
      <c r="A194" s="42" t="s">
        <v>124</v>
      </c>
      <c r="B194" s="44" t="s">
        <v>125</v>
      </c>
    </row>
    <row r="195" spans="1:2" ht="33">
      <c r="A195" s="42" t="s">
        <v>126</v>
      </c>
      <c r="B195" s="44" t="s">
        <v>378</v>
      </c>
    </row>
    <row r="196" spans="1:2" ht="33">
      <c r="A196" s="42" t="s">
        <v>127</v>
      </c>
      <c r="B196" s="44" t="s">
        <v>128</v>
      </c>
    </row>
    <row r="197" spans="1:2" ht="12.75">
      <c r="A197" s="42" t="s">
        <v>129</v>
      </c>
      <c r="B197" s="44" t="s">
        <v>130</v>
      </c>
    </row>
    <row r="198" spans="1:2" ht="33">
      <c r="A198" s="42" t="s">
        <v>131</v>
      </c>
      <c r="B198" s="44" t="s">
        <v>132</v>
      </c>
    </row>
    <row r="199" spans="1:2" ht="12.75">
      <c r="A199" s="42" t="s">
        <v>133</v>
      </c>
      <c r="B199" s="44" t="s">
        <v>134</v>
      </c>
    </row>
    <row r="200" spans="1:2" ht="33">
      <c r="A200" s="42" t="s">
        <v>135</v>
      </c>
      <c r="B200" s="44" t="s">
        <v>627</v>
      </c>
    </row>
    <row r="201" spans="1:2" ht="12.75">
      <c r="A201" s="42" t="s">
        <v>136</v>
      </c>
      <c r="B201" s="44" t="s">
        <v>137</v>
      </c>
    </row>
    <row r="202" spans="1:2" ht="49.5">
      <c r="A202" s="42" t="s">
        <v>138</v>
      </c>
      <c r="B202" s="44" t="s">
        <v>139</v>
      </c>
    </row>
    <row r="203" spans="1:2" ht="12.75">
      <c r="A203" s="42" t="s">
        <v>140</v>
      </c>
      <c r="B203" s="44" t="s">
        <v>141</v>
      </c>
    </row>
    <row r="204" spans="1:2" ht="12.75">
      <c r="A204" s="42" t="s">
        <v>142</v>
      </c>
      <c r="B204" s="44" t="s">
        <v>143</v>
      </c>
    </row>
    <row r="205" spans="1:2" ht="33">
      <c r="A205" s="42" t="s">
        <v>144</v>
      </c>
      <c r="B205" s="44" t="s">
        <v>145</v>
      </c>
    </row>
    <row r="206" spans="1:2" ht="12.75">
      <c r="A206" s="42" t="s">
        <v>146</v>
      </c>
      <c r="B206" s="44" t="s">
        <v>147</v>
      </c>
    </row>
    <row r="207" spans="1:2" ht="12.75">
      <c r="A207" s="42" t="s">
        <v>148</v>
      </c>
      <c r="B207" s="44" t="s">
        <v>149</v>
      </c>
    </row>
    <row r="208" spans="1:2" ht="12.75">
      <c r="A208" s="42" t="s">
        <v>150</v>
      </c>
      <c r="B208" s="44" t="s">
        <v>151</v>
      </c>
    </row>
    <row r="209" spans="1:2" ht="12.75">
      <c r="A209" s="42" t="s">
        <v>152</v>
      </c>
      <c r="B209" s="44" t="s">
        <v>153</v>
      </c>
    </row>
    <row r="210" spans="1:2" ht="49.5">
      <c r="A210" s="42" t="s">
        <v>154</v>
      </c>
      <c r="B210" s="44" t="s">
        <v>155</v>
      </c>
    </row>
    <row r="211" spans="1:2" ht="49.5">
      <c r="A211" s="42" t="s">
        <v>156</v>
      </c>
      <c r="B211" s="44" t="s">
        <v>157</v>
      </c>
    </row>
    <row r="212" spans="1:2" ht="33">
      <c r="A212" s="42" t="s">
        <v>158</v>
      </c>
      <c r="B212" s="44" t="s">
        <v>159</v>
      </c>
    </row>
    <row r="213" spans="1:2" ht="12.75">
      <c r="A213" s="42" t="s">
        <v>160</v>
      </c>
      <c r="B213" s="24" t="s">
        <v>161</v>
      </c>
    </row>
    <row r="214" spans="1:2" ht="33">
      <c r="A214" s="47" t="s">
        <v>392</v>
      </c>
      <c r="B214" s="33" t="s">
        <v>393</v>
      </c>
    </row>
    <row r="215" spans="1:2" ht="12.75">
      <c r="A215" s="42" t="s">
        <v>162</v>
      </c>
      <c r="B215" s="24" t="s">
        <v>163</v>
      </c>
    </row>
    <row r="216" spans="1:2" ht="33">
      <c r="A216" s="25" t="s">
        <v>394</v>
      </c>
      <c r="B216" s="24" t="s">
        <v>395</v>
      </c>
    </row>
    <row r="217" spans="1:2" ht="12.75">
      <c r="A217" s="25" t="s">
        <v>164</v>
      </c>
      <c r="B217" s="24" t="s">
        <v>165</v>
      </c>
    </row>
    <row r="218" spans="1:2" ht="49.5">
      <c r="A218" s="25" t="s">
        <v>166</v>
      </c>
      <c r="B218" s="24" t="s">
        <v>167</v>
      </c>
    </row>
    <row r="219" spans="1:2" ht="12.75">
      <c r="A219" s="25" t="s">
        <v>305</v>
      </c>
      <c r="B219" s="24" t="s">
        <v>306</v>
      </c>
    </row>
    <row r="220" spans="1:2" ht="12.75">
      <c r="A220" s="25" t="s">
        <v>307</v>
      </c>
      <c r="B220" s="24" t="s">
        <v>308</v>
      </c>
    </row>
    <row r="221" spans="1:2" ht="33">
      <c r="A221" s="25" t="s">
        <v>309</v>
      </c>
      <c r="B221" s="24" t="s">
        <v>310</v>
      </c>
    </row>
    <row r="222" spans="1:2" ht="12.75">
      <c r="A222" s="25" t="s">
        <v>311</v>
      </c>
      <c r="B222" s="24" t="s">
        <v>242</v>
      </c>
    </row>
    <row r="223" spans="1:2" ht="12.75">
      <c r="A223" s="25" t="s">
        <v>312</v>
      </c>
      <c r="B223" s="24" t="s">
        <v>244</v>
      </c>
    </row>
    <row r="224" spans="1:2" ht="12.75">
      <c r="A224" s="25" t="s">
        <v>313</v>
      </c>
      <c r="B224" s="24" t="s">
        <v>177</v>
      </c>
    </row>
    <row r="225" spans="1:2" ht="12.75">
      <c r="A225" s="25" t="s">
        <v>314</v>
      </c>
      <c r="B225" s="24" t="s">
        <v>178</v>
      </c>
    </row>
    <row r="226" spans="1:2" ht="38.25" customHeight="1">
      <c r="A226" s="25" t="s">
        <v>600</v>
      </c>
      <c r="B226" s="24" t="s">
        <v>601</v>
      </c>
    </row>
    <row r="227" spans="1:2" ht="33">
      <c r="A227" s="25" t="s">
        <v>315</v>
      </c>
      <c r="B227" s="24" t="s">
        <v>316</v>
      </c>
    </row>
    <row r="228" spans="1:2" ht="12.75">
      <c r="A228" s="25" t="s">
        <v>317</v>
      </c>
      <c r="B228" s="24" t="s">
        <v>318</v>
      </c>
    </row>
    <row r="229" spans="1:2" ht="12.75">
      <c r="A229" s="25" t="s">
        <v>319</v>
      </c>
      <c r="B229" s="24" t="s">
        <v>246</v>
      </c>
    </row>
    <row r="230" spans="1:2" ht="12.75">
      <c r="A230" s="22" t="s">
        <v>448</v>
      </c>
      <c r="B230" s="59" t="s">
        <v>208</v>
      </c>
    </row>
    <row r="231" spans="1:2" ht="12.75">
      <c r="A231" s="22" t="s">
        <v>449</v>
      </c>
      <c r="B231" s="59" t="s">
        <v>209</v>
      </c>
    </row>
    <row r="232" spans="1:2" ht="12.75">
      <c r="A232" s="22" t="s">
        <v>320</v>
      </c>
      <c r="B232" s="59" t="s">
        <v>214</v>
      </c>
    </row>
    <row r="233" spans="1:2" ht="12.75">
      <c r="A233" s="22" t="s">
        <v>321</v>
      </c>
      <c r="B233" s="60" t="s">
        <v>215</v>
      </c>
    </row>
    <row r="234" spans="1:2" ht="12.75">
      <c r="A234" s="22" t="s">
        <v>343</v>
      </c>
      <c r="B234" s="59" t="s">
        <v>373</v>
      </c>
    </row>
    <row r="235" spans="1:2" ht="12.75">
      <c r="A235" s="22" t="s">
        <v>376</v>
      </c>
      <c r="B235" s="60" t="s">
        <v>374</v>
      </c>
    </row>
    <row r="236" spans="1:2" ht="12.75">
      <c r="A236" s="22" t="s">
        <v>388</v>
      </c>
      <c r="B236" s="59" t="s">
        <v>375</v>
      </c>
    </row>
    <row r="237" spans="1:2" ht="12.75">
      <c r="A237" s="25" t="s">
        <v>377</v>
      </c>
      <c r="B237" s="59" t="s">
        <v>379</v>
      </c>
    </row>
    <row r="238" spans="1:2" ht="54" customHeight="1">
      <c r="A238" s="22" t="s">
        <v>640</v>
      </c>
      <c r="B238" s="59" t="s">
        <v>641</v>
      </c>
    </row>
    <row r="239" spans="1:2" ht="55.5" customHeight="1">
      <c r="A239" s="22" t="s">
        <v>389</v>
      </c>
      <c r="B239" s="59" t="s">
        <v>404</v>
      </c>
    </row>
    <row r="240" spans="1:2" ht="40.5" customHeight="1">
      <c r="A240" s="22" t="s">
        <v>407</v>
      </c>
      <c r="B240" s="59" t="s">
        <v>408</v>
      </c>
    </row>
    <row r="241" spans="1:2" ht="40.5" customHeight="1">
      <c r="A241" s="22" t="s">
        <v>638</v>
      </c>
      <c r="B241" s="59" t="s">
        <v>639</v>
      </c>
    </row>
    <row r="242" spans="1:2" ht="111" customHeight="1">
      <c r="A242" s="22" t="s">
        <v>396</v>
      </c>
      <c r="B242" s="59" t="s">
        <v>397</v>
      </c>
    </row>
    <row r="243" spans="1:2" ht="78" customHeight="1">
      <c r="A243" s="22" t="s">
        <v>405</v>
      </c>
      <c r="B243" s="59" t="s">
        <v>406</v>
      </c>
    </row>
    <row r="244" spans="1:2" ht="133.5" customHeight="1">
      <c r="A244" s="22" t="s">
        <v>400</v>
      </c>
      <c r="B244" s="59" t="s">
        <v>401</v>
      </c>
    </row>
    <row r="245" spans="1:2" ht="102.75" customHeight="1">
      <c r="A245" s="22" t="s">
        <v>382</v>
      </c>
      <c r="B245" s="59" t="s">
        <v>445</v>
      </c>
    </row>
    <row r="246" spans="1:2" ht="114.75" customHeight="1">
      <c r="A246" s="46" t="s">
        <v>383</v>
      </c>
      <c r="B246" s="61" t="s">
        <v>446</v>
      </c>
    </row>
    <row r="247" spans="1:2" ht="141.75" customHeight="1">
      <c r="A247" s="46" t="s">
        <v>384</v>
      </c>
      <c r="B247" s="61" t="s">
        <v>385</v>
      </c>
    </row>
    <row r="248" spans="1:2" ht="90" customHeight="1">
      <c r="A248" s="22" t="s">
        <v>409</v>
      </c>
      <c r="B248" s="59" t="s">
        <v>410</v>
      </c>
    </row>
    <row r="249" spans="1:2" ht="72" customHeight="1">
      <c r="A249" s="22" t="s">
        <v>413</v>
      </c>
      <c r="B249" s="59" t="s">
        <v>414</v>
      </c>
    </row>
    <row r="250" spans="1:2" ht="88.7" customHeight="1">
      <c r="A250" s="22" t="s">
        <v>386</v>
      </c>
      <c r="B250" s="59" t="s">
        <v>387</v>
      </c>
    </row>
    <row r="251" spans="1:2" ht="87" customHeight="1">
      <c r="A251" s="22" t="s">
        <v>398</v>
      </c>
      <c r="B251" s="59" t="s">
        <v>399</v>
      </c>
    </row>
    <row r="252" spans="1:2" ht="126.75" customHeight="1">
      <c r="A252" s="22" t="s">
        <v>427</v>
      </c>
      <c r="B252" s="59" t="s">
        <v>428</v>
      </c>
    </row>
    <row r="253" spans="1:2" ht="33">
      <c r="A253" s="22" t="s">
        <v>450</v>
      </c>
      <c r="B253" s="59" t="s">
        <v>451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workbookViewId="0" topLeftCell="A2">
      <selection activeCell="A13" sqref="A13"/>
    </sheetView>
  </sheetViews>
  <sheetFormatPr defaultColWidth="9.125" defaultRowHeight="12.75"/>
  <cols>
    <col min="1" max="1" width="9.75390625" style="48" customWidth="1"/>
    <col min="2" max="2" width="101.125" style="48" customWidth="1"/>
    <col min="3" max="16384" width="9.125" style="48" customWidth="1"/>
  </cols>
  <sheetData>
    <row r="1" spans="1:2" ht="12.75">
      <c r="A1" s="26" t="s">
        <v>322</v>
      </c>
      <c r="B1" s="22" t="s">
        <v>217</v>
      </c>
    </row>
    <row r="2" spans="1:2" ht="33">
      <c r="A2" s="49">
        <v>100</v>
      </c>
      <c r="B2" s="44" t="s">
        <v>349</v>
      </c>
    </row>
    <row r="3" spans="1:2" ht="12.75">
      <c r="A3" s="49">
        <v>110</v>
      </c>
      <c r="B3" s="50" t="s">
        <v>336</v>
      </c>
    </row>
    <row r="4" spans="1:2" ht="12.75">
      <c r="A4" s="49">
        <v>120</v>
      </c>
      <c r="B4" s="44" t="s">
        <v>350</v>
      </c>
    </row>
    <row r="5" spans="1:2" ht="12.75">
      <c r="A5" s="49">
        <v>200</v>
      </c>
      <c r="B5" s="44" t="s">
        <v>351</v>
      </c>
    </row>
    <row r="6" spans="1:2" ht="12.75">
      <c r="A6" s="49">
        <v>240</v>
      </c>
      <c r="B6" s="44" t="s">
        <v>323</v>
      </c>
    </row>
    <row r="7" spans="1:2" ht="12.75">
      <c r="A7" s="49">
        <v>241</v>
      </c>
      <c r="B7" s="44" t="s">
        <v>634</v>
      </c>
    </row>
    <row r="8" spans="1:2" ht="12.75">
      <c r="A8" s="49">
        <v>242</v>
      </c>
      <c r="B8" s="44" t="s">
        <v>324</v>
      </c>
    </row>
    <row r="9" spans="1:2" ht="12.75">
      <c r="A9" s="49">
        <v>243</v>
      </c>
      <c r="B9" s="44" t="s">
        <v>325</v>
      </c>
    </row>
    <row r="10" spans="1:2" ht="12.75">
      <c r="A10" s="49">
        <v>244</v>
      </c>
      <c r="B10" s="44" t="s">
        <v>352</v>
      </c>
    </row>
    <row r="11" spans="1:2" ht="12.75">
      <c r="A11" s="49">
        <v>300</v>
      </c>
      <c r="B11" s="44" t="s">
        <v>353</v>
      </c>
    </row>
    <row r="12" spans="1:2" ht="12.75">
      <c r="A12" s="49">
        <v>310</v>
      </c>
      <c r="B12" s="44" t="s">
        <v>354</v>
      </c>
    </row>
    <row r="13" spans="1:2" ht="33">
      <c r="A13" s="51">
        <v>313</v>
      </c>
      <c r="B13" s="44" t="s">
        <v>326</v>
      </c>
    </row>
    <row r="14" spans="1:2" ht="12.75">
      <c r="A14" s="49">
        <v>320</v>
      </c>
      <c r="B14" s="44" t="s">
        <v>355</v>
      </c>
    </row>
    <row r="15" spans="1:2" ht="33">
      <c r="A15" s="49">
        <v>321</v>
      </c>
      <c r="B15" s="52" t="s">
        <v>327</v>
      </c>
    </row>
    <row r="16" spans="1:2" ht="12.75">
      <c r="A16" s="49">
        <v>322</v>
      </c>
      <c r="B16" s="44" t="s">
        <v>328</v>
      </c>
    </row>
    <row r="17" spans="1:2" ht="12.75">
      <c r="A17" s="49">
        <v>323</v>
      </c>
      <c r="B17" s="44" t="s">
        <v>329</v>
      </c>
    </row>
    <row r="18" spans="1:2" ht="12.75">
      <c r="A18" s="53">
        <v>340</v>
      </c>
      <c r="B18" s="54" t="s">
        <v>330</v>
      </c>
    </row>
    <row r="19" spans="1:2" ht="12.75">
      <c r="A19" s="53">
        <v>350</v>
      </c>
      <c r="B19" s="54" t="s">
        <v>331</v>
      </c>
    </row>
    <row r="20" spans="1:2" ht="12.75">
      <c r="A20" s="49">
        <v>360</v>
      </c>
      <c r="B20" s="44" t="s">
        <v>356</v>
      </c>
    </row>
    <row r="21" spans="1:2" ht="12.75">
      <c r="A21" s="49">
        <v>400</v>
      </c>
      <c r="B21" s="44" t="s">
        <v>357</v>
      </c>
    </row>
    <row r="22" spans="1:2" ht="12.75">
      <c r="A22" s="49">
        <v>410</v>
      </c>
      <c r="B22" s="44" t="s">
        <v>358</v>
      </c>
    </row>
    <row r="23" spans="1:2" ht="12.75">
      <c r="A23" s="49">
        <v>414</v>
      </c>
      <c r="B23" s="44" t="s">
        <v>332</v>
      </c>
    </row>
    <row r="24" spans="1:2" ht="33">
      <c r="A24" s="55">
        <v>600</v>
      </c>
      <c r="B24" s="56" t="s">
        <v>359</v>
      </c>
    </row>
    <row r="25" spans="1:2" ht="12.75">
      <c r="A25" s="55">
        <v>610</v>
      </c>
      <c r="B25" s="33" t="s">
        <v>360</v>
      </c>
    </row>
    <row r="26" spans="1:2" ht="33">
      <c r="A26" s="49">
        <v>611</v>
      </c>
      <c r="B26" s="44" t="s">
        <v>240</v>
      </c>
    </row>
    <row r="27" spans="1:2" ht="12.75">
      <c r="A27" s="49">
        <v>612</v>
      </c>
      <c r="B27" s="44" t="s">
        <v>239</v>
      </c>
    </row>
    <row r="28" spans="1:2" ht="12.75">
      <c r="A28" s="49">
        <v>620</v>
      </c>
      <c r="B28" s="44" t="s">
        <v>361</v>
      </c>
    </row>
    <row r="29" spans="1:2" ht="33">
      <c r="A29" s="49">
        <v>621</v>
      </c>
      <c r="B29" s="44" t="s">
        <v>460</v>
      </c>
    </row>
    <row r="30" spans="1:2" ht="12.75">
      <c r="A30" s="49">
        <v>622</v>
      </c>
      <c r="B30" s="44" t="s">
        <v>181</v>
      </c>
    </row>
    <row r="31" spans="1:2" ht="33">
      <c r="A31" s="49">
        <v>630</v>
      </c>
      <c r="B31" s="44" t="s">
        <v>362</v>
      </c>
    </row>
    <row r="32" spans="1:2" ht="12.75">
      <c r="A32" s="49">
        <v>700</v>
      </c>
      <c r="B32" s="44" t="s">
        <v>369</v>
      </c>
    </row>
    <row r="33" spans="1:2" ht="12.75">
      <c r="A33" s="49">
        <v>730</v>
      </c>
      <c r="B33" s="44" t="s">
        <v>333</v>
      </c>
    </row>
    <row r="34" spans="1:2" ht="12.75">
      <c r="A34" s="49">
        <v>800</v>
      </c>
      <c r="B34" s="44" t="s">
        <v>363</v>
      </c>
    </row>
    <row r="35" spans="1:2" ht="33">
      <c r="A35" s="49">
        <v>810</v>
      </c>
      <c r="B35" s="44" t="s">
        <v>334</v>
      </c>
    </row>
    <row r="36" spans="1:2" ht="12.75">
      <c r="A36" s="49">
        <v>830</v>
      </c>
      <c r="B36" s="44" t="s">
        <v>364</v>
      </c>
    </row>
    <row r="37" spans="1:2" ht="66">
      <c r="A37" s="49">
        <v>831</v>
      </c>
      <c r="B37" s="44" t="s">
        <v>380</v>
      </c>
    </row>
    <row r="38" spans="1:2" ht="12.75">
      <c r="A38" s="49">
        <v>850</v>
      </c>
      <c r="B38" s="44" t="s">
        <v>365</v>
      </c>
    </row>
    <row r="39" spans="1:2" ht="12.75">
      <c r="A39" s="22">
        <v>851</v>
      </c>
      <c r="B39" s="24" t="s">
        <v>366</v>
      </c>
    </row>
    <row r="40" spans="1:2" ht="12.75">
      <c r="A40" s="53">
        <v>852</v>
      </c>
      <c r="B40" s="54" t="s">
        <v>335</v>
      </c>
    </row>
    <row r="41" spans="1:2" ht="33">
      <c r="A41" s="53">
        <v>860</v>
      </c>
      <c r="B41" s="39" t="s">
        <v>452</v>
      </c>
    </row>
    <row r="42" spans="1:2" ht="12.75">
      <c r="A42" s="53">
        <v>862</v>
      </c>
      <c r="B42" s="39" t="s">
        <v>453</v>
      </c>
    </row>
    <row r="43" spans="1:2" ht="12.75">
      <c r="A43" s="22">
        <v>870</v>
      </c>
      <c r="B43" s="24" t="s">
        <v>368</v>
      </c>
    </row>
  </sheetData>
  <dataValidations count="1">
    <dataValidation type="list" allowBlank="1" showInputMessage="1" showErrorMessage="1" sqref="B44:B65537">
      <formula1>$A$2:$A$40</formula1>
    </dataValidation>
  </dataValidations>
  <printOptions/>
  <pageMargins left="0.7086614173228347" right="0.43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showZeros="0" view="pageBreakPreview" zoomScale="80" zoomScaleSheetLayoutView="80" workbookViewId="0" topLeftCell="A1">
      <selection activeCell="N8" sqref="N8"/>
    </sheetView>
  </sheetViews>
  <sheetFormatPr defaultColWidth="9.125" defaultRowHeight="12.75"/>
  <cols>
    <col min="1" max="1" width="81.875" style="79" customWidth="1"/>
    <col min="2" max="2" width="14.125" style="87" customWidth="1"/>
    <col min="3" max="3" width="13.625" style="87" customWidth="1"/>
    <col min="4" max="4" width="22.00390625" style="87" hidden="1" customWidth="1"/>
    <col min="5" max="5" width="16.00390625" style="87" hidden="1" customWidth="1"/>
    <col min="6" max="6" width="18.00390625" style="87" hidden="1" customWidth="1"/>
    <col min="7" max="7" width="20.875" style="87" hidden="1" customWidth="1"/>
    <col min="8" max="8" width="21.75390625" style="87" hidden="1" customWidth="1"/>
    <col min="9" max="9" width="24.875" style="87" hidden="1" customWidth="1"/>
    <col min="10" max="10" width="19.625" style="87" hidden="1" customWidth="1"/>
    <col min="11" max="11" width="13.625" style="87" hidden="1" customWidth="1"/>
    <col min="12" max="12" width="22.00390625" style="87" hidden="1" customWidth="1"/>
    <col min="13" max="13" width="15.375" style="87" hidden="1" customWidth="1"/>
    <col min="14" max="14" width="30.125" style="87" customWidth="1"/>
    <col min="15" max="16384" width="9.125" style="87" customWidth="1"/>
  </cols>
  <sheetData>
    <row r="1" spans="3:23" ht="12.75">
      <c r="C1" s="73"/>
      <c r="D1" s="73"/>
      <c r="E1" s="73"/>
      <c r="F1" s="73"/>
      <c r="N1" s="139" t="s">
        <v>650</v>
      </c>
      <c r="O1" s="73"/>
      <c r="P1" s="73"/>
      <c r="Q1" s="73"/>
      <c r="R1" s="114"/>
      <c r="S1" s="114"/>
      <c r="T1" s="114"/>
      <c r="U1" s="114"/>
      <c r="V1" s="114"/>
      <c r="W1" s="114"/>
    </row>
    <row r="2" spans="14:23" ht="12.75">
      <c r="N2" s="140" t="s">
        <v>654</v>
      </c>
      <c r="O2" s="114"/>
      <c r="P2" s="114"/>
      <c r="Q2" s="114"/>
      <c r="R2" s="114"/>
      <c r="S2" s="114"/>
      <c r="T2" s="114"/>
      <c r="U2" s="114"/>
      <c r="V2" s="114"/>
      <c r="W2" s="114"/>
    </row>
    <row r="3" spans="14:23" ht="12.75" hidden="1">
      <c r="N3" s="114"/>
      <c r="O3" s="114"/>
      <c r="P3" s="114"/>
      <c r="Q3" s="114"/>
      <c r="R3" s="114"/>
      <c r="S3" s="114"/>
      <c r="T3" s="114"/>
      <c r="U3" s="114"/>
      <c r="V3" s="114"/>
      <c r="W3" s="114"/>
    </row>
    <row r="4" spans="2:23" ht="12.75" hidden="1">
      <c r="B4" s="20"/>
      <c r="N4" s="114"/>
      <c r="O4" s="114"/>
      <c r="P4" s="114"/>
      <c r="Q4" s="114"/>
      <c r="R4" s="114"/>
      <c r="S4" s="114"/>
      <c r="T4" s="114"/>
      <c r="U4" s="114"/>
      <c r="V4" s="114"/>
      <c r="W4" s="114"/>
    </row>
    <row r="5" spans="2:23" ht="12.75" hidden="1">
      <c r="B5" s="20"/>
      <c r="C5" s="65"/>
      <c r="D5" s="65"/>
      <c r="E5" s="65"/>
      <c r="F5" s="65"/>
      <c r="N5" s="65"/>
      <c r="O5" s="65"/>
      <c r="P5" s="65"/>
      <c r="Q5" s="65"/>
      <c r="R5" s="114"/>
      <c r="S5" s="114"/>
      <c r="T5" s="114"/>
      <c r="U5" s="114"/>
      <c r="V5" s="114"/>
      <c r="W5" s="114"/>
    </row>
    <row r="6" spans="2:23" ht="12.75">
      <c r="B6" s="20"/>
      <c r="C6" s="65"/>
      <c r="D6" s="65"/>
      <c r="E6" s="65"/>
      <c r="F6" s="65"/>
      <c r="N6" s="65"/>
      <c r="O6" s="65"/>
      <c r="P6" s="65"/>
      <c r="Q6" s="65"/>
      <c r="R6" s="114"/>
      <c r="S6" s="114"/>
      <c r="T6" s="114"/>
      <c r="U6" s="114"/>
      <c r="V6" s="114"/>
      <c r="W6" s="114"/>
    </row>
    <row r="7" spans="2:23" ht="12.75">
      <c r="B7" s="20"/>
      <c r="C7" s="73"/>
      <c r="D7" s="73"/>
      <c r="E7" s="73"/>
      <c r="F7" s="73"/>
      <c r="N7" s="139" t="s">
        <v>270</v>
      </c>
      <c r="O7" s="73"/>
      <c r="P7" s="73"/>
      <c r="Q7" s="73"/>
      <c r="R7" s="114"/>
      <c r="S7" s="114"/>
      <c r="T7" s="114"/>
      <c r="U7" s="114"/>
      <c r="V7" s="114"/>
      <c r="W7" s="114"/>
    </row>
    <row r="8" spans="2:23" ht="12.75">
      <c r="B8" s="20"/>
      <c r="N8" s="140" t="s">
        <v>655</v>
      </c>
      <c r="O8" s="114"/>
      <c r="P8" s="114"/>
      <c r="Q8" s="114"/>
      <c r="R8" s="114"/>
      <c r="S8" s="114"/>
      <c r="T8" s="114"/>
      <c r="U8" s="114"/>
      <c r="V8" s="114"/>
      <c r="W8" s="114"/>
    </row>
    <row r="9" spans="2:23" ht="12.75" hidden="1">
      <c r="B9" s="20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2:23" ht="12.75" hidden="1">
      <c r="B10" s="20"/>
      <c r="N10" s="114"/>
      <c r="O10" s="114"/>
      <c r="P10" s="114"/>
      <c r="Q10" s="114"/>
      <c r="R10" s="114"/>
      <c r="S10" s="114"/>
      <c r="T10" s="114"/>
      <c r="U10" s="114"/>
      <c r="V10" s="114"/>
      <c r="W10" s="114"/>
    </row>
    <row r="11" spans="3:4" ht="12.75" hidden="1">
      <c r="C11" s="91"/>
      <c r="D11" s="91"/>
    </row>
    <row r="12" ht="12.75">
      <c r="C12" s="15"/>
    </row>
    <row r="13" spans="1:4" ht="12.75">
      <c r="A13" s="127" t="s">
        <v>180</v>
      </c>
      <c r="B13" s="128"/>
      <c r="C13" s="128"/>
      <c r="D13" s="128"/>
    </row>
    <row r="14" spans="1:4" ht="12.75">
      <c r="A14" s="133" t="s">
        <v>275</v>
      </c>
      <c r="B14" s="134"/>
      <c r="C14" s="134"/>
      <c r="D14" s="134"/>
    </row>
    <row r="15" spans="1:3" ht="12.75">
      <c r="A15" s="14"/>
      <c r="B15" s="5"/>
      <c r="C15" s="5"/>
    </row>
    <row r="16" spans="1:24" ht="12.75">
      <c r="A16" s="14"/>
      <c r="B16" s="5"/>
      <c r="C16" s="113"/>
      <c r="D16" s="113"/>
      <c r="E16" s="113"/>
      <c r="F16" s="113"/>
      <c r="G16" s="113"/>
      <c r="H16" s="113"/>
      <c r="I16" s="113"/>
      <c r="J16" s="113"/>
      <c r="K16" s="113"/>
      <c r="L16" s="119"/>
      <c r="M16" s="114"/>
      <c r="N16" s="113" t="s">
        <v>276</v>
      </c>
      <c r="O16" s="113"/>
      <c r="P16" s="113"/>
      <c r="Q16" s="113"/>
      <c r="R16" s="113"/>
      <c r="S16" s="113"/>
      <c r="T16" s="113"/>
      <c r="U16" s="113"/>
      <c r="V16" s="113"/>
      <c r="W16" s="119"/>
      <c r="X16" s="114"/>
    </row>
    <row r="17" spans="1:14" ht="21" customHeight="1">
      <c r="A17" s="129" t="s">
        <v>217</v>
      </c>
      <c r="B17" s="129" t="s">
        <v>218</v>
      </c>
      <c r="C17" s="129" t="s">
        <v>219</v>
      </c>
      <c r="D17" s="131" t="s">
        <v>598</v>
      </c>
      <c r="E17" s="130" t="s">
        <v>597</v>
      </c>
      <c r="F17" s="130" t="s">
        <v>599</v>
      </c>
      <c r="G17" s="130" t="s">
        <v>597</v>
      </c>
      <c r="H17" s="124" t="s">
        <v>632</v>
      </c>
      <c r="I17" s="124" t="s">
        <v>597</v>
      </c>
      <c r="J17" s="124" t="s">
        <v>637</v>
      </c>
      <c r="K17" s="124" t="s">
        <v>597</v>
      </c>
      <c r="L17" s="124" t="s">
        <v>646</v>
      </c>
      <c r="M17" s="124" t="s">
        <v>597</v>
      </c>
      <c r="N17" s="124" t="s">
        <v>651</v>
      </c>
    </row>
    <row r="18" spans="1:14" ht="33" customHeight="1">
      <c r="A18" s="130"/>
      <c r="B18" s="130"/>
      <c r="C18" s="129"/>
      <c r="D18" s="132"/>
      <c r="E18" s="132"/>
      <c r="F18" s="132"/>
      <c r="G18" s="132"/>
      <c r="H18" s="126"/>
      <c r="I18" s="126"/>
      <c r="J18" s="126"/>
      <c r="K18" s="126"/>
      <c r="L18" s="125"/>
      <c r="M18" s="125"/>
      <c r="N18" s="125"/>
    </row>
    <row r="19" spans="1:14" ht="12.75">
      <c r="A19" s="12" t="s">
        <v>220</v>
      </c>
      <c r="B19" s="1" t="s">
        <v>221</v>
      </c>
      <c r="C19" s="1"/>
      <c r="D19" s="2">
        <f>SUM(D20:D26)</f>
        <v>406688.20000000007</v>
      </c>
      <c r="E19" s="2">
        <f>SUM(E20:E26)</f>
        <v>-9691.9</v>
      </c>
      <c r="F19" s="35">
        <f>D19+E19</f>
        <v>396996.30000000005</v>
      </c>
      <c r="G19" s="2">
        <f>SUM(G20:G26)</f>
        <v>320.20000000000107</v>
      </c>
      <c r="H19" s="35">
        <f>F19+G19</f>
        <v>397316.50000000006</v>
      </c>
      <c r="I19" s="2">
        <f>SUM(I20:I26)</f>
        <v>-42730.6</v>
      </c>
      <c r="J19" s="35">
        <f>H19+I19</f>
        <v>354585.9000000001</v>
      </c>
      <c r="K19" s="2">
        <f>SUM(K20:K26)</f>
        <v>-4077.7999999999997</v>
      </c>
      <c r="L19" s="35">
        <f>J19+K19</f>
        <v>350508.1000000001</v>
      </c>
      <c r="M19" s="2">
        <f>SUM(M20:M26)</f>
        <v>0</v>
      </c>
      <c r="N19" s="35">
        <f>L19+M19</f>
        <v>350508.1000000001</v>
      </c>
    </row>
    <row r="20" spans="1:14" ht="33">
      <c r="A20" s="75" t="s">
        <v>241</v>
      </c>
      <c r="B20" s="1" t="s">
        <v>221</v>
      </c>
      <c r="C20" s="1" t="s">
        <v>222</v>
      </c>
      <c r="D20" s="2">
        <f>'прил.5'!G27</f>
        <v>2998</v>
      </c>
      <c r="E20" s="2">
        <f>'прил.5'!H27</f>
        <v>0</v>
      </c>
      <c r="F20" s="35">
        <f aca="true" t="shared" si="0" ref="F20:F67">D20+E20</f>
        <v>2998</v>
      </c>
      <c r="G20" s="2">
        <f>'прил.5'!J27</f>
        <v>0</v>
      </c>
      <c r="H20" s="35">
        <f aca="true" t="shared" si="1" ref="H20:H67">F20+G20</f>
        <v>2998</v>
      </c>
      <c r="I20" s="2">
        <f>'прил.5'!L27</f>
        <v>0</v>
      </c>
      <c r="J20" s="35">
        <f aca="true" t="shared" si="2" ref="J20:J67">H20+I20</f>
        <v>2998</v>
      </c>
      <c r="K20" s="2">
        <f>'прил.5'!N27</f>
        <v>0</v>
      </c>
      <c r="L20" s="35">
        <f aca="true" t="shared" si="3" ref="L20:L67">J20+K20</f>
        <v>2998</v>
      </c>
      <c r="M20" s="2">
        <f>'прил.5'!P27</f>
        <v>0</v>
      </c>
      <c r="N20" s="35">
        <f aca="true" t="shared" si="4" ref="N20:N67">L20+M20</f>
        <v>2998</v>
      </c>
    </row>
    <row r="21" spans="1:14" ht="49.5">
      <c r="A21" s="12" t="s">
        <v>176</v>
      </c>
      <c r="B21" s="1" t="s">
        <v>221</v>
      </c>
      <c r="C21" s="1" t="s">
        <v>223</v>
      </c>
      <c r="D21" s="35">
        <f>'прил.5'!G381</f>
        <v>28887.4</v>
      </c>
      <c r="E21" s="35">
        <f>'прил.5'!H381</f>
        <v>0</v>
      </c>
      <c r="F21" s="35">
        <f t="shared" si="0"/>
        <v>28887.4</v>
      </c>
      <c r="G21" s="35">
        <f>'прил.5'!J381</f>
        <v>-8530.4</v>
      </c>
      <c r="H21" s="35">
        <f t="shared" si="1"/>
        <v>20357</v>
      </c>
      <c r="I21" s="35">
        <f>'прил.5'!L381</f>
        <v>0</v>
      </c>
      <c r="J21" s="35">
        <f t="shared" si="2"/>
        <v>20357</v>
      </c>
      <c r="K21" s="35">
        <f>'прил.5'!N381</f>
        <v>0</v>
      </c>
      <c r="L21" s="35">
        <f t="shared" si="3"/>
        <v>20357</v>
      </c>
      <c r="M21" s="35">
        <f>'прил.5'!P381</f>
        <v>0</v>
      </c>
      <c r="N21" s="35">
        <f t="shared" si="4"/>
        <v>20357</v>
      </c>
    </row>
    <row r="22" spans="1:14" ht="49.5">
      <c r="A22" s="76" t="s">
        <v>243</v>
      </c>
      <c r="B22" s="1" t="s">
        <v>221</v>
      </c>
      <c r="C22" s="1" t="s">
        <v>224</v>
      </c>
      <c r="D22" s="2">
        <f>'прил.5'!G34</f>
        <v>126109.40000000001</v>
      </c>
      <c r="E22" s="2">
        <f>'прил.5'!H34</f>
        <v>0</v>
      </c>
      <c r="F22" s="35">
        <f t="shared" si="0"/>
        <v>126109.40000000001</v>
      </c>
      <c r="G22" s="2">
        <f>'прил.5'!J34</f>
        <v>0</v>
      </c>
      <c r="H22" s="35">
        <f t="shared" si="1"/>
        <v>126109.40000000001</v>
      </c>
      <c r="I22" s="2">
        <f>'прил.5'!L34</f>
        <v>0</v>
      </c>
      <c r="J22" s="35">
        <f t="shared" si="2"/>
        <v>126109.40000000001</v>
      </c>
      <c r="K22" s="2">
        <f>'прил.5'!N34</f>
        <v>222.5</v>
      </c>
      <c r="L22" s="35">
        <f t="shared" si="3"/>
        <v>126331.90000000001</v>
      </c>
      <c r="M22" s="2">
        <f>'прил.5'!P34</f>
        <v>0</v>
      </c>
      <c r="N22" s="35">
        <f t="shared" si="4"/>
        <v>126331.90000000001</v>
      </c>
    </row>
    <row r="23" spans="1:14" ht="12.75">
      <c r="A23" s="76" t="s">
        <v>381</v>
      </c>
      <c r="B23" s="1" t="s">
        <v>221</v>
      </c>
      <c r="C23" s="1" t="s">
        <v>229</v>
      </c>
      <c r="D23" s="2">
        <f>'прил.5'!G63</f>
        <v>0</v>
      </c>
      <c r="E23" s="2">
        <f>'прил.5'!H63</f>
        <v>0</v>
      </c>
      <c r="F23" s="35">
        <f t="shared" si="0"/>
        <v>0</v>
      </c>
      <c r="G23" s="2">
        <f>'прил.5'!J63</f>
        <v>0</v>
      </c>
      <c r="H23" s="35">
        <f t="shared" si="1"/>
        <v>0</v>
      </c>
      <c r="I23" s="2">
        <f>'прил.5'!L63</f>
        <v>0</v>
      </c>
      <c r="J23" s="35">
        <f t="shared" si="2"/>
        <v>0</v>
      </c>
      <c r="K23" s="2">
        <f>'прил.5'!N63</f>
        <v>21.9</v>
      </c>
      <c r="L23" s="35">
        <f t="shared" si="3"/>
        <v>21.9</v>
      </c>
      <c r="M23" s="2">
        <f>'прил.5'!P63</f>
        <v>0</v>
      </c>
      <c r="N23" s="35">
        <f t="shared" si="4"/>
        <v>21.9</v>
      </c>
    </row>
    <row r="24" spans="1:14" ht="33">
      <c r="A24" s="12" t="s">
        <v>173</v>
      </c>
      <c r="B24" s="1" t="s">
        <v>221</v>
      </c>
      <c r="C24" s="1" t="s">
        <v>225</v>
      </c>
      <c r="D24" s="2">
        <f>'прил.5'!G816</f>
        <v>34284.99999999999</v>
      </c>
      <c r="E24" s="2">
        <f>'прил.5'!H816</f>
        <v>0</v>
      </c>
      <c r="F24" s="35">
        <f t="shared" si="0"/>
        <v>34284.99999999999</v>
      </c>
      <c r="G24" s="2">
        <f>'прил.5'!J816+'прил.5'!J1492</f>
        <v>8199.9</v>
      </c>
      <c r="H24" s="35">
        <f t="shared" si="1"/>
        <v>42484.899999999994</v>
      </c>
      <c r="I24" s="2">
        <f>'прил.5'!L816+'прил.5'!L1492</f>
        <v>0</v>
      </c>
      <c r="J24" s="35">
        <f t="shared" si="2"/>
        <v>42484.899999999994</v>
      </c>
      <c r="K24" s="2">
        <f>'прил.5'!N816+'прил.5'!N1492</f>
        <v>0</v>
      </c>
      <c r="L24" s="35">
        <f t="shared" si="3"/>
        <v>42484.899999999994</v>
      </c>
      <c r="M24" s="2">
        <f>'прил.5'!P816+'прил.5'!P1492</f>
        <v>0</v>
      </c>
      <c r="N24" s="35">
        <f t="shared" si="4"/>
        <v>42484.899999999994</v>
      </c>
    </row>
    <row r="25" spans="1:14" ht="12.75">
      <c r="A25" s="12" t="s">
        <v>208</v>
      </c>
      <c r="B25" s="1" t="s">
        <v>221</v>
      </c>
      <c r="C25" s="1" t="s">
        <v>232</v>
      </c>
      <c r="D25" s="2">
        <f>'прил.5'!G832</f>
        <v>69251.3</v>
      </c>
      <c r="E25" s="2">
        <f>'прил.5'!H832</f>
        <v>-9691.9</v>
      </c>
      <c r="F25" s="35">
        <f t="shared" si="0"/>
        <v>59559.4</v>
      </c>
      <c r="G25" s="2">
        <f>'прил.5'!J832</f>
        <v>-630.1</v>
      </c>
      <c r="H25" s="35">
        <f t="shared" si="1"/>
        <v>58929.3</v>
      </c>
      <c r="I25" s="2">
        <f>'прил.5'!L832</f>
        <v>-42706.7</v>
      </c>
      <c r="J25" s="35">
        <f t="shared" si="2"/>
        <v>16222.600000000006</v>
      </c>
      <c r="K25" s="2">
        <f>'прил.5'!N832</f>
        <v>-4163</v>
      </c>
      <c r="L25" s="35">
        <f t="shared" si="3"/>
        <v>12059.600000000006</v>
      </c>
      <c r="M25" s="2">
        <f>'прил.5'!P832</f>
        <v>0</v>
      </c>
      <c r="N25" s="35">
        <f t="shared" si="4"/>
        <v>12059.600000000006</v>
      </c>
    </row>
    <row r="26" spans="1:14" ht="12.75">
      <c r="A26" s="12" t="s">
        <v>245</v>
      </c>
      <c r="B26" s="1" t="s">
        <v>221</v>
      </c>
      <c r="C26" s="1" t="s">
        <v>198</v>
      </c>
      <c r="D26" s="2">
        <f>'прил.5'!G70+'прил.5'!G403+'прил.5'!G839+'прил.5'!G1325</f>
        <v>145157.1</v>
      </c>
      <c r="E26" s="2">
        <f>'прил.5'!H70+'прил.5'!H403+'прил.5'!H839+'прил.5'!H1325</f>
        <v>0</v>
      </c>
      <c r="F26" s="35">
        <f t="shared" si="0"/>
        <v>145157.1</v>
      </c>
      <c r="G26" s="2">
        <f>'прил.5'!J70+'прил.5'!J403+'прил.5'!J839+'прил.5'!J1325</f>
        <v>1280.800000000001</v>
      </c>
      <c r="H26" s="35">
        <f t="shared" si="1"/>
        <v>146437.9</v>
      </c>
      <c r="I26" s="2">
        <f>'прил.5'!L70+'прил.5'!L403+'прил.5'!L839+'прил.5'!L1325</f>
        <v>-23.90000000000009</v>
      </c>
      <c r="J26" s="35">
        <f t="shared" si="2"/>
        <v>146414</v>
      </c>
      <c r="K26" s="2">
        <f>'прил.5'!N70+'прил.5'!N403+'прил.5'!N839+'прил.5'!N1325</f>
        <v>-159.20000000000002</v>
      </c>
      <c r="L26" s="35">
        <f t="shared" si="3"/>
        <v>146254.8</v>
      </c>
      <c r="M26" s="2">
        <f>'прил.5'!P70+'прил.5'!P403+'прил.5'!P839+'прил.5'!P1325</f>
        <v>0</v>
      </c>
      <c r="N26" s="35">
        <f t="shared" si="4"/>
        <v>146254.8</v>
      </c>
    </row>
    <row r="27" spans="1:14" ht="33">
      <c r="A27" s="12" t="s">
        <v>170</v>
      </c>
      <c r="B27" s="1" t="s">
        <v>223</v>
      </c>
      <c r="C27" s="1"/>
      <c r="D27" s="2">
        <f>SUM(D28)</f>
        <v>59148.7</v>
      </c>
      <c r="E27" s="2">
        <f>SUM(E28)</f>
        <v>0</v>
      </c>
      <c r="F27" s="35">
        <f t="shared" si="0"/>
        <v>59148.7</v>
      </c>
      <c r="G27" s="2">
        <f>SUM(G28)</f>
        <v>0</v>
      </c>
      <c r="H27" s="35">
        <f t="shared" si="1"/>
        <v>59148.7</v>
      </c>
      <c r="I27" s="2">
        <f>SUM(I28)</f>
        <v>-3441.5</v>
      </c>
      <c r="J27" s="35">
        <f t="shared" si="2"/>
        <v>55707.2</v>
      </c>
      <c r="K27" s="2">
        <f>SUM(K28)</f>
        <v>0</v>
      </c>
      <c r="L27" s="35">
        <f t="shared" si="3"/>
        <v>55707.2</v>
      </c>
      <c r="M27" s="2">
        <f>SUM(M28)</f>
        <v>0</v>
      </c>
      <c r="N27" s="35">
        <f t="shared" si="4"/>
        <v>55707.2</v>
      </c>
    </row>
    <row r="28" spans="1:14" ht="33">
      <c r="A28" s="12" t="s">
        <v>269</v>
      </c>
      <c r="B28" s="1" t="s">
        <v>223</v>
      </c>
      <c r="C28" s="1" t="s">
        <v>227</v>
      </c>
      <c r="D28" s="2">
        <f>'прил.5'!G170</f>
        <v>59148.7</v>
      </c>
      <c r="E28" s="2">
        <f>'прил.5'!H170</f>
        <v>0</v>
      </c>
      <c r="F28" s="35">
        <f t="shared" si="0"/>
        <v>59148.7</v>
      </c>
      <c r="G28" s="2">
        <f>'прил.5'!J170</f>
        <v>0</v>
      </c>
      <c r="H28" s="35">
        <f t="shared" si="1"/>
        <v>59148.7</v>
      </c>
      <c r="I28" s="2">
        <f>'прил.5'!L170</f>
        <v>-3441.5</v>
      </c>
      <c r="J28" s="35">
        <f t="shared" si="2"/>
        <v>55707.2</v>
      </c>
      <c r="K28" s="2">
        <f>'прил.5'!N170</f>
        <v>0</v>
      </c>
      <c r="L28" s="35">
        <f t="shared" si="3"/>
        <v>55707.2</v>
      </c>
      <c r="M28" s="2">
        <f>'прил.5'!P170</f>
        <v>0</v>
      </c>
      <c r="N28" s="35">
        <f t="shared" si="4"/>
        <v>55707.2</v>
      </c>
    </row>
    <row r="29" spans="1:14" ht="12.75">
      <c r="A29" s="12" t="s">
        <v>228</v>
      </c>
      <c r="B29" s="1" t="s">
        <v>224</v>
      </c>
      <c r="C29" s="1"/>
      <c r="D29" s="2">
        <f>SUM(D30:D34)</f>
        <v>1014715.5999999999</v>
      </c>
      <c r="E29" s="2">
        <f>SUM(E30:E34)</f>
        <v>-12616.400000000001</v>
      </c>
      <c r="F29" s="35">
        <f t="shared" si="0"/>
        <v>1002099.1999999998</v>
      </c>
      <c r="G29" s="2">
        <f>SUM(G30:G34)</f>
        <v>-48495.5</v>
      </c>
      <c r="H29" s="35">
        <f t="shared" si="1"/>
        <v>953603.6999999998</v>
      </c>
      <c r="I29" s="2">
        <f>SUM(I30:I34)</f>
        <v>-8338.8</v>
      </c>
      <c r="J29" s="35">
        <f t="shared" si="2"/>
        <v>945264.8999999998</v>
      </c>
      <c r="K29" s="2">
        <f>SUM(K30:K34)</f>
        <v>-2924.0999999999995</v>
      </c>
      <c r="L29" s="35">
        <f t="shared" si="3"/>
        <v>942340.7999999998</v>
      </c>
      <c r="M29" s="2">
        <f>SUM(M30:M34)</f>
        <v>12800</v>
      </c>
      <c r="N29" s="35">
        <f t="shared" si="4"/>
        <v>955140.7999999998</v>
      </c>
    </row>
    <row r="30" spans="1:14" ht="12.75">
      <c r="A30" s="76" t="s">
        <v>211</v>
      </c>
      <c r="B30" s="1" t="s">
        <v>224</v>
      </c>
      <c r="C30" s="1" t="s">
        <v>221</v>
      </c>
      <c r="D30" s="2">
        <f>'прил.5'!G228</f>
        <v>1338.9</v>
      </c>
      <c r="E30" s="2">
        <f>'прил.5'!H228</f>
        <v>0</v>
      </c>
      <c r="F30" s="35">
        <f t="shared" si="0"/>
        <v>1338.9</v>
      </c>
      <c r="G30" s="2">
        <f>'прил.5'!J228</f>
        <v>0</v>
      </c>
      <c r="H30" s="35">
        <f t="shared" si="1"/>
        <v>1338.9</v>
      </c>
      <c r="I30" s="2">
        <f>'прил.5'!L228</f>
        <v>0</v>
      </c>
      <c r="J30" s="35">
        <f t="shared" si="2"/>
        <v>1338.9</v>
      </c>
      <c r="K30" s="2">
        <f>'прил.5'!N548</f>
        <v>68.9</v>
      </c>
      <c r="L30" s="35">
        <f t="shared" si="3"/>
        <v>1407.8000000000002</v>
      </c>
      <c r="M30" s="2">
        <f>'прил.5'!P548</f>
        <v>0</v>
      </c>
      <c r="N30" s="35">
        <f t="shared" si="4"/>
        <v>1407.8000000000002</v>
      </c>
    </row>
    <row r="31" spans="1:14" ht="12.75">
      <c r="A31" s="77" t="s">
        <v>367</v>
      </c>
      <c r="B31" s="1" t="s">
        <v>224</v>
      </c>
      <c r="C31" s="1" t="s">
        <v>230</v>
      </c>
      <c r="D31" s="2">
        <f>'прил.5'!G1341</f>
        <v>82953.9</v>
      </c>
      <c r="E31" s="2">
        <f>'прил.5'!H1341+'прил.5'!H411</f>
        <v>0</v>
      </c>
      <c r="F31" s="35">
        <f t="shared" si="0"/>
        <v>82953.9</v>
      </c>
      <c r="G31" s="2">
        <f>'прил.5'!J1341+'прил.5'!J411</f>
        <v>0</v>
      </c>
      <c r="H31" s="35">
        <f t="shared" si="1"/>
        <v>82953.9</v>
      </c>
      <c r="I31" s="2">
        <f>'прил.5'!L1341+'прил.5'!L411</f>
        <v>0</v>
      </c>
      <c r="J31" s="35">
        <f t="shared" si="2"/>
        <v>82953.9</v>
      </c>
      <c r="K31" s="2">
        <f>'прил.5'!N1341+'прил.5'!N411</f>
        <v>-2565.7</v>
      </c>
      <c r="L31" s="35">
        <f t="shared" si="3"/>
        <v>80388.2</v>
      </c>
      <c r="M31" s="2">
        <f>'прил.5'!P1341+'прил.5'!P411+'прил.5'!P234</f>
        <v>12800</v>
      </c>
      <c r="N31" s="35">
        <f t="shared" si="4"/>
        <v>93188.2</v>
      </c>
    </row>
    <row r="32" spans="1:14" ht="12.75">
      <c r="A32" s="77" t="s">
        <v>188</v>
      </c>
      <c r="B32" s="1" t="s">
        <v>224</v>
      </c>
      <c r="C32" s="1" t="s">
        <v>227</v>
      </c>
      <c r="D32" s="2">
        <f>'прил.5'!G417+'прил.5'!G1352</f>
        <v>617007.6</v>
      </c>
      <c r="E32" s="2">
        <f>'прил.5'!H417+'прил.5'!H1352</f>
        <v>51383.6</v>
      </c>
      <c r="F32" s="35">
        <f t="shared" si="0"/>
        <v>668391.2</v>
      </c>
      <c r="G32" s="2">
        <f>'прил.5'!J417+'прил.5'!J1352</f>
        <v>-594.6</v>
      </c>
      <c r="H32" s="35">
        <f t="shared" si="1"/>
        <v>667796.6</v>
      </c>
      <c r="I32" s="2">
        <f>'прил.5'!L417+'прил.5'!L1352</f>
        <v>-1754.1000000000004</v>
      </c>
      <c r="J32" s="35">
        <f t="shared" si="2"/>
        <v>666042.5</v>
      </c>
      <c r="K32" s="2">
        <f>'прил.5'!N417+'прил.5'!N1352</f>
        <v>-676.6999999999999</v>
      </c>
      <c r="L32" s="35">
        <f t="shared" si="3"/>
        <v>665365.8</v>
      </c>
      <c r="M32" s="2">
        <f>'прил.5'!P417+'прил.5'!P1352</f>
        <v>0</v>
      </c>
      <c r="N32" s="35">
        <f t="shared" si="4"/>
        <v>665365.8</v>
      </c>
    </row>
    <row r="33" spans="1:14" ht="12.75">
      <c r="A33" s="12" t="s">
        <v>238</v>
      </c>
      <c r="B33" s="1" t="s">
        <v>224</v>
      </c>
      <c r="C33" s="1" t="s">
        <v>196</v>
      </c>
      <c r="D33" s="2">
        <f>'прил.5'!G239</f>
        <v>53815.5</v>
      </c>
      <c r="E33" s="2">
        <f>'прил.5'!H239</f>
        <v>0</v>
      </c>
      <c r="F33" s="35">
        <f t="shared" si="0"/>
        <v>53815.5</v>
      </c>
      <c r="G33" s="2">
        <f>'прил.5'!J239</f>
        <v>1675.6999999999998</v>
      </c>
      <c r="H33" s="35">
        <f t="shared" si="1"/>
        <v>55491.2</v>
      </c>
      <c r="I33" s="2">
        <f>'прил.5'!L239+'прил.5'!L1359</f>
        <v>507.5</v>
      </c>
      <c r="J33" s="35">
        <f t="shared" si="2"/>
        <v>55998.7</v>
      </c>
      <c r="K33" s="2">
        <f>'прил.5'!N239+'прил.5'!N1359</f>
        <v>41.6</v>
      </c>
      <c r="L33" s="35">
        <f t="shared" si="3"/>
        <v>56040.299999999996</v>
      </c>
      <c r="M33" s="2">
        <f>'прил.5'!P239+'прил.5'!P1359</f>
        <v>0</v>
      </c>
      <c r="N33" s="35">
        <f t="shared" si="4"/>
        <v>56040.299999999996</v>
      </c>
    </row>
    <row r="34" spans="1:14" ht="12.75">
      <c r="A34" s="12" t="s">
        <v>231</v>
      </c>
      <c r="B34" s="1" t="s">
        <v>224</v>
      </c>
      <c r="C34" s="1" t="s">
        <v>204</v>
      </c>
      <c r="D34" s="2">
        <f>'прил.5'!G271+'прил.5'!G439+'прил.5'!G523+'прил.5'!G854+'прил.5'!G865+'прил.5'!G1366</f>
        <v>259599.69999999998</v>
      </c>
      <c r="E34" s="2">
        <f>'прил.5'!H271+'прил.5'!H439+'прил.5'!H523+'прил.5'!H854+'прил.5'!H865+'прил.5'!H1366</f>
        <v>-64000</v>
      </c>
      <c r="F34" s="35">
        <f t="shared" si="0"/>
        <v>195599.69999999998</v>
      </c>
      <c r="G34" s="2">
        <f>'прил.5'!J271+'прил.5'!J439+'прил.5'!J523+'прил.5'!J854+'прил.5'!J865+'прил.5'!J1366</f>
        <v>-49576.6</v>
      </c>
      <c r="H34" s="35">
        <f t="shared" si="1"/>
        <v>146023.09999999998</v>
      </c>
      <c r="I34" s="2">
        <f>'прил.5'!L271+'прил.5'!L439+'прил.5'!L523+'прил.5'!L854+'прил.5'!L865+'прил.5'!L1366</f>
        <v>-7092.2</v>
      </c>
      <c r="J34" s="35">
        <f t="shared" si="2"/>
        <v>138930.89999999997</v>
      </c>
      <c r="K34" s="2">
        <f>'прил.5'!N271+'прил.5'!N439+'прил.5'!N523+'прил.5'!N854+'прил.5'!N865+'прил.5'!N1366</f>
        <v>207.8</v>
      </c>
      <c r="L34" s="35">
        <f t="shared" si="3"/>
        <v>139138.69999999995</v>
      </c>
      <c r="M34" s="2">
        <f>'прил.5'!P271+'прил.5'!P439+'прил.5'!P523+'прил.5'!P854+'прил.5'!P865+'прил.5'!P1366</f>
        <v>0</v>
      </c>
      <c r="N34" s="35">
        <f t="shared" si="4"/>
        <v>139138.69999999995</v>
      </c>
    </row>
    <row r="35" spans="1:14" ht="12.75">
      <c r="A35" s="12" t="s">
        <v>233</v>
      </c>
      <c r="B35" s="1" t="s">
        <v>229</v>
      </c>
      <c r="C35" s="1"/>
      <c r="D35" s="2">
        <f>SUM(D36:D39)</f>
        <v>177342.5</v>
      </c>
      <c r="E35" s="2">
        <f>SUM(E36:E39)</f>
        <v>0</v>
      </c>
      <c r="F35" s="35">
        <f t="shared" si="0"/>
        <v>177342.5</v>
      </c>
      <c r="G35" s="2">
        <f>SUM(G36:G39)</f>
        <v>-898.9000000000001</v>
      </c>
      <c r="H35" s="35">
        <f t="shared" si="1"/>
        <v>176443.6</v>
      </c>
      <c r="I35" s="2">
        <f>SUM(I36:I39)</f>
        <v>-2268.8999999999996</v>
      </c>
      <c r="J35" s="35">
        <f t="shared" si="2"/>
        <v>174174.7</v>
      </c>
      <c r="K35" s="2">
        <f>SUM(K36:K39)</f>
        <v>3842.2</v>
      </c>
      <c r="L35" s="35">
        <f t="shared" si="3"/>
        <v>178016.90000000002</v>
      </c>
      <c r="M35" s="2">
        <f>SUM(M36:M39)</f>
        <v>-140.2</v>
      </c>
      <c r="N35" s="35">
        <f t="shared" si="4"/>
        <v>177876.7</v>
      </c>
    </row>
    <row r="36" spans="1:14" ht="12.75">
      <c r="A36" s="12" t="s">
        <v>234</v>
      </c>
      <c r="B36" s="1" t="s">
        <v>229</v>
      </c>
      <c r="C36" s="1" t="s">
        <v>221</v>
      </c>
      <c r="D36" s="2">
        <f>'прил.5'!G456</f>
        <v>9180.8</v>
      </c>
      <c r="E36" s="2">
        <f>'прил.5'!H456</f>
        <v>0</v>
      </c>
      <c r="F36" s="35">
        <f t="shared" si="0"/>
        <v>9180.8</v>
      </c>
      <c r="G36" s="2">
        <f>'прил.5'!J456</f>
        <v>0</v>
      </c>
      <c r="H36" s="35">
        <f t="shared" si="1"/>
        <v>9180.8</v>
      </c>
      <c r="I36" s="2">
        <f>'прил.5'!L456</f>
        <v>-508.5</v>
      </c>
      <c r="J36" s="35">
        <f t="shared" si="2"/>
        <v>8672.3</v>
      </c>
      <c r="K36" s="2">
        <f>'прил.5'!N456</f>
        <v>0</v>
      </c>
      <c r="L36" s="35">
        <f t="shared" si="3"/>
        <v>8672.3</v>
      </c>
      <c r="M36" s="2">
        <f>'прил.5'!P456</f>
        <v>0</v>
      </c>
      <c r="N36" s="35">
        <f t="shared" si="4"/>
        <v>8672.3</v>
      </c>
    </row>
    <row r="37" spans="1:14" ht="12.75">
      <c r="A37" s="12" t="s">
        <v>261</v>
      </c>
      <c r="B37" s="1" t="s">
        <v>229</v>
      </c>
      <c r="C37" s="1" t="s">
        <v>222</v>
      </c>
      <c r="D37" s="2">
        <f>'прил.5'!G1408</f>
        <v>4522</v>
      </c>
      <c r="E37" s="2">
        <f>'прил.5'!H1408</f>
        <v>0</v>
      </c>
      <c r="F37" s="35">
        <f t="shared" si="0"/>
        <v>4522</v>
      </c>
      <c r="G37" s="2">
        <f>'прил.5'!J1408</f>
        <v>0</v>
      </c>
      <c r="H37" s="35">
        <f t="shared" si="1"/>
        <v>4522</v>
      </c>
      <c r="I37" s="2">
        <f>'прил.5'!L1408</f>
        <v>412.8000000000002</v>
      </c>
      <c r="J37" s="35">
        <f t="shared" si="2"/>
        <v>4934.8</v>
      </c>
      <c r="K37" s="2">
        <f>'прил.5'!N1408</f>
        <v>0</v>
      </c>
      <c r="L37" s="35">
        <f t="shared" si="3"/>
        <v>4934.8</v>
      </c>
      <c r="M37" s="2">
        <f>'прил.5'!P1408</f>
        <v>0</v>
      </c>
      <c r="N37" s="35">
        <f t="shared" si="4"/>
        <v>4934.8</v>
      </c>
    </row>
    <row r="38" spans="1:14" ht="12.75">
      <c r="A38" s="61" t="s">
        <v>260</v>
      </c>
      <c r="B38" s="1" t="s">
        <v>229</v>
      </c>
      <c r="C38" s="1" t="s">
        <v>223</v>
      </c>
      <c r="D38" s="2">
        <f>'прил.5'!G473+'прил.5'!G1419</f>
        <v>141710.40000000002</v>
      </c>
      <c r="E38" s="2">
        <f>'прил.5'!H473+'прил.5'!H1419</f>
        <v>0</v>
      </c>
      <c r="F38" s="35">
        <f t="shared" si="0"/>
        <v>141710.40000000002</v>
      </c>
      <c r="G38" s="2">
        <f>'прил.5'!J473+'прил.5'!J1419</f>
        <v>-898.9000000000001</v>
      </c>
      <c r="H38" s="35">
        <f t="shared" si="1"/>
        <v>140811.50000000003</v>
      </c>
      <c r="I38" s="2">
        <f>'прил.5'!L473+'прил.5'!L1419</f>
        <v>-2173.2</v>
      </c>
      <c r="J38" s="35">
        <f t="shared" si="2"/>
        <v>138638.30000000002</v>
      </c>
      <c r="K38" s="2">
        <f>'прил.5'!N473+'прил.5'!N1419</f>
        <v>3842.2</v>
      </c>
      <c r="L38" s="35">
        <f t="shared" si="3"/>
        <v>142480.50000000003</v>
      </c>
      <c r="M38" s="2">
        <f>'прил.5'!P473+'прил.5'!P1419</f>
        <v>-140.2</v>
      </c>
      <c r="N38" s="35">
        <f t="shared" si="4"/>
        <v>142340.30000000002</v>
      </c>
    </row>
    <row r="39" spans="1:14" ht="12.75">
      <c r="A39" s="12" t="s">
        <v>172</v>
      </c>
      <c r="B39" s="1" t="s">
        <v>229</v>
      </c>
      <c r="C39" s="1" t="s">
        <v>229</v>
      </c>
      <c r="D39" s="2">
        <f>'прил.5'!G487</f>
        <v>21929.300000000003</v>
      </c>
      <c r="E39" s="2">
        <f>'прил.5'!H487</f>
        <v>0</v>
      </c>
      <c r="F39" s="35">
        <f t="shared" si="0"/>
        <v>21929.300000000003</v>
      </c>
      <c r="G39" s="2">
        <f>'прил.5'!J487</f>
        <v>0</v>
      </c>
      <c r="H39" s="35">
        <f t="shared" si="1"/>
        <v>21929.300000000003</v>
      </c>
      <c r="I39" s="2">
        <f>'прил.5'!L487</f>
        <v>0</v>
      </c>
      <c r="J39" s="35">
        <f t="shared" si="2"/>
        <v>21929.300000000003</v>
      </c>
      <c r="K39" s="2">
        <f>'прил.5'!N487</f>
        <v>0</v>
      </c>
      <c r="L39" s="35">
        <f t="shared" si="3"/>
        <v>21929.300000000003</v>
      </c>
      <c r="M39" s="2">
        <f>'прил.5'!P487</f>
        <v>0</v>
      </c>
      <c r="N39" s="35">
        <f t="shared" si="4"/>
        <v>21929.300000000003</v>
      </c>
    </row>
    <row r="40" spans="1:14" ht="12.75">
      <c r="A40" s="12" t="s">
        <v>262</v>
      </c>
      <c r="B40" s="1" t="s">
        <v>225</v>
      </c>
      <c r="C40" s="1"/>
      <c r="D40" s="2">
        <f>SUM(D41:D42)</f>
        <v>17871.6</v>
      </c>
      <c r="E40" s="2">
        <f>SUM(E41:E42)</f>
        <v>0</v>
      </c>
      <c r="F40" s="35">
        <f t="shared" si="0"/>
        <v>17871.6</v>
      </c>
      <c r="G40" s="2">
        <f>SUM(G41:G42)</f>
        <v>0</v>
      </c>
      <c r="H40" s="35">
        <f t="shared" si="1"/>
        <v>17871.6</v>
      </c>
      <c r="I40" s="2">
        <f>SUM(I41:I42)</f>
        <v>-0.6</v>
      </c>
      <c r="J40" s="35">
        <f t="shared" si="2"/>
        <v>17871</v>
      </c>
      <c r="K40" s="2">
        <f>SUM(K41:K42)</f>
        <v>-164.3</v>
      </c>
      <c r="L40" s="35">
        <f t="shared" si="3"/>
        <v>17706.7</v>
      </c>
      <c r="M40" s="2">
        <f>SUM(M41:M42)</f>
        <v>0</v>
      </c>
      <c r="N40" s="35">
        <f t="shared" si="4"/>
        <v>17706.7</v>
      </c>
    </row>
    <row r="41" spans="1:14" ht="12.75">
      <c r="A41" s="78" t="s">
        <v>168</v>
      </c>
      <c r="B41" s="1" t="s">
        <v>225</v>
      </c>
      <c r="C41" s="1" t="s">
        <v>223</v>
      </c>
      <c r="D41" s="2">
        <f>'прил.5'!G1507</f>
        <v>1703.5</v>
      </c>
      <c r="E41" s="2">
        <f>'прил.5'!H1507</f>
        <v>0</v>
      </c>
      <c r="F41" s="35">
        <f t="shared" si="0"/>
        <v>1703.5</v>
      </c>
      <c r="G41" s="2">
        <f>'прил.5'!J1507</f>
        <v>0</v>
      </c>
      <c r="H41" s="35">
        <f t="shared" si="1"/>
        <v>1703.5</v>
      </c>
      <c r="I41" s="2">
        <f>'прил.5'!L1507</f>
        <v>0</v>
      </c>
      <c r="J41" s="35">
        <f t="shared" si="2"/>
        <v>1703.5</v>
      </c>
      <c r="K41" s="2">
        <f>'прил.5'!N1507</f>
        <v>0</v>
      </c>
      <c r="L41" s="35">
        <f t="shared" si="3"/>
        <v>1703.5</v>
      </c>
      <c r="M41" s="2">
        <f>'прил.5'!P1507</f>
        <v>0</v>
      </c>
      <c r="N41" s="35">
        <f t="shared" si="4"/>
        <v>1703.5</v>
      </c>
    </row>
    <row r="42" spans="1:14" ht="12.75">
      <c r="A42" s="12" t="s">
        <v>263</v>
      </c>
      <c r="B42" s="1" t="s">
        <v>225</v>
      </c>
      <c r="C42" s="1" t="s">
        <v>229</v>
      </c>
      <c r="D42" s="2">
        <f>'прил.5'!G501+'прил.5'!G1516</f>
        <v>16168.1</v>
      </c>
      <c r="E42" s="2">
        <f>'прил.5'!H501+'прил.5'!H1516</f>
        <v>0</v>
      </c>
      <c r="F42" s="35">
        <f t="shared" si="0"/>
        <v>16168.1</v>
      </c>
      <c r="G42" s="2">
        <f>'прил.5'!J501+'прил.5'!J1516</f>
        <v>0</v>
      </c>
      <c r="H42" s="35">
        <f t="shared" si="1"/>
        <v>16168.1</v>
      </c>
      <c r="I42" s="2">
        <f>'прил.5'!L501+'прил.5'!L1516</f>
        <v>-0.6</v>
      </c>
      <c r="J42" s="35">
        <f t="shared" si="2"/>
        <v>16167.5</v>
      </c>
      <c r="K42" s="2">
        <f>'прил.5'!N501+'прил.5'!N1516</f>
        <v>-164.3</v>
      </c>
      <c r="L42" s="35">
        <f t="shared" si="3"/>
        <v>16003.2</v>
      </c>
      <c r="M42" s="2">
        <f>'прил.5'!P501+'прил.5'!P1516</f>
        <v>0</v>
      </c>
      <c r="N42" s="35">
        <f t="shared" si="4"/>
        <v>16003.2</v>
      </c>
    </row>
    <row r="43" spans="1:14" ht="12.75">
      <c r="A43" s="12" t="s">
        <v>264</v>
      </c>
      <c r="B43" s="1" t="s">
        <v>203</v>
      </c>
      <c r="C43" s="1"/>
      <c r="D43" s="2">
        <f>SUM(D44:D47)</f>
        <v>3396213.5</v>
      </c>
      <c r="E43" s="2">
        <f>SUM(E44:E47)</f>
        <v>908.8</v>
      </c>
      <c r="F43" s="35">
        <f t="shared" si="0"/>
        <v>3397122.3</v>
      </c>
      <c r="G43" s="2">
        <f>SUM(G44:G47)</f>
        <v>45778.399999999994</v>
      </c>
      <c r="H43" s="35">
        <f t="shared" si="1"/>
        <v>3442900.6999999997</v>
      </c>
      <c r="I43" s="2">
        <f>SUM(I44:I47)</f>
        <v>-8859.4</v>
      </c>
      <c r="J43" s="35">
        <f t="shared" si="2"/>
        <v>3434041.3</v>
      </c>
      <c r="K43" s="2">
        <f>SUM(K44:K47)</f>
        <v>1917.5</v>
      </c>
      <c r="L43" s="35">
        <f t="shared" si="3"/>
        <v>3435958.8</v>
      </c>
      <c r="M43" s="2">
        <f>SUM(M44:M47)</f>
        <v>3969.5</v>
      </c>
      <c r="N43" s="35">
        <f t="shared" si="4"/>
        <v>3439928.3</v>
      </c>
    </row>
    <row r="44" spans="1:14" ht="12.75">
      <c r="A44" s="12" t="s">
        <v>265</v>
      </c>
      <c r="B44" s="1" t="s">
        <v>203</v>
      </c>
      <c r="C44" s="1" t="s">
        <v>221</v>
      </c>
      <c r="D44" s="2">
        <f>'прил.5'!G560</f>
        <v>1310375.8</v>
      </c>
      <c r="E44" s="2">
        <f>'прил.5'!H560</f>
        <v>0</v>
      </c>
      <c r="F44" s="35">
        <f t="shared" si="0"/>
        <v>1310375.8</v>
      </c>
      <c r="G44" s="2">
        <f>'прил.5'!J560</f>
        <v>44229.299999999996</v>
      </c>
      <c r="H44" s="35">
        <f t="shared" si="1"/>
        <v>1354605.1</v>
      </c>
      <c r="I44" s="2">
        <f>'прил.5'!L560</f>
        <v>-167.8</v>
      </c>
      <c r="J44" s="35">
        <f t="shared" si="2"/>
        <v>1354437.3</v>
      </c>
      <c r="K44" s="2">
        <f>'прил.5'!N560</f>
        <v>-2500</v>
      </c>
      <c r="L44" s="35">
        <f t="shared" si="3"/>
        <v>1351937.3</v>
      </c>
      <c r="M44" s="2">
        <f>'прил.5'!P560</f>
        <v>0</v>
      </c>
      <c r="N44" s="35">
        <f t="shared" si="4"/>
        <v>1351937.3</v>
      </c>
    </row>
    <row r="45" spans="1:14" ht="12.75">
      <c r="A45" s="12" t="s">
        <v>258</v>
      </c>
      <c r="B45" s="1" t="s">
        <v>203</v>
      </c>
      <c r="C45" s="1" t="s">
        <v>222</v>
      </c>
      <c r="D45" s="2">
        <f>'прил.5'!G594+'прил.5'!G874+'прил.5'!G1093+'прил.5'!G1427</f>
        <v>1757386.2</v>
      </c>
      <c r="E45" s="2">
        <f>'прил.5'!H594+'прил.5'!H874+'прил.5'!H1093+'прил.5'!H1427</f>
        <v>908.8</v>
      </c>
      <c r="F45" s="35">
        <f t="shared" si="0"/>
        <v>1758295</v>
      </c>
      <c r="G45" s="2">
        <f>'прил.5'!J594+'прил.5'!J874+'прил.5'!J1093+'прил.5'!J1427</f>
        <v>-7173</v>
      </c>
      <c r="H45" s="35">
        <f t="shared" si="1"/>
        <v>1751122</v>
      </c>
      <c r="I45" s="2">
        <f>'прил.5'!L594+'прил.5'!L874+'прил.5'!L1093+'прил.5'!L1427</f>
        <v>-208.60000000000002</v>
      </c>
      <c r="J45" s="35">
        <f t="shared" si="2"/>
        <v>1750913.4</v>
      </c>
      <c r="K45" s="2">
        <f>'прил.5'!N594+'прил.5'!N874+'прил.5'!N1093+'прил.5'!N1427</f>
        <v>-2877.3</v>
      </c>
      <c r="L45" s="35">
        <f t="shared" si="3"/>
        <v>1748036.0999999999</v>
      </c>
      <c r="M45" s="2">
        <f>'прил.5'!P594+'прил.5'!P874+'прил.5'!P1093+'прил.5'!P1427</f>
        <v>10</v>
      </c>
      <c r="N45" s="35">
        <f t="shared" si="4"/>
        <v>1748046.0999999999</v>
      </c>
    </row>
    <row r="46" spans="1:14" ht="12.75">
      <c r="A46" s="12" t="s">
        <v>207</v>
      </c>
      <c r="B46" s="1" t="s">
        <v>203</v>
      </c>
      <c r="C46" s="1" t="s">
        <v>203</v>
      </c>
      <c r="D46" s="2">
        <f>'прил.5'!G295+'прил.5'!G649+'прил.5'!G1187+'прил.5'!G1433</f>
        <v>86246.6</v>
      </c>
      <c r="E46" s="2">
        <f>'прил.5'!H295+'прил.5'!H649+'прил.5'!H1187+'прил.5'!H1433</f>
        <v>0</v>
      </c>
      <c r="F46" s="35">
        <f t="shared" si="0"/>
        <v>86246.6</v>
      </c>
      <c r="G46" s="2">
        <f>'прил.5'!J295+'прил.5'!J649+'прил.5'!J881+'прил.5'!J1101+'прил.5'!J1187+'прил.5'!J1433</f>
        <v>0.6999999999998181</v>
      </c>
      <c r="H46" s="35">
        <f t="shared" si="1"/>
        <v>86247.3</v>
      </c>
      <c r="I46" s="2">
        <f>'прил.5'!L295+'прил.5'!L649+'прил.5'!L881+'прил.5'!L1101+'прил.5'!L1187+'прил.5'!L1433</f>
        <v>-3065.7999999999997</v>
      </c>
      <c r="J46" s="35">
        <f t="shared" si="2"/>
        <v>83181.5</v>
      </c>
      <c r="K46" s="2">
        <f>'прил.5'!N295+'прил.5'!N649+'прил.5'!N881+'прил.5'!N1101+'прил.5'!N1187+'прил.5'!N1433</f>
        <v>377.3</v>
      </c>
      <c r="L46" s="35">
        <f t="shared" si="3"/>
        <v>83558.8</v>
      </c>
      <c r="M46" s="2">
        <f>'прил.5'!P295+'прил.5'!P649+'прил.5'!P881+'прил.5'!P1101+'прил.5'!P1187+'прил.5'!P1433</f>
        <v>0</v>
      </c>
      <c r="N46" s="35">
        <f t="shared" si="4"/>
        <v>83558.8</v>
      </c>
    </row>
    <row r="47" spans="1:14" ht="12.75">
      <c r="A47" s="12" t="s">
        <v>259</v>
      </c>
      <c r="B47" s="1" t="s">
        <v>203</v>
      </c>
      <c r="C47" s="1" t="s">
        <v>227</v>
      </c>
      <c r="D47" s="2">
        <f>'прил.5'!G665+'прил.5'!G887+'прил.5'!G1106+'прил.5'!G1446</f>
        <v>242204.90000000002</v>
      </c>
      <c r="E47" s="2">
        <f>'прил.5'!H665+'прил.5'!H887+'прил.5'!H1106+'прил.5'!H1446</f>
        <v>0</v>
      </c>
      <c r="F47" s="35">
        <f t="shared" si="0"/>
        <v>242204.90000000002</v>
      </c>
      <c r="G47" s="2">
        <f>'прил.5'!J665+'прил.5'!J887+'прил.5'!J1106+'прил.5'!J1446</f>
        <v>8721.4</v>
      </c>
      <c r="H47" s="35">
        <f t="shared" si="1"/>
        <v>250926.30000000002</v>
      </c>
      <c r="I47" s="2">
        <f>'прил.5'!L665+'прил.5'!L887+'прил.5'!L1106+'прил.5'!L1446</f>
        <v>-5417.2</v>
      </c>
      <c r="J47" s="35">
        <f t="shared" si="2"/>
        <v>245509.1</v>
      </c>
      <c r="K47" s="2">
        <f>'прил.5'!N665+'прил.5'!N887+'прил.5'!N1106+'прил.5'!N1446</f>
        <v>6917.5</v>
      </c>
      <c r="L47" s="35">
        <f t="shared" si="3"/>
        <v>252426.6</v>
      </c>
      <c r="M47" s="2">
        <f>'прил.5'!P665+'прил.5'!P887+'прил.5'!P1106+'прил.5'!P1446</f>
        <v>3959.5</v>
      </c>
      <c r="N47" s="35">
        <f t="shared" si="4"/>
        <v>256386.1</v>
      </c>
    </row>
    <row r="48" spans="1:14" ht="12.75">
      <c r="A48" s="12" t="s">
        <v>175</v>
      </c>
      <c r="B48" s="1" t="s">
        <v>230</v>
      </c>
      <c r="C48" s="1"/>
      <c r="D48" s="2">
        <f>SUM(D49:D50)</f>
        <v>260483</v>
      </c>
      <c r="E48" s="2">
        <f>SUM(E49:E50)</f>
        <v>0</v>
      </c>
      <c r="F48" s="35">
        <f t="shared" si="0"/>
        <v>260483</v>
      </c>
      <c r="G48" s="2">
        <f>SUM(G49:G50)</f>
        <v>-443.79999999999995</v>
      </c>
      <c r="H48" s="35">
        <f t="shared" si="1"/>
        <v>260039.2</v>
      </c>
      <c r="I48" s="2">
        <f>SUM(I49:I50)</f>
        <v>1526.7</v>
      </c>
      <c r="J48" s="35">
        <f t="shared" si="2"/>
        <v>261565.90000000002</v>
      </c>
      <c r="K48" s="2">
        <f>SUM(K49:K50)</f>
        <v>0</v>
      </c>
      <c r="L48" s="35">
        <f t="shared" si="3"/>
        <v>261565.90000000002</v>
      </c>
      <c r="M48" s="2">
        <f>SUM(M49:M50)</f>
        <v>140.2</v>
      </c>
      <c r="N48" s="35">
        <f t="shared" si="4"/>
        <v>261706.10000000003</v>
      </c>
    </row>
    <row r="49" spans="1:14" ht="12.75">
      <c r="A49" s="12" t="s">
        <v>192</v>
      </c>
      <c r="B49" s="1" t="s">
        <v>230</v>
      </c>
      <c r="C49" s="1" t="s">
        <v>221</v>
      </c>
      <c r="D49" s="2">
        <f>'прил.5'!G905</f>
        <v>233756</v>
      </c>
      <c r="E49" s="2">
        <f>'прил.5'!H905</f>
        <v>0</v>
      </c>
      <c r="F49" s="35">
        <f t="shared" si="0"/>
        <v>233756</v>
      </c>
      <c r="G49" s="2">
        <f>'прил.5'!J905</f>
        <v>-479.79999999999995</v>
      </c>
      <c r="H49" s="35">
        <f t="shared" si="1"/>
        <v>233276.2</v>
      </c>
      <c r="I49" s="2">
        <f>'прил.5'!L905+'прил.5'!L1470</f>
        <v>1528.5</v>
      </c>
      <c r="J49" s="35">
        <f t="shared" si="2"/>
        <v>234804.7</v>
      </c>
      <c r="K49" s="2">
        <f>'прил.5'!N905+'прил.5'!N1470</f>
        <v>0</v>
      </c>
      <c r="L49" s="35">
        <f t="shared" si="3"/>
        <v>234804.7</v>
      </c>
      <c r="M49" s="2">
        <f>'прил.5'!P905+'прил.5'!P1470</f>
        <v>140.2</v>
      </c>
      <c r="N49" s="35">
        <f t="shared" si="4"/>
        <v>234944.90000000002</v>
      </c>
    </row>
    <row r="50" spans="1:14" s="36" customFormat="1" ht="12.75">
      <c r="A50" s="12" t="s">
        <v>171</v>
      </c>
      <c r="B50" s="1" t="s">
        <v>230</v>
      </c>
      <c r="C50" s="1" t="s">
        <v>224</v>
      </c>
      <c r="D50" s="2">
        <f>'прил.5'!G977</f>
        <v>26727</v>
      </c>
      <c r="E50" s="2">
        <f>'прил.5'!H977</f>
        <v>0</v>
      </c>
      <c r="F50" s="35">
        <f t="shared" si="0"/>
        <v>26727</v>
      </c>
      <c r="G50" s="2">
        <f>'прил.5'!J977</f>
        <v>36</v>
      </c>
      <c r="H50" s="35">
        <f t="shared" si="1"/>
        <v>26763</v>
      </c>
      <c r="I50" s="2">
        <f>'прил.5'!L977</f>
        <v>-1.8</v>
      </c>
      <c r="J50" s="35">
        <f t="shared" si="2"/>
        <v>26761.2</v>
      </c>
      <c r="K50" s="2">
        <f>'прил.5'!N977</f>
        <v>0</v>
      </c>
      <c r="L50" s="35">
        <f t="shared" si="3"/>
        <v>26761.2</v>
      </c>
      <c r="M50" s="2">
        <f>'прил.5'!P977</f>
        <v>0</v>
      </c>
      <c r="N50" s="35">
        <f t="shared" si="4"/>
        <v>26761.2</v>
      </c>
    </row>
    <row r="51" spans="1:14" s="20" customFormat="1" ht="12.75">
      <c r="A51" s="61" t="s">
        <v>273</v>
      </c>
      <c r="B51" s="1" t="s">
        <v>227</v>
      </c>
      <c r="C51" s="1"/>
      <c r="D51" s="2">
        <f>SUM(D52)</f>
        <v>1957.5</v>
      </c>
      <c r="E51" s="2">
        <f>SUM(E52)</f>
        <v>0</v>
      </c>
      <c r="F51" s="35">
        <f t="shared" si="0"/>
        <v>1957.5</v>
      </c>
      <c r="G51" s="2">
        <f>SUM(G52)</f>
        <v>0</v>
      </c>
      <c r="H51" s="35">
        <f t="shared" si="1"/>
        <v>1957.5</v>
      </c>
      <c r="I51" s="2">
        <f>SUM(I52)</f>
        <v>0</v>
      </c>
      <c r="J51" s="35">
        <f t="shared" si="2"/>
        <v>1957.5</v>
      </c>
      <c r="K51" s="2">
        <f>SUM(K52)</f>
        <v>0</v>
      </c>
      <c r="L51" s="35">
        <f t="shared" si="3"/>
        <v>1957.5</v>
      </c>
      <c r="M51" s="2">
        <f>SUM(M52)</f>
        <v>0</v>
      </c>
      <c r="N51" s="35">
        <f t="shared" si="4"/>
        <v>1957.5</v>
      </c>
    </row>
    <row r="52" spans="1:14" s="20" customFormat="1" ht="12.75">
      <c r="A52" s="77" t="s">
        <v>272</v>
      </c>
      <c r="B52" s="1" t="s">
        <v>227</v>
      </c>
      <c r="C52" s="1" t="s">
        <v>203</v>
      </c>
      <c r="D52" s="2">
        <f>'прил.5'!G507</f>
        <v>1957.5</v>
      </c>
      <c r="E52" s="2">
        <f>'прил.5'!H507</f>
        <v>0</v>
      </c>
      <c r="F52" s="35">
        <f t="shared" si="0"/>
        <v>1957.5</v>
      </c>
      <c r="G52" s="2">
        <f>'прил.5'!J507</f>
        <v>0</v>
      </c>
      <c r="H52" s="35">
        <f t="shared" si="1"/>
        <v>1957.5</v>
      </c>
      <c r="I52" s="2">
        <f>'прил.5'!L507</f>
        <v>0</v>
      </c>
      <c r="J52" s="35">
        <f t="shared" si="2"/>
        <v>1957.5</v>
      </c>
      <c r="K52" s="2">
        <f>'прил.5'!N507</f>
        <v>0</v>
      </c>
      <c r="L52" s="35">
        <f t="shared" si="3"/>
        <v>1957.5</v>
      </c>
      <c r="M52" s="2">
        <f>'прил.5'!P507</f>
        <v>0</v>
      </c>
      <c r="N52" s="35">
        <f t="shared" si="4"/>
        <v>1957.5</v>
      </c>
    </row>
    <row r="53" spans="1:14" ht="12.75">
      <c r="A53" s="12" t="s">
        <v>195</v>
      </c>
      <c r="B53" s="1" t="s">
        <v>196</v>
      </c>
      <c r="C53" s="1"/>
      <c r="D53" s="2">
        <f>SUM(D54:D58)</f>
        <v>1019928.1000000001</v>
      </c>
      <c r="E53" s="2">
        <f>SUM(E54:E58)</f>
        <v>0</v>
      </c>
      <c r="F53" s="35">
        <f t="shared" si="0"/>
        <v>1019928.1000000001</v>
      </c>
      <c r="G53" s="2">
        <f>SUM(G54:G58)</f>
        <v>-718.2</v>
      </c>
      <c r="H53" s="35">
        <f t="shared" si="1"/>
        <v>1019209.9000000001</v>
      </c>
      <c r="I53" s="2">
        <f>SUM(I54:I58)</f>
        <v>-825</v>
      </c>
      <c r="J53" s="35">
        <f t="shared" si="2"/>
        <v>1018384.9000000001</v>
      </c>
      <c r="K53" s="2">
        <f>SUM(K54:K58)</f>
        <v>432</v>
      </c>
      <c r="L53" s="35">
        <f t="shared" si="3"/>
        <v>1018816.9000000001</v>
      </c>
      <c r="M53" s="2">
        <f>SUM(M54:M58)</f>
        <v>-10</v>
      </c>
      <c r="N53" s="35">
        <f t="shared" si="4"/>
        <v>1018806.9000000001</v>
      </c>
    </row>
    <row r="54" spans="1:14" ht="12.75">
      <c r="A54" s="12" t="s">
        <v>193</v>
      </c>
      <c r="B54" s="1" t="s">
        <v>196</v>
      </c>
      <c r="C54" s="1" t="s">
        <v>221</v>
      </c>
      <c r="D54" s="2">
        <f>'прил.5'!G325</f>
        <v>13440</v>
      </c>
      <c r="E54" s="2">
        <f>'прил.5'!H325</f>
        <v>0</v>
      </c>
      <c r="F54" s="35">
        <f t="shared" si="0"/>
        <v>13440</v>
      </c>
      <c r="G54" s="2">
        <f>'прил.5'!J325</f>
        <v>0</v>
      </c>
      <c r="H54" s="35">
        <f t="shared" si="1"/>
        <v>13440</v>
      </c>
      <c r="I54" s="2">
        <f>'прил.5'!L325</f>
        <v>0</v>
      </c>
      <c r="J54" s="35">
        <f t="shared" si="2"/>
        <v>13440</v>
      </c>
      <c r="K54" s="2">
        <f>'прил.5'!N325</f>
        <v>0</v>
      </c>
      <c r="L54" s="35">
        <f t="shared" si="3"/>
        <v>13440</v>
      </c>
      <c r="M54" s="2">
        <f>'прил.5'!P325</f>
        <v>0</v>
      </c>
      <c r="N54" s="35">
        <f t="shared" si="4"/>
        <v>13440</v>
      </c>
    </row>
    <row r="55" spans="1:14" ht="12.75">
      <c r="A55" s="12" t="s">
        <v>266</v>
      </c>
      <c r="B55" s="1" t="s">
        <v>196</v>
      </c>
      <c r="C55" s="1" t="s">
        <v>222</v>
      </c>
      <c r="D55" s="2">
        <f>'прил.5'!G1208</f>
        <v>114241.1</v>
      </c>
      <c r="E55" s="2">
        <f>'прил.5'!H1208</f>
        <v>0</v>
      </c>
      <c r="F55" s="35">
        <f t="shared" si="0"/>
        <v>114241.1</v>
      </c>
      <c r="G55" s="2">
        <f>'прил.5'!J1208</f>
        <v>0</v>
      </c>
      <c r="H55" s="35">
        <f t="shared" si="1"/>
        <v>114241.1</v>
      </c>
      <c r="I55" s="2">
        <f>'прил.5'!L1208</f>
        <v>0</v>
      </c>
      <c r="J55" s="35">
        <f t="shared" si="2"/>
        <v>114241.1</v>
      </c>
      <c r="K55" s="2">
        <f>'прил.5'!N1208</f>
        <v>0</v>
      </c>
      <c r="L55" s="35">
        <f t="shared" si="3"/>
        <v>114241.1</v>
      </c>
      <c r="M55" s="2">
        <f>'прил.5'!P1208</f>
        <v>365.3</v>
      </c>
      <c r="N55" s="35">
        <f t="shared" si="4"/>
        <v>114606.40000000001</v>
      </c>
    </row>
    <row r="56" spans="1:14" ht="12.75">
      <c r="A56" s="12" t="s">
        <v>187</v>
      </c>
      <c r="B56" s="1" t="s">
        <v>196</v>
      </c>
      <c r="C56" s="1" t="s">
        <v>223</v>
      </c>
      <c r="D56" s="2">
        <f>'прил.5'!G331+'прил.5'!G515+'прил.5'!G777+'прил.5'!G1215</f>
        <v>705038.2000000001</v>
      </c>
      <c r="E56" s="2">
        <f>'прил.5'!H331+'прил.5'!H515+'прил.5'!H777+'прил.5'!H1215</f>
        <v>0</v>
      </c>
      <c r="F56" s="35">
        <f t="shared" si="0"/>
        <v>705038.2000000001</v>
      </c>
      <c r="G56" s="2">
        <f>'прил.5'!J331+'прил.5'!J515+'прил.5'!J777+'прил.5'!J1215</f>
        <v>0</v>
      </c>
      <c r="H56" s="35">
        <f t="shared" si="1"/>
        <v>705038.2000000001</v>
      </c>
      <c r="I56" s="2">
        <f>'прил.5'!L331+'прил.5'!L515+'прил.5'!L777+'прил.5'!L1215</f>
        <v>-825</v>
      </c>
      <c r="J56" s="35">
        <f t="shared" si="2"/>
        <v>704213.2000000001</v>
      </c>
      <c r="K56" s="2">
        <f>'прил.5'!N331+'прил.5'!N515+'прил.5'!N777+'прил.5'!N1215</f>
        <v>432</v>
      </c>
      <c r="L56" s="35">
        <f t="shared" si="3"/>
        <v>704645.2000000001</v>
      </c>
      <c r="M56" s="2">
        <f>'прил.5'!P331+'прил.5'!P515+'прил.5'!P777+'прил.5'!P1215</f>
        <v>-375.3</v>
      </c>
      <c r="N56" s="35">
        <f t="shared" si="4"/>
        <v>704269.9</v>
      </c>
    </row>
    <row r="57" spans="1:14" ht="12.75">
      <c r="A57" s="76" t="s">
        <v>212</v>
      </c>
      <c r="B57" s="1" t="s">
        <v>196</v>
      </c>
      <c r="C57" s="1" t="s">
        <v>224</v>
      </c>
      <c r="D57" s="2">
        <f>'прил.5'!G796</f>
        <v>132317.90000000002</v>
      </c>
      <c r="E57" s="2">
        <f>'прил.5'!H796</f>
        <v>0</v>
      </c>
      <c r="F57" s="35">
        <f t="shared" si="0"/>
        <v>132317.90000000002</v>
      </c>
      <c r="G57" s="2">
        <f>'прил.5'!J796</f>
        <v>0</v>
      </c>
      <c r="H57" s="35">
        <f t="shared" si="1"/>
        <v>132317.90000000002</v>
      </c>
      <c r="I57" s="2">
        <f>'прил.5'!L796</f>
        <v>0</v>
      </c>
      <c r="J57" s="35">
        <f t="shared" si="2"/>
        <v>132317.90000000002</v>
      </c>
      <c r="K57" s="2">
        <f>'прил.5'!N796</f>
        <v>0</v>
      </c>
      <c r="L57" s="35">
        <f t="shared" si="3"/>
        <v>132317.90000000002</v>
      </c>
      <c r="M57" s="2">
        <f>'прил.5'!P796</f>
        <v>0</v>
      </c>
      <c r="N57" s="35">
        <f t="shared" si="4"/>
        <v>132317.90000000002</v>
      </c>
    </row>
    <row r="58" spans="1:14" ht="12.75">
      <c r="A58" s="12" t="s">
        <v>197</v>
      </c>
      <c r="B58" s="1" t="s">
        <v>196</v>
      </c>
      <c r="C58" s="1" t="s">
        <v>225</v>
      </c>
      <c r="D58" s="2">
        <f>'прил.5'!G1262</f>
        <v>54890.90000000001</v>
      </c>
      <c r="E58" s="2">
        <f>'прил.5'!H1262</f>
        <v>0</v>
      </c>
      <c r="F58" s="35">
        <f t="shared" si="0"/>
        <v>54890.90000000001</v>
      </c>
      <c r="G58" s="2">
        <f>'прил.5'!J1262</f>
        <v>-718.2</v>
      </c>
      <c r="H58" s="35">
        <f t="shared" si="1"/>
        <v>54172.70000000001</v>
      </c>
      <c r="I58" s="2">
        <f>'прил.5'!L1262</f>
        <v>0</v>
      </c>
      <c r="J58" s="35">
        <f t="shared" si="2"/>
        <v>54172.70000000001</v>
      </c>
      <c r="K58" s="2">
        <f>'прил.5'!N1262</f>
        <v>0</v>
      </c>
      <c r="L58" s="35">
        <f t="shared" si="3"/>
        <v>54172.70000000001</v>
      </c>
      <c r="M58" s="2">
        <f>'прил.5'!P1262</f>
        <v>0</v>
      </c>
      <c r="N58" s="35">
        <f t="shared" si="4"/>
        <v>54172.70000000001</v>
      </c>
    </row>
    <row r="59" spans="1:14" ht="12.75">
      <c r="A59" s="12" t="s">
        <v>199</v>
      </c>
      <c r="B59" s="1" t="s">
        <v>232</v>
      </c>
      <c r="C59" s="1"/>
      <c r="D59" s="2">
        <f>SUM(D60:D62)</f>
        <v>225467.1</v>
      </c>
      <c r="E59" s="2">
        <f>SUM(E60:E62)</f>
        <v>-908.7999999999993</v>
      </c>
      <c r="F59" s="35">
        <f t="shared" si="0"/>
        <v>224558.30000000002</v>
      </c>
      <c r="G59" s="2">
        <f>SUM(G60:G62)</f>
        <v>4323.8</v>
      </c>
      <c r="H59" s="35">
        <f t="shared" si="1"/>
        <v>228882.1</v>
      </c>
      <c r="I59" s="2">
        <f>SUM(I60:I62)</f>
        <v>0</v>
      </c>
      <c r="J59" s="35">
        <f t="shared" si="2"/>
        <v>228882.1</v>
      </c>
      <c r="K59" s="2">
        <f>SUM(K60:K62)</f>
        <v>0</v>
      </c>
      <c r="L59" s="35">
        <f t="shared" si="3"/>
        <v>228882.1</v>
      </c>
      <c r="M59" s="2">
        <f>SUM(M60:M62)</f>
        <v>-3959.5</v>
      </c>
      <c r="N59" s="35">
        <f t="shared" si="4"/>
        <v>224922.6</v>
      </c>
    </row>
    <row r="60" spans="1:14" ht="12.75">
      <c r="A60" s="12" t="s">
        <v>194</v>
      </c>
      <c r="B60" s="1" t="s">
        <v>232</v>
      </c>
      <c r="C60" s="1" t="s">
        <v>221</v>
      </c>
      <c r="D60" s="2">
        <f>'прил.5'!G1128</f>
        <v>205283.9</v>
      </c>
      <c r="E60" s="2">
        <f>'прил.5'!H1128</f>
        <v>-908.7999999999993</v>
      </c>
      <c r="F60" s="35">
        <f t="shared" si="0"/>
        <v>204375.1</v>
      </c>
      <c r="G60" s="2">
        <f>'прил.5'!J1128</f>
        <v>-205</v>
      </c>
      <c r="H60" s="35">
        <f t="shared" si="1"/>
        <v>204170.1</v>
      </c>
      <c r="I60" s="2">
        <f>'прил.5'!L1128</f>
        <v>0</v>
      </c>
      <c r="J60" s="35">
        <f t="shared" si="2"/>
        <v>204170.1</v>
      </c>
      <c r="K60" s="2">
        <f>'прил.5'!N1128</f>
        <v>0</v>
      </c>
      <c r="L60" s="35">
        <f t="shared" si="3"/>
        <v>204170.1</v>
      </c>
      <c r="M60" s="2">
        <f>'прил.5'!P1128</f>
        <v>-3959.5</v>
      </c>
      <c r="N60" s="35">
        <f t="shared" si="4"/>
        <v>200210.6</v>
      </c>
    </row>
    <row r="61" spans="1:14" ht="12.75">
      <c r="A61" s="12" t="s">
        <v>274</v>
      </c>
      <c r="B61" s="1" t="s">
        <v>232</v>
      </c>
      <c r="C61" s="1" t="s">
        <v>222</v>
      </c>
      <c r="D61" s="2">
        <f>'прил.5'!G1159</f>
        <v>500</v>
      </c>
      <c r="E61" s="2">
        <f>'прил.5'!H1159</f>
        <v>0</v>
      </c>
      <c r="F61" s="35">
        <f t="shared" si="0"/>
        <v>500</v>
      </c>
      <c r="G61" s="2">
        <f>'прил.5'!J1159</f>
        <v>1714.9</v>
      </c>
      <c r="H61" s="35">
        <f t="shared" si="1"/>
        <v>2214.9</v>
      </c>
      <c r="I61" s="2">
        <f>'прил.5'!L1159</f>
        <v>0</v>
      </c>
      <c r="J61" s="35">
        <f t="shared" si="2"/>
        <v>2214.9</v>
      </c>
      <c r="K61" s="2">
        <f>'прил.5'!N1159</f>
        <v>0</v>
      </c>
      <c r="L61" s="35">
        <f t="shared" si="3"/>
        <v>2214.9</v>
      </c>
      <c r="M61" s="2">
        <f>'прил.5'!P1159</f>
        <v>0</v>
      </c>
      <c r="N61" s="35">
        <f t="shared" si="4"/>
        <v>2214.9</v>
      </c>
    </row>
    <row r="62" spans="1:14" ht="12.75">
      <c r="A62" s="12" t="s">
        <v>200</v>
      </c>
      <c r="B62" s="1" t="s">
        <v>232</v>
      </c>
      <c r="C62" s="1" t="s">
        <v>229</v>
      </c>
      <c r="D62" s="2">
        <f>'прил.5'!G1170+'прил.5'!G1477</f>
        <v>19683.2</v>
      </c>
      <c r="E62" s="2">
        <f>'прил.5'!H1170+'прил.5'!H1477</f>
        <v>0</v>
      </c>
      <c r="F62" s="35">
        <f t="shared" si="0"/>
        <v>19683.2</v>
      </c>
      <c r="G62" s="2">
        <f>'прил.5'!J1170+'прил.5'!J1477</f>
        <v>2813.9</v>
      </c>
      <c r="H62" s="35">
        <f t="shared" si="1"/>
        <v>22497.100000000002</v>
      </c>
      <c r="I62" s="2">
        <f>'прил.5'!L1170+'прил.5'!L1477</f>
        <v>0</v>
      </c>
      <c r="J62" s="35">
        <f t="shared" si="2"/>
        <v>22497.100000000002</v>
      </c>
      <c r="K62" s="2">
        <f>'прил.5'!N1170+'прил.5'!N1477</f>
        <v>0</v>
      </c>
      <c r="L62" s="35">
        <f t="shared" si="3"/>
        <v>22497.100000000002</v>
      </c>
      <c r="M62" s="2">
        <f>'прил.5'!P1170+'прил.5'!P1477</f>
        <v>0</v>
      </c>
      <c r="N62" s="35">
        <f t="shared" si="4"/>
        <v>22497.100000000002</v>
      </c>
    </row>
    <row r="63" spans="1:14" ht="12.75">
      <c r="A63" s="12" t="s">
        <v>201</v>
      </c>
      <c r="B63" s="1" t="s">
        <v>204</v>
      </c>
      <c r="C63" s="1"/>
      <c r="D63" s="2">
        <f>SUM(D64)</f>
        <v>44285.899999999994</v>
      </c>
      <c r="E63" s="2">
        <f>SUM(E64)</f>
        <v>0</v>
      </c>
      <c r="F63" s="35">
        <f t="shared" si="0"/>
        <v>44285.899999999994</v>
      </c>
      <c r="G63" s="2">
        <f>SUM(G64)</f>
        <v>134</v>
      </c>
      <c r="H63" s="35">
        <f t="shared" si="1"/>
        <v>44419.899999999994</v>
      </c>
      <c r="I63" s="2">
        <f>SUM(I64)</f>
        <v>-61.9</v>
      </c>
      <c r="J63" s="35">
        <f t="shared" si="2"/>
        <v>44357.99999999999</v>
      </c>
      <c r="K63" s="2">
        <f>SUM(K64)</f>
        <v>34.9</v>
      </c>
      <c r="L63" s="35">
        <f t="shared" si="3"/>
        <v>44392.899999999994</v>
      </c>
      <c r="M63" s="2">
        <f>SUM(M64)</f>
        <v>0</v>
      </c>
      <c r="N63" s="35">
        <f t="shared" si="4"/>
        <v>44392.899999999994</v>
      </c>
    </row>
    <row r="64" spans="1:14" ht="12.75">
      <c r="A64" s="12" t="s">
        <v>206</v>
      </c>
      <c r="B64" s="1" t="s">
        <v>204</v>
      </c>
      <c r="C64" s="1" t="s">
        <v>222</v>
      </c>
      <c r="D64" s="2">
        <f>'прил.5'!G357</f>
        <v>44285.899999999994</v>
      </c>
      <c r="E64" s="2">
        <f>'прил.5'!H357</f>
        <v>0</v>
      </c>
      <c r="F64" s="35">
        <f t="shared" si="0"/>
        <v>44285.899999999994</v>
      </c>
      <c r="G64" s="2">
        <f>'прил.5'!J357</f>
        <v>134</v>
      </c>
      <c r="H64" s="35">
        <f t="shared" si="1"/>
        <v>44419.899999999994</v>
      </c>
      <c r="I64" s="2">
        <f>'прил.5'!L357</f>
        <v>-61.9</v>
      </c>
      <c r="J64" s="35">
        <f t="shared" si="2"/>
        <v>44357.99999999999</v>
      </c>
      <c r="K64" s="2">
        <f>'прил.5'!N357</f>
        <v>34.9</v>
      </c>
      <c r="L64" s="35">
        <f t="shared" si="3"/>
        <v>44392.899999999994</v>
      </c>
      <c r="M64" s="2">
        <f>'прил.5'!P357</f>
        <v>0</v>
      </c>
      <c r="N64" s="35">
        <f t="shared" si="4"/>
        <v>44392.899999999994</v>
      </c>
    </row>
    <row r="65" spans="1:14" ht="33">
      <c r="A65" s="12" t="s">
        <v>202</v>
      </c>
      <c r="B65" s="1" t="s">
        <v>198</v>
      </c>
      <c r="C65" s="1"/>
      <c r="D65" s="2">
        <f>SUM(D66)</f>
        <v>46394.2</v>
      </c>
      <c r="E65" s="2">
        <f>SUM(E66)</f>
        <v>0</v>
      </c>
      <c r="F65" s="35">
        <f t="shared" si="0"/>
        <v>46394.2</v>
      </c>
      <c r="G65" s="2">
        <f>SUM(G66)</f>
        <v>0</v>
      </c>
      <c r="H65" s="35">
        <f t="shared" si="1"/>
        <v>46394.2</v>
      </c>
      <c r="I65" s="2">
        <f>SUM(I66)</f>
        <v>0</v>
      </c>
      <c r="J65" s="35">
        <f t="shared" si="2"/>
        <v>46394.2</v>
      </c>
      <c r="K65" s="2">
        <f>SUM(K66)</f>
        <v>0</v>
      </c>
      <c r="L65" s="35">
        <f t="shared" si="3"/>
        <v>46394.2</v>
      </c>
      <c r="M65" s="2">
        <f>SUM(M66)</f>
        <v>0</v>
      </c>
      <c r="N65" s="35">
        <f t="shared" si="4"/>
        <v>46394.2</v>
      </c>
    </row>
    <row r="66" spans="1:14" ht="12.75">
      <c r="A66" s="12" t="s">
        <v>268</v>
      </c>
      <c r="B66" s="1" t="s">
        <v>198</v>
      </c>
      <c r="C66" s="1" t="s">
        <v>221</v>
      </c>
      <c r="D66" s="2">
        <f>'прил.5'!G856</f>
        <v>46394.2</v>
      </c>
      <c r="E66" s="2">
        <f>'прил.5'!H856</f>
        <v>0</v>
      </c>
      <c r="F66" s="35">
        <f t="shared" si="0"/>
        <v>46394.2</v>
      </c>
      <c r="G66" s="2">
        <f>'прил.5'!J856</f>
        <v>0</v>
      </c>
      <c r="H66" s="35">
        <f t="shared" si="1"/>
        <v>46394.2</v>
      </c>
      <c r="I66" s="2">
        <f>'прил.5'!L856</f>
        <v>0</v>
      </c>
      <c r="J66" s="35">
        <f t="shared" si="2"/>
        <v>46394.2</v>
      </c>
      <c r="K66" s="2">
        <f>'прил.5'!N856</f>
        <v>0</v>
      </c>
      <c r="L66" s="35">
        <f t="shared" si="3"/>
        <v>46394.2</v>
      </c>
      <c r="M66" s="2">
        <f>'прил.5'!P856</f>
        <v>0</v>
      </c>
      <c r="N66" s="35">
        <f t="shared" si="4"/>
        <v>46394.2</v>
      </c>
    </row>
    <row r="67" spans="1:14" ht="12.75">
      <c r="A67" s="61" t="s">
        <v>174</v>
      </c>
      <c r="B67" s="1"/>
      <c r="C67" s="1"/>
      <c r="D67" s="2">
        <f>D19+D27+D29+D35+D40+D43+D48+D51+D53+D59+D63+D65</f>
        <v>6670495.899999999</v>
      </c>
      <c r="E67" s="2">
        <f>E19+E27+E29+E35+E40+E43+E48+E51+E53+E59+E63+E65</f>
        <v>-22308.300000000003</v>
      </c>
      <c r="F67" s="35">
        <f t="shared" si="0"/>
        <v>6648187.6</v>
      </c>
      <c r="G67" s="2">
        <f>G19+G27+G29+G35+G40+G43+G48+G51+G53+G59+G63+G65</f>
        <v>-2.7284841053187847E-12</v>
      </c>
      <c r="H67" s="35">
        <f t="shared" si="1"/>
        <v>6648187.6</v>
      </c>
      <c r="I67" s="2">
        <f>I19+I27+I29+I35+I40+I43+I48+I51+I53+I59+I63+I65</f>
        <v>-64999.99999999999</v>
      </c>
      <c r="J67" s="35">
        <f t="shared" si="2"/>
        <v>6583187.6</v>
      </c>
      <c r="K67" s="2">
        <f>K19+K27+K29+K35+K40+K43+K48+K51+K53+K59+K63+K65</f>
        <v>-939.6</v>
      </c>
      <c r="L67" s="35">
        <f t="shared" si="3"/>
        <v>6582248</v>
      </c>
      <c r="M67" s="2">
        <f>M19+M27+M29+M35+M40+M43+M48+M51+M53+M59+M63+M65</f>
        <v>12800</v>
      </c>
      <c r="N67" s="35">
        <f t="shared" si="4"/>
        <v>6595048</v>
      </c>
    </row>
    <row r="69" ht="12.75">
      <c r="D69" s="21"/>
    </row>
  </sheetData>
  <mergeCells count="16">
    <mergeCell ref="M17:M18"/>
    <mergeCell ref="N17:N18"/>
    <mergeCell ref="K17:K18"/>
    <mergeCell ref="L17:L18"/>
    <mergeCell ref="A13:D13"/>
    <mergeCell ref="B17:B18"/>
    <mergeCell ref="C17:C18"/>
    <mergeCell ref="D17:D18"/>
    <mergeCell ref="A17:A18"/>
    <mergeCell ref="A14:D14"/>
    <mergeCell ref="I17:I18"/>
    <mergeCell ref="J17:J18"/>
    <mergeCell ref="H17:H18"/>
    <mergeCell ref="E17:E18"/>
    <mergeCell ref="F17:F18"/>
    <mergeCell ref="G17:G18"/>
  </mergeCells>
  <printOptions/>
  <pageMargins left="1.3779527559055118" right="0.3937007874015748" top="0.62" bottom="0.39" header="0.3937007874015748" footer="0.16"/>
  <pageSetup fitToHeight="2" fitToWidth="1" horizontalDpi="600" verticalDpi="600" orientation="portrait" paperSize="9" scale="60" r:id="rId1"/>
  <headerFooter alignWithMargins="0">
    <oddHeader>&amp;C&amp;P</oddHeader>
  </headerFooter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680"/>
  <sheetViews>
    <sheetView showZeros="0" zoomScale="80" zoomScaleNormal="80" workbookViewId="0" topLeftCell="A1">
      <selection activeCell="A8" sqref="A8:P8"/>
    </sheetView>
  </sheetViews>
  <sheetFormatPr defaultColWidth="9.125" defaultRowHeight="12.75"/>
  <cols>
    <col min="1" max="1" width="72.25390625" style="80" customWidth="1"/>
    <col min="2" max="2" width="14.125" style="20" customWidth="1"/>
    <col min="3" max="3" width="9.75390625" style="20" customWidth="1"/>
    <col min="4" max="4" width="8.875" style="20" customWidth="1"/>
    <col min="5" max="5" width="15.25390625" style="20" customWidth="1"/>
    <col min="6" max="6" width="22.125" style="20" hidden="1" customWidth="1"/>
    <col min="7" max="7" width="17.625" style="20" hidden="1" customWidth="1"/>
    <col min="8" max="8" width="17.875" style="20" hidden="1" customWidth="1"/>
    <col min="9" max="9" width="19.875" style="20" hidden="1" customWidth="1"/>
    <col min="10" max="10" width="22.75390625" style="20" hidden="1" customWidth="1"/>
    <col min="11" max="11" width="17.00390625" style="20" hidden="1" customWidth="1"/>
    <col min="12" max="12" width="21.625" style="20" hidden="1" customWidth="1"/>
    <col min="13" max="13" width="15.625" style="20" hidden="1" customWidth="1"/>
    <col min="14" max="14" width="22.00390625" style="20" hidden="1" customWidth="1"/>
    <col min="15" max="15" width="14.75390625" style="20" hidden="1" customWidth="1"/>
    <col min="16" max="16" width="25.00390625" style="20" customWidth="1"/>
    <col min="17" max="16384" width="9.125" style="20" customWidth="1"/>
  </cols>
  <sheetData>
    <row r="1" spans="5:16" ht="12.75">
      <c r="E1" s="141" t="s">
        <v>635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12.75">
      <c r="A2" s="142" t="s">
        <v>654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5:16" ht="12.75" hidden="1"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ht="12.75" hidden="1"/>
    <row r="5" spans="5:14" ht="12.75" hidden="1"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5:14" ht="12.75"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6" ht="12.75">
      <c r="A7" s="143"/>
      <c r="B7" s="143"/>
      <c r="C7" s="143"/>
      <c r="D7" s="143"/>
      <c r="E7" s="141" t="s">
        <v>256</v>
      </c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</row>
    <row r="8" spans="1:16" ht="12.75">
      <c r="A8" s="142" t="s">
        <v>655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5:16" ht="12.75" hidden="1"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10" spans="5:16" ht="12.75" hidden="1"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ht="12.75" hidden="1"/>
    <row r="12" ht="12.75" hidden="1"/>
    <row r="13" ht="12.75">
      <c r="E13" s="5"/>
    </row>
    <row r="14" spans="1:6" ht="12.75">
      <c r="A14" s="127" t="s">
        <v>179</v>
      </c>
      <c r="B14" s="127"/>
      <c r="C14" s="127"/>
      <c r="D14" s="127"/>
      <c r="E14" s="127"/>
      <c r="F14" s="127"/>
    </row>
    <row r="15" spans="1:6" ht="57.95" customHeight="1">
      <c r="A15" s="127" t="s">
        <v>402</v>
      </c>
      <c r="B15" s="127"/>
      <c r="C15" s="127"/>
      <c r="D15" s="127"/>
      <c r="E15" s="127"/>
      <c r="F15" s="127"/>
    </row>
    <row r="16" spans="1:16" ht="16.7" customHeight="1">
      <c r="A16" s="14" t="s">
        <v>216</v>
      </c>
      <c r="B16" s="14"/>
      <c r="C16" s="14"/>
      <c r="D16" s="14"/>
      <c r="E16" s="136"/>
      <c r="F16" s="136"/>
      <c r="G16" s="136"/>
      <c r="H16" s="136"/>
      <c r="I16" s="136"/>
      <c r="J16" s="136"/>
      <c r="K16" s="136"/>
      <c r="L16" s="137"/>
      <c r="M16" s="137"/>
      <c r="N16" s="137"/>
      <c r="P16" s="20" t="s">
        <v>647</v>
      </c>
    </row>
    <row r="17" spans="1:16" s="92" customFormat="1" ht="51.75" customHeight="1">
      <c r="A17" s="88" t="s">
        <v>217</v>
      </c>
      <c r="B17" s="88" t="s">
        <v>236</v>
      </c>
      <c r="C17" s="88" t="s">
        <v>218</v>
      </c>
      <c r="D17" s="88" t="s">
        <v>235</v>
      </c>
      <c r="E17" s="88" t="s">
        <v>237</v>
      </c>
      <c r="F17" s="90" t="s">
        <v>598</v>
      </c>
      <c r="G17" s="89" t="s">
        <v>597</v>
      </c>
      <c r="H17" s="89" t="s">
        <v>599</v>
      </c>
      <c r="I17" s="89" t="s">
        <v>597</v>
      </c>
      <c r="J17" s="89" t="s">
        <v>632</v>
      </c>
      <c r="K17" s="89" t="s">
        <v>631</v>
      </c>
      <c r="L17" s="116" t="s">
        <v>637</v>
      </c>
      <c r="M17" s="116" t="s">
        <v>597</v>
      </c>
      <c r="N17" s="116" t="s">
        <v>646</v>
      </c>
      <c r="O17" s="116" t="s">
        <v>597</v>
      </c>
      <c r="P17" s="123" t="s">
        <v>651</v>
      </c>
    </row>
    <row r="18" spans="1:16" ht="33">
      <c r="A18" s="61" t="str">
        <f ca="1">IF(ISERROR(MATCH(B18,Код_КЦСР,0)),"",INDIRECT(ADDRESS(MATCH(B18,Код_КЦСР,0)+1,2,,,"КЦСР")))</f>
        <v>Муниципальная программа «Развитие образования» на 2013-2022 годы</v>
      </c>
      <c r="B18" s="43" t="s">
        <v>277</v>
      </c>
      <c r="C18" s="8"/>
      <c r="D18" s="8"/>
      <c r="E18" s="88"/>
      <c r="F18" s="7">
        <f>F19+F25+F38+F44+F52+F75+F122+F141+F179+F187+F198</f>
        <v>3137666.3000000003</v>
      </c>
      <c r="G18" s="7">
        <f>G19+G25+G38+G44+G52+G75+G122+G141+G179+G187+G198</f>
        <v>0</v>
      </c>
      <c r="H18" s="35">
        <f>F18+G18</f>
        <v>3137666.3000000003</v>
      </c>
      <c r="I18" s="7">
        <f>I19+I25+I38+I44+I52+I75+I122+I141+I179+I187+I198</f>
        <v>-10964.4</v>
      </c>
      <c r="J18" s="35">
        <f>H18+I18</f>
        <v>3126701.9000000004</v>
      </c>
      <c r="K18" s="7">
        <f>K19+K25+K38+K44+K52+K75+K122+K141+K179+K187+K198</f>
        <v>-505</v>
      </c>
      <c r="L18" s="35">
        <f>J18+K18</f>
        <v>3126196.9000000004</v>
      </c>
      <c r="M18" s="7">
        <f>M19+M25+M38+M44+M52+M75+M122+M141+M179+M187+M198</f>
        <v>1917.5</v>
      </c>
      <c r="N18" s="35">
        <f>L18+M18</f>
        <v>3128114.4000000004</v>
      </c>
      <c r="O18" s="7">
        <f>O19+O25+O38+O44+O52+O75+O122+O141+O179+O187+O198</f>
        <v>0</v>
      </c>
      <c r="P18" s="35">
        <f>N18+O18</f>
        <v>3128114.4000000004</v>
      </c>
    </row>
    <row r="19" spans="1:16" ht="56.25" customHeight="1">
      <c r="A19" s="61" t="str">
        <f ca="1">IF(ISERROR(MATCH(B19,Код_КЦСР,0)),"",INDIRECT(ADDRESS(MATCH(B19,Код_КЦСР,0)+1,2,,,"КЦСР")))</f>
        <v>Проведение мероприятий управлением образования мэрии (августовское совещание, Учитель года, День учителя, прием молодых специалистов)</v>
      </c>
      <c r="B19" s="43" t="s">
        <v>279</v>
      </c>
      <c r="C19" s="8"/>
      <c r="D19" s="1"/>
      <c r="E19" s="88"/>
      <c r="F19" s="7">
        <f aca="true" t="shared" si="0" ref="F19:O23">F20</f>
        <v>92.7</v>
      </c>
      <c r="G19" s="7">
        <f t="shared" si="0"/>
        <v>0</v>
      </c>
      <c r="H19" s="35">
        <f aca="true" t="shared" si="1" ref="H19:H91">F19+G19</f>
        <v>92.7</v>
      </c>
      <c r="I19" s="7">
        <f t="shared" si="0"/>
        <v>0</v>
      </c>
      <c r="J19" s="35">
        <f aca="true" t="shared" si="2" ref="J19:J89">H19+I19</f>
        <v>92.7</v>
      </c>
      <c r="K19" s="7">
        <f t="shared" si="0"/>
        <v>0</v>
      </c>
      <c r="L19" s="35">
        <f aca="true" t="shared" si="3" ref="L19:L87">J19+K19</f>
        <v>92.7</v>
      </c>
      <c r="M19" s="7">
        <f t="shared" si="0"/>
        <v>0</v>
      </c>
      <c r="N19" s="35">
        <f aca="true" t="shared" si="4" ref="N19:N87">L19+M19</f>
        <v>92.7</v>
      </c>
      <c r="O19" s="7">
        <f t="shared" si="0"/>
        <v>0</v>
      </c>
      <c r="P19" s="35">
        <f aca="true" t="shared" si="5" ref="P19:P82">N19+O19</f>
        <v>92.7</v>
      </c>
    </row>
    <row r="20" spans="1:16" ht="21" customHeight="1">
      <c r="A20" s="61" t="str">
        <f ca="1">IF(ISERROR(MATCH(C20,Код_Раздел,0)),"",INDIRECT(ADDRESS(MATCH(C20,Код_Раздел,0)+1,2,,,"Раздел")))</f>
        <v>Образование</v>
      </c>
      <c r="B20" s="43" t="s">
        <v>279</v>
      </c>
      <c r="C20" s="8" t="s">
        <v>203</v>
      </c>
      <c r="D20" s="1"/>
      <c r="E20" s="88"/>
      <c r="F20" s="7">
        <f t="shared" si="0"/>
        <v>92.7</v>
      </c>
      <c r="G20" s="7">
        <f t="shared" si="0"/>
        <v>0</v>
      </c>
      <c r="H20" s="35">
        <f t="shared" si="1"/>
        <v>92.7</v>
      </c>
      <c r="I20" s="7">
        <f t="shared" si="0"/>
        <v>0</v>
      </c>
      <c r="J20" s="35">
        <f t="shared" si="2"/>
        <v>92.7</v>
      </c>
      <c r="K20" s="7">
        <f t="shared" si="0"/>
        <v>0</v>
      </c>
      <c r="L20" s="35">
        <f t="shared" si="3"/>
        <v>92.7</v>
      </c>
      <c r="M20" s="7">
        <f t="shared" si="0"/>
        <v>0</v>
      </c>
      <c r="N20" s="35">
        <f t="shared" si="4"/>
        <v>92.7</v>
      </c>
      <c r="O20" s="7">
        <f t="shared" si="0"/>
        <v>0</v>
      </c>
      <c r="P20" s="35">
        <f t="shared" si="5"/>
        <v>92.7</v>
      </c>
    </row>
    <row r="21" spans="1:16" ht="12.75">
      <c r="A21" s="12" t="s">
        <v>259</v>
      </c>
      <c r="B21" s="43" t="s">
        <v>279</v>
      </c>
      <c r="C21" s="8" t="s">
        <v>203</v>
      </c>
      <c r="D21" s="1" t="s">
        <v>227</v>
      </c>
      <c r="E21" s="88"/>
      <c r="F21" s="7">
        <f t="shared" si="0"/>
        <v>92.7</v>
      </c>
      <c r="G21" s="7">
        <f t="shared" si="0"/>
        <v>0</v>
      </c>
      <c r="H21" s="35">
        <f t="shared" si="1"/>
        <v>92.7</v>
      </c>
      <c r="I21" s="7">
        <f t="shared" si="0"/>
        <v>0</v>
      </c>
      <c r="J21" s="35">
        <f t="shared" si="2"/>
        <v>92.7</v>
      </c>
      <c r="K21" s="7">
        <f t="shared" si="0"/>
        <v>0</v>
      </c>
      <c r="L21" s="35">
        <f t="shared" si="3"/>
        <v>92.7</v>
      </c>
      <c r="M21" s="7">
        <f t="shared" si="0"/>
        <v>0</v>
      </c>
      <c r="N21" s="35">
        <f t="shared" si="4"/>
        <v>92.7</v>
      </c>
      <c r="O21" s="7">
        <f t="shared" si="0"/>
        <v>0</v>
      </c>
      <c r="P21" s="35">
        <f t="shared" si="5"/>
        <v>92.7</v>
      </c>
    </row>
    <row r="22" spans="1:16" ht="12.75">
      <c r="A22" s="61" t="str">
        <f ca="1">IF(ISERROR(MATCH(E22,Код_КВР,0)),"",INDIRECT(ADDRESS(MATCH(E22,Код_КВР,0)+1,2,,,"КВР")))</f>
        <v>Закупка товаров, работ и услуг для муниципальных нужд</v>
      </c>
      <c r="B22" s="43" t="s">
        <v>279</v>
      </c>
      <c r="C22" s="8" t="s">
        <v>203</v>
      </c>
      <c r="D22" s="1" t="s">
        <v>227</v>
      </c>
      <c r="E22" s="88">
        <v>200</v>
      </c>
      <c r="F22" s="7">
        <f t="shared" si="0"/>
        <v>92.7</v>
      </c>
      <c r="G22" s="7">
        <f t="shared" si="0"/>
        <v>0</v>
      </c>
      <c r="H22" s="35">
        <f t="shared" si="1"/>
        <v>92.7</v>
      </c>
      <c r="I22" s="7">
        <f t="shared" si="0"/>
        <v>0</v>
      </c>
      <c r="J22" s="35">
        <f t="shared" si="2"/>
        <v>92.7</v>
      </c>
      <c r="K22" s="7">
        <f t="shared" si="0"/>
        <v>0</v>
      </c>
      <c r="L22" s="35">
        <f t="shared" si="3"/>
        <v>92.7</v>
      </c>
      <c r="M22" s="7">
        <f t="shared" si="0"/>
        <v>0</v>
      </c>
      <c r="N22" s="35">
        <f t="shared" si="4"/>
        <v>92.7</v>
      </c>
      <c r="O22" s="7">
        <f t="shared" si="0"/>
        <v>0</v>
      </c>
      <c r="P22" s="35">
        <f t="shared" si="5"/>
        <v>92.7</v>
      </c>
    </row>
    <row r="23" spans="1:16" ht="37.5" customHeight="1">
      <c r="A23" s="61" t="str">
        <f ca="1">IF(ISERROR(MATCH(E23,Код_КВР,0)),"",INDIRECT(ADDRESS(MATCH(E23,Код_КВР,0)+1,2,,,"КВР")))</f>
        <v>Иные закупки товаров, работ и услуг для обеспечения муниципальных нужд</v>
      </c>
      <c r="B23" s="43" t="s">
        <v>279</v>
      </c>
      <c r="C23" s="8" t="s">
        <v>203</v>
      </c>
      <c r="D23" s="1" t="s">
        <v>227</v>
      </c>
      <c r="E23" s="88">
        <v>240</v>
      </c>
      <c r="F23" s="7">
        <f t="shared" si="0"/>
        <v>92.7</v>
      </c>
      <c r="G23" s="7">
        <f t="shared" si="0"/>
        <v>0</v>
      </c>
      <c r="H23" s="35">
        <f t="shared" si="1"/>
        <v>92.7</v>
      </c>
      <c r="I23" s="7">
        <f t="shared" si="0"/>
        <v>0</v>
      </c>
      <c r="J23" s="35">
        <f t="shared" si="2"/>
        <v>92.7</v>
      </c>
      <c r="K23" s="7">
        <f t="shared" si="0"/>
        <v>0</v>
      </c>
      <c r="L23" s="35">
        <f t="shared" si="3"/>
        <v>92.7</v>
      </c>
      <c r="M23" s="7">
        <f t="shared" si="0"/>
        <v>0</v>
      </c>
      <c r="N23" s="35">
        <f t="shared" si="4"/>
        <v>92.7</v>
      </c>
      <c r="O23" s="7">
        <f t="shared" si="0"/>
        <v>0</v>
      </c>
      <c r="P23" s="35">
        <f t="shared" si="5"/>
        <v>92.7</v>
      </c>
    </row>
    <row r="24" spans="1:16" ht="39" customHeight="1">
      <c r="A24" s="61" t="str">
        <f ca="1">IF(ISERROR(MATCH(E24,Код_КВР,0)),"",INDIRECT(ADDRESS(MATCH(E24,Код_КВР,0)+1,2,,,"КВР")))</f>
        <v xml:space="preserve">Прочая закупка товаров, работ и услуг для обеспечения муниципальных нужд         </v>
      </c>
      <c r="B24" s="43" t="s">
        <v>279</v>
      </c>
      <c r="C24" s="8" t="s">
        <v>203</v>
      </c>
      <c r="D24" s="1" t="s">
        <v>227</v>
      </c>
      <c r="E24" s="88">
        <v>244</v>
      </c>
      <c r="F24" s="7">
        <f>'прил.5'!G670</f>
        <v>92.7</v>
      </c>
      <c r="G24" s="7">
        <f>'прил.5'!H670</f>
        <v>0</v>
      </c>
      <c r="H24" s="35">
        <f t="shared" si="1"/>
        <v>92.7</v>
      </c>
      <c r="I24" s="7">
        <f>'прил.5'!J670</f>
        <v>0</v>
      </c>
      <c r="J24" s="35">
        <f t="shared" si="2"/>
        <v>92.7</v>
      </c>
      <c r="K24" s="7">
        <f>'прил.5'!L670</f>
        <v>0</v>
      </c>
      <c r="L24" s="35">
        <f t="shared" si="3"/>
        <v>92.7</v>
      </c>
      <c r="M24" s="7">
        <f>'прил.5'!N670</f>
        <v>0</v>
      </c>
      <c r="N24" s="35">
        <f t="shared" si="4"/>
        <v>92.7</v>
      </c>
      <c r="O24" s="7">
        <f>'прил.5'!P670</f>
        <v>0</v>
      </c>
      <c r="P24" s="35">
        <f t="shared" si="5"/>
        <v>92.7</v>
      </c>
    </row>
    <row r="25" spans="1:16" ht="20.25" customHeight="1">
      <c r="A25" s="100" t="str">
        <f ca="1">IF(ISERROR(MATCH(B25,Код_КЦСР,0)),"",INDIRECT(ADDRESS(MATCH(B25,Код_КЦСР,0)+1,2,,,"КЦСР")))</f>
        <v>Обеспечение питанием обучающихся в МОУ</v>
      </c>
      <c r="B25" s="101" t="s">
        <v>280</v>
      </c>
      <c r="C25" s="102"/>
      <c r="D25" s="103"/>
      <c r="E25" s="99"/>
      <c r="F25" s="104">
        <f>F30</f>
        <v>6132.1</v>
      </c>
      <c r="G25" s="104">
        <f>G30</f>
        <v>0</v>
      </c>
      <c r="H25" s="105">
        <f t="shared" si="1"/>
        <v>6132.1</v>
      </c>
      <c r="I25" s="104">
        <f>I30</f>
        <v>0</v>
      </c>
      <c r="J25" s="105">
        <f t="shared" si="2"/>
        <v>6132.1</v>
      </c>
      <c r="K25" s="104">
        <f>K30</f>
        <v>-232.3</v>
      </c>
      <c r="L25" s="105">
        <f t="shared" si="3"/>
        <v>5899.8</v>
      </c>
      <c r="M25" s="104">
        <f>M30+M26</f>
        <v>2294.8</v>
      </c>
      <c r="N25" s="105">
        <f t="shared" si="4"/>
        <v>8194.6</v>
      </c>
      <c r="O25" s="104">
        <f>O30+O26</f>
        <v>0</v>
      </c>
      <c r="P25" s="35">
        <f t="shared" si="5"/>
        <v>8194.6</v>
      </c>
    </row>
    <row r="26" spans="1:16" ht="20.25" customHeight="1">
      <c r="A26" s="100" t="str">
        <f ca="1">IF(ISERROR(MATCH(C26,Код_Раздел,0)),"",INDIRECT(ADDRESS(MATCH(C26,Код_Раздел,0)+1,2,,,"Раздел")))</f>
        <v>Образование</v>
      </c>
      <c r="B26" s="101" t="s">
        <v>280</v>
      </c>
      <c r="C26" s="102" t="s">
        <v>203</v>
      </c>
      <c r="D26" s="103"/>
      <c r="E26" s="99"/>
      <c r="F26" s="104"/>
      <c r="G26" s="104"/>
      <c r="H26" s="105"/>
      <c r="I26" s="104"/>
      <c r="J26" s="105"/>
      <c r="K26" s="104"/>
      <c r="L26" s="105"/>
      <c r="M26" s="104">
        <f>M27</f>
        <v>377.3</v>
      </c>
      <c r="N26" s="105">
        <f t="shared" si="4"/>
        <v>377.3</v>
      </c>
      <c r="O26" s="104">
        <f>O27</f>
        <v>0</v>
      </c>
      <c r="P26" s="35">
        <f t="shared" si="5"/>
        <v>377.3</v>
      </c>
    </row>
    <row r="27" spans="1:16" ht="20.25" customHeight="1">
      <c r="A27" s="106" t="s">
        <v>207</v>
      </c>
      <c r="B27" s="101" t="s">
        <v>280</v>
      </c>
      <c r="C27" s="102" t="s">
        <v>203</v>
      </c>
      <c r="D27" s="103" t="s">
        <v>203</v>
      </c>
      <c r="E27" s="99"/>
      <c r="F27" s="104"/>
      <c r="G27" s="104"/>
      <c r="H27" s="105"/>
      <c r="I27" s="104"/>
      <c r="J27" s="105"/>
      <c r="K27" s="104"/>
      <c r="L27" s="105"/>
      <c r="M27" s="104">
        <f>M28</f>
        <v>377.3</v>
      </c>
      <c r="N27" s="105">
        <f t="shared" si="4"/>
        <v>377.3</v>
      </c>
      <c r="O27" s="104">
        <f>O28</f>
        <v>0</v>
      </c>
      <c r="P27" s="35">
        <f t="shared" si="5"/>
        <v>377.3</v>
      </c>
    </row>
    <row r="28" spans="1:16" ht="35.25" customHeight="1">
      <c r="A28" s="100" t="str">
        <f ca="1">IF(ISERROR(MATCH(E28,Код_КВР,0)),"",INDIRECT(ADDRESS(MATCH(E28,Код_КВР,0)+1,2,,,"КВР")))</f>
        <v>Предоставление субсидий бюджетным, автономным учреждениям и иным некоммерческим организациям</v>
      </c>
      <c r="B28" s="101" t="s">
        <v>280</v>
      </c>
      <c r="C28" s="102" t="s">
        <v>203</v>
      </c>
      <c r="D28" s="103" t="s">
        <v>203</v>
      </c>
      <c r="E28" s="99">
        <v>600</v>
      </c>
      <c r="F28" s="104"/>
      <c r="G28" s="104"/>
      <c r="H28" s="105"/>
      <c r="I28" s="104"/>
      <c r="J28" s="105"/>
      <c r="K28" s="104"/>
      <c r="L28" s="105"/>
      <c r="M28" s="104">
        <f>M29</f>
        <v>377.3</v>
      </c>
      <c r="N28" s="105">
        <f t="shared" si="4"/>
        <v>377.3</v>
      </c>
      <c r="O28" s="104">
        <f>O29</f>
        <v>0</v>
      </c>
      <c r="P28" s="35">
        <f t="shared" si="5"/>
        <v>377.3</v>
      </c>
    </row>
    <row r="29" spans="1:16" ht="12.75">
      <c r="A29" s="100" t="str">
        <f ca="1">IF(ISERROR(MATCH(E29,Код_КВР,0)),"",INDIRECT(ADDRESS(MATCH(E29,Код_КВР,0)+1,2,,,"КВР")))</f>
        <v>Субсидии автономным учреждениям на иные цели</v>
      </c>
      <c r="B29" s="101" t="s">
        <v>280</v>
      </c>
      <c r="C29" s="102" t="s">
        <v>203</v>
      </c>
      <c r="D29" s="103" t="s">
        <v>203</v>
      </c>
      <c r="E29" s="99">
        <v>622</v>
      </c>
      <c r="F29" s="104"/>
      <c r="G29" s="104"/>
      <c r="H29" s="105"/>
      <c r="I29" s="104"/>
      <c r="J29" s="105"/>
      <c r="K29" s="104"/>
      <c r="L29" s="105"/>
      <c r="M29" s="104">
        <f>'прил.5'!N654</f>
        <v>377.3</v>
      </c>
      <c r="N29" s="105">
        <f t="shared" si="4"/>
        <v>377.3</v>
      </c>
      <c r="O29" s="104">
        <f>'прил.5'!P654</f>
        <v>0</v>
      </c>
      <c r="P29" s="35">
        <f t="shared" si="5"/>
        <v>377.3</v>
      </c>
    </row>
    <row r="30" spans="1:16" ht="21" customHeight="1">
      <c r="A30" s="61" t="str">
        <f ca="1">IF(ISERROR(MATCH(C30,Код_Раздел,0)),"",INDIRECT(ADDRESS(MATCH(C30,Код_Раздел,0)+1,2,,,"Раздел")))</f>
        <v>Образование</v>
      </c>
      <c r="B30" s="43" t="s">
        <v>280</v>
      </c>
      <c r="C30" s="8" t="s">
        <v>203</v>
      </c>
      <c r="D30" s="1"/>
      <c r="E30" s="88"/>
      <c r="F30" s="7">
        <f aca="true" t="shared" si="6" ref="F30:O33">F31</f>
        <v>6132.1</v>
      </c>
      <c r="G30" s="7">
        <f t="shared" si="6"/>
        <v>0</v>
      </c>
      <c r="H30" s="35">
        <f t="shared" si="1"/>
        <v>6132.1</v>
      </c>
      <c r="I30" s="7">
        <f>I31</f>
        <v>0</v>
      </c>
      <c r="J30" s="35">
        <f t="shared" si="2"/>
        <v>6132.1</v>
      </c>
      <c r="K30" s="7">
        <f>K31</f>
        <v>-232.3</v>
      </c>
      <c r="L30" s="35">
        <f t="shared" si="3"/>
        <v>5899.8</v>
      </c>
      <c r="M30" s="7">
        <f>M31</f>
        <v>1917.5</v>
      </c>
      <c r="N30" s="35">
        <f t="shared" si="4"/>
        <v>7817.3</v>
      </c>
      <c r="O30" s="7">
        <f>O31</f>
        <v>0</v>
      </c>
      <c r="P30" s="35">
        <f t="shared" si="5"/>
        <v>7817.3</v>
      </c>
    </row>
    <row r="31" spans="1:16" ht="19.5" customHeight="1">
      <c r="A31" s="12" t="s">
        <v>259</v>
      </c>
      <c r="B31" s="43" t="s">
        <v>280</v>
      </c>
      <c r="C31" s="8" t="s">
        <v>203</v>
      </c>
      <c r="D31" s="1" t="s">
        <v>227</v>
      </c>
      <c r="E31" s="88"/>
      <c r="F31" s="7">
        <f t="shared" si="6"/>
        <v>6132.1</v>
      </c>
      <c r="G31" s="7">
        <f t="shared" si="6"/>
        <v>0</v>
      </c>
      <c r="H31" s="35">
        <f t="shared" si="1"/>
        <v>6132.1</v>
      </c>
      <c r="I31" s="7">
        <f>I32</f>
        <v>0</v>
      </c>
      <c r="J31" s="35">
        <f t="shared" si="2"/>
        <v>6132.1</v>
      </c>
      <c r="K31" s="7">
        <f>K32</f>
        <v>-232.3</v>
      </c>
      <c r="L31" s="35">
        <f t="shared" si="3"/>
        <v>5899.8</v>
      </c>
      <c r="M31" s="7">
        <f>M32</f>
        <v>1917.5</v>
      </c>
      <c r="N31" s="35">
        <f t="shared" si="4"/>
        <v>7817.3</v>
      </c>
      <c r="O31" s="7">
        <f>O32</f>
        <v>0</v>
      </c>
      <c r="P31" s="35">
        <f t="shared" si="5"/>
        <v>7817.3</v>
      </c>
    </row>
    <row r="32" spans="1:16" ht="41.25" customHeight="1">
      <c r="A32" s="61" t="str">
        <f aca="true" t="shared" si="7" ref="A32:A37">IF(ISERROR(MATCH(E32,Код_КВР,0)),"",INDIRECT(ADDRESS(MATCH(E32,Код_КВР,0)+1,2,,,"КВР")))</f>
        <v>Предоставление субсидий бюджетным, автономным учреждениям и иным некоммерческим организациям</v>
      </c>
      <c r="B32" s="43" t="s">
        <v>280</v>
      </c>
      <c r="C32" s="8" t="s">
        <v>203</v>
      </c>
      <c r="D32" s="1" t="s">
        <v>227</v>
      </c>
      <c r="E32" s="88">
        <v>600</v>
      </c>
      <c r="F32" s="7">
        <f t="shared" si="6"/>
        <v>6132.1</v>
      </c>
      <c r="G32" s="7">
        <f t="shared" si="6"/>
        <v>0</v>
      </c>
      <c r="H32" s="35">
        <f t="shared" si="1"/>
        <v>6132.1</v>
      </c>
      <c r="I32" s="7">
        <f>I33+I35</f>
        <v>0</v>
      </c>
      <c r="J32" s="35">
        <f t="shared" si="2"/>
        <v>6132.1</v>
      </c>
      <c r="K32" s="7">
        <f>K33+K35</f>
        <v>-232.3</v>
      </c>
      <c r="L32" s="35">
        <f t="shared" si="3"/>
        <v>5899.8</v>
      </c>
      <c r="M32" s="7">
        <f>M33+M35</f>
        <v>1917.5</v>
      </c>
      <c r="N32" s="35">
        <f t="shared" si="4"/>
        <v>7817.3</v>
      </c>
      <c r="O32" s="7">
        <f>O33+O35</f>
        <v>0</v>
      </c>
      <c r="P32" s="35">
        <f t="shared" si="5"/>
        <v>7817.3</v>
      </c>
    </row>
    <row r="33" spans="1:16" ht="20.25" customHeight="1">
      <c r="A33" s="61" t="str">
        <f ca="1" t="shared" si="7"/>
        <v>Субсидии бюджетным учреждениям</v>
      </c>
      <c r="B33" s="43" t="s">
        <v>280</v>
      </c>
      <c r="C33" s="8" t="s">
        <v>203</v>
      </c>
      <c r="D33" s="1" t="s">
        <v>227</v>
      </c>
      <c r="E33" s="88">
        <v>610</v>
      </c>
      <c r="F33" s="7">
        <f t="shared" si="6"/>
        <v>6132.1</v>
      </c>
      <c r="G33" s="7">
        <f t="shared" si="6"/>
        <v>0</v>
      </c>
      <c r="H33" s="35">
        <f t="shared" si="1"/>
        <v>6132.1</v>
      </c>
      <c r="I33" s="7">
        <f t="shared" si="6"/>
        <v>-4281.5</v>
      </c>
      <c r="J33" s="35">
        <f t="shared" si="2"/>
        <v>1850.6000000000004</v>
      </c>
      <c r="K33" s="7">
        <f t="shared" si="6"/>
        <v>0</v>
      </c>
      <c r="L33" s="35">
        <f t="shared" si="3"/>
        <v>1850.6000000000004</v>
      </c>
      <c r="M33" s="7">
        <f t="shared" si="6"/>
        <v>0</v>
      </c>
      <c r="N33" s="35">
        <f t="shared" si="4"/>
        <v>1850.6000000000004</v>
      </c>
      <c r="O33" s="7">
        <f t="shared" si="6"/>
        <v>0</v>
      </c>
      <c r="P33" s="35">
        <f t="shared" si="5"/>
        <v>1850.6000000000004</v>
      </c>
    </row>
    <row r="34" spans="1:16" ht="54" customHeight="1">
      <c r="A34" s="61" t="str">
        <f ca="1" t="shared" si="7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4" s="43" t="s">
        <v>280</v>
      </c>
      <c r="C34" s="8" t="s">
        <v>203</v>
      </c>
      <c r="D34" s="1" t="s">
        <v>227</v>
      </c>
      <c r="E34" s="88">
        <v>611</v>
      </c>
      <c r="F34" s="7">
        <f>'прил.5'!G674</f>
        <v>6132.1</v>
      </c>
      <c r="G34" s="7">
        <f>'прил.5'!H674</f>
        <v>0</v>
      </c>
      <c r="H34" s="35">
        <f t="shared" si="1"/>
        <v>6132.1</v>
      </c>
      <c r="I34" s="7">
        <f>'прил.5'!J674</f>
        <v>-4281.5</v>
      </c>
      <c r="J34" s="35">
        <f t="shared" si="2"/>
        <v>1850.6000000000004</v>
      </c>
      <c r="K34" s="7">
        <f>'прил.5'!L674</f>
        <v>0</v>
      </c>
      <c r="L34" s="35">
        <f t="shared" si="3"/>
        <v>1850.6000000000004</v>
      </c>
      <c r="M34" s="7">
        <f>'прил.5'!N674</f>
        <v>0</v>
      </c>
      <c r="N34" s="35">
        <f t="shared" si="4"/>
        <v>1850.6000000000004</v>
      </c>
      <c r="O34" s="7">
        <f>'прил.5'!P674</f>
        <v>0</v>
      </c>
      <c r="P34" s="35">
        <f t="shared" si="5"/>
        <v>1850.6000000000004</v>
      </c>
    </row>
    <row r="35" spans="1:16" ht="24" customHeight="1">
      <c r="A35" s="61" t="str">
        <f ca="1" t="shared" si="7"/>
        <v>Субсидии автономным учреждениям</v>
      </c>
      <c r="B35" s="43" t="s">
        <v>280</v>
      </c>
      <c r="C35" s="8" t="s">
        <v>203</v>
      </c>
      <c r="D35" s="1" t="s">
        <v>227</v>
      </c>
      <c r="E35" s="88">
        <v>620</v>
      </c>
      <c r="F35" s="7"/>
      <c r="G35" s="7"/>
      <c r="H35" s="35"/>
      <c r="I35" s="7">
        <f>I36</f>
        <v>4281.5</v>
      </c>
      <c r="J35" s="35">
        <f t="shared" si="2"/>
        <v>4281.5</v>
      </c>
      <c r="K35" s="7">
        <f>K36</f>
        <v>-232.3</v>
      </c>
      <c r="L35" s="35">
        <f t="shared" si="3"/>
        <v>4049.2</v>
      </c>
      <c r="M35" s="7">
        <f>M36+M37</f>
        <v>1917.5</v>
      </c>
      <c r="N35" s="35">
        <f t="shared" si="4"/>
        <v>5966.7</v>
      </c>
      <c r="O35" s="7">
        <f>O36+O37</f>
        <v>0</v>
      </c>
      <c r="P35" s="35">
        <f t="shared" si="5"/>
        <v>5966.7</v>
      </c>
    </row>
    <row r="36" spans="1:16" ht="56.25" customHeight="1">
      <c r="A36" s="61" t="str">
        <f ca="1" t="shared" si="7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6" s="43" t="s">
        <v>280</v>
      </c>
      <c r="C36" s="8" t="s">
        <v>203</v>
      </c>
      <c r="D36" s="1" t="s">
        <v>227</v>
      </c>
      <c r="E36" s="88">
        <v>621</v>
      </c>
      <c r="F36" s="7"/>
      <c r="G36" s="7"/>
      <c r="H36" s="35"/>
      <c r="I36" s="7">
        <f>'прил.5'!J676</f>
        <v>4281.5</v>
      </c>
      <c r="J36" s="35">
        <f t="shared" si="2"/>
        <v>4281.5</v>
      </c>
      <c r="K36" s="7">
        <f>'прил.5'!L676</f>
        <v>-232.3</v>
      </c>
      <c r="L36" s="35">
        <f t="shared" si="3"/>
        <v>4049.2</v>
      </c>
      <c r="M36" s="7">
        <f>'прил.5'!N676</f>
        <v>0</v>
      </c>
      <c r="N36" s="35">
        <f t="shared" si="4"/>
        <v>4049.2</v>
      </c>
      <c r="O36" s="7">
        <f>'прил.5'!P676</f>
        <v>0</v>
      </c>
      <c r="P36" s="35">
        <f t="shared" si="5"/>
        <v>4049.2</v>
      </c>
    </row>
    <row r="37" spans="1:16" ht="23.25" customHeight="1">
      <c r="A37" s="61" t="str">
        <f ca="1" t="shared" si="7"/>
        <v>Субсидии автономным учреждениям на иные цели</v>
      </c>
      <c r="B37" s="43" t="s">
        <v>280</v>
      </c>
      <c r="C37" s="8" t="s">
        <v>203</v>
      </c>
      <c r="D37" s="1" t="s">
        <v>227</v>
      </c>
      <c r="E37" s="94">
        <v>622</v>
      </c>
      <c r="F37" s="7"/>
      <c r="G37" s="7"/>
      <c r="H37" s="35"/>
      <c r="I37" s="7"/>
      <c r="J37" s="35"/>
      <c r="K37" s="7"/>
      <c r="L37" s="35"/>
      <c r="M37" s="7">
        <f>'прил.5'!N677</f>
        <v>1917.5</v>
      </c>
      <c r="N37" s="35">
        <f t="shared" si="4"/>
        <v>1917.5</v>
      </c>
      <c r="O37" s="7">
        <f>'прил.5'!P677</f>
        <v>0</v>
      </c>
      <c r="P37" s="35">
        <f t="shared" si="5"/>
        <v>1917.5</v>
      </c>
    </row>
    <row r="38" spans="1:16" ht="36" customHeight="1">
      <c r="A38" s="61" t="str">
        <f ca="1">IF(ISERROR(MATCH(B38,Код_КЦСР,0)),"",INDIRECT(ADDRESS(MATCH(B38,Код_КЦСР,0)+1,2,,,"КЦСР")))</f>
        <v>Обеспечение работы по организации и ведению бухгалтерского (бюджетного) учета и отчетности</v>
      </c>
      <c r="B38" s="43" t="s">
        <v>282</v>
      </c>
      <c r="C38" s="8"/>
      <c r="D38" s="1"/>
      <c r="E38" s="88"/>
      <c r="F38" s="7">
        <f aca="true" t="shared" si="8" ref="F38:O42">F39</f>
        <v>43113.9</v>
      </c>
      <c r="G38" s="7">
        <f t="shared" si="8"/>
        <v>0</v>
      </c>
      <c r="H38" s="35">
        <f t="shared" si="1"/>
        <v>43113.9</v>
      </c>
      <c r="I38" s="7">
        <f t="shared" si="8"/>
        <v>0</v>
      </c>
      <c r="J38" s="35">
        <f t="shared" si="2"/>
        <v>43113.9</v>
      </c>
      <c r="K38" s="7">
        <f t="shared" si="8"/>
        <v>-27.9</v>
      </c>
      <c r="L38" s="35">
        <f t="shared" si="3"/>
        <v>43086</v>
      </c>
      <c r="M38" s="7">
        <f t="shared" si="8"/>
        <v>0</v>
      </c>
      <c r="N38" s="35">
        <f t="shared" si="4"/>
        <v>43086</v>
      </c>
      <c r="O38" s="7">
        <f t="shared" si="8"/>
        <v>0</v>
      </c>
      <c r="P38" s="35">
        <f t="shared" si="5"/>
        <v>43086</v>
      </c>
    </row>
    <row r="39" spans="1:16" ht="12.75">
      <c r="A39" s="61" t="str">
        <f ca="1">IF(ISERROR(MATCH(C39,Код_Раздел,0)),"",INDIRECT(ADDRESS(MATCH(C39,Код_Раздел,0)+1,2,,,"Раздел")))</f>
        <v>Образование</v>
      </c>
      <c r="B39" s="43" t="s">
        <v>282</v>
      </c>
      <c r="C39" s="8" t="s">
        <v>203</v>
      </c>
      <c r="D39" s="1"/>
      <c r="E39" s="88"/>
      <c r="F39" s="7">
        <f t="shared" si="8"/>
        <v>43113.9</v>
      </c>
      <c r="G39" s="7">
        <f t="shared" si="8"/>
        <v>0</v>
      </c>
      <c r="H39" s="35">
        <f t="shared" si="1"/>
        <v>43113.9</v>
      </c>
      <c r="I39" s="7">
        <f t="shared" si="8"/>
        <v>0</v>
      </c>
      <c r="J39" s="35">
        <f t="shared" si="2"/>
        <v>43113.9</v>
      </c>
      <c r="K39" s="7">
        <f t="shared" si="8"/>
        <v>-27.9</v>
      </c>
      <c r="L39" s="35">
        <f t="shared" si="3"/>
        <v>43086</v>
      </c>
      <c r="M39" s="7">
        <f t="shared" si="8"/>
        <v>0</v>
      </c>
      <c r="N39" s="35">
        <f t="shared" si="4"/>
        <v>43086</v>
      </c>
      <c r="O39" s="7">
        <f t="shared" si="8"/>
        <v>0</v>
      </c>
      <c r="P39" s="35">
        <f t="shared" si="5"/>
        <v>43086</v>
      </c>
    </row>
    <row r="40" spans="1:16" ht="12.75">
      <c r="A40" s="12" t="s">
        <v>259</v>
      </c>
      <c r="B40" s="43" t="s">
        <v>282</v>
      </c>
      <c r="C40" s="8" t="s">
        <v>203</v>
      </c>
      <c r="D40" s="1" t="s">
        <v>227</v>
      </c>
      <c r="E40" s="88"/>
      <c r="F40" s="7">
        <f t="shared" si="8"/>
        <v>43113.9</v>
      </c>
      <c r="G40" s="7">
        <f t="shared" si="8"/>
        <v>0</v>
      </c>
      <c r="H40" s="35">
        <f t="shared" si="1"/>
        <v>43113.9</v>
      </c>
      <c r="I40" s="7">
        <f t="shared" si="8"/>
        <v>0</v>
      </c>
      <c r="J40" s="35">
        <f t="shared" si="2"/>
        <v>43113.9</v>
      </c>
      <c r="K40" s="7">
        <f t="shared" si="8"/>
        <v>-27.9</v>
      </c>
      <c r="L40" s="35">
        <f t="shared" si="3"/>
        <v>43086</v>
      </c>
      <c r="M40" s="7">
        <f t="shared" si="8"/>
        <v>0</v>
      </c>
      <c r="N40" s="35">
        <f t="shared" si="4"/>
        <v>43086</v>
      </c>
      <c r="O40" s="7">
        <f t="shared" si="8"/>
        <v>0</v>
      </c>
      <c r="P40" s="35">
        <f t="shared" si="5"/>
        <v>43086</v>
      </c>
    </row>
    <row r="41" spans="1:16" ht="39" customHeight="1">
      <c r="A41" s="61" t="str">
        <f ca="1">IF(ISERROR(MATCH(E41,Код_КВР,0)),"",INDIRECT(ADDRESS(MATCH(E41,Код_КВР,0)+1,2,,,"КВР")))</f>
        <v>Предоставление субсидий бюджетным, автономным учреждениям и иным некоммерческим организациям</v>
      </c>
      <c r="B41" s="43" t="s">
        <v>282</v>
      </c>
      <c r="C41" s="8" t="s">
        <v>203</v>
      </c>
      <c r="D41" s="1" t="s">
        <v>227</v>
      </c>
      <c r="E41" s="88">
        <v>600</v>
      </c>
      <c r="F41" s="7">
        <f t="shared" si="8"/>
        <v>43113.9</v>
      </c>
      <c r="G41" s="7">
        <f t="shared" si="8"/>
        <v>0</v>
      </c>
      <c r="H41" s="35">
        <f t="shared" si="1"/>
        <v>43113.9</v>
      </c>
      <c r="I41" s="7">
        <f t="shared" si="8"/>
        <v>0</v>
      </c>
      <c r="J41" s="35">
        <f t="shared" si="2"/>
        <v>43113.9</v>
      </c>
      <c r="K41" s="7">
        <f t="shared" si="8"/>
        <v>-27.9</v>
      </c>
      <c r="L41" s="35">
        <f t="shared" si="3"/>
        <v>43086</v>
      </c>
      <c r="M41" s="7">
        <f t="shared" si="8"/>
        <v>0</v>
      </c>
      <c r="N41" s="35">
        <f t="shared" si="4"/>
        <v>43086</v>
      </c>
      <c r="O41" s="7">
        <f t="shared" si="8"/>
        <v>0</v>
      </c>
      <c r="P41" s="35">
        <f t="shared" si="5"/>
        <v>43086</v>
      </c>
    </row>
    <row r="42" spans="1:16" ht="21.95" customHeight="1">
      <c r="A42" s="61" t="str">
        <f ca="1">IF(ISERROR(MATCH(E42,Код_КВР,0)),"",INDIRECT(ADDRESS(MATCH(E42,Код_КВР,0)+1,2,,,"КВР")))</f>
        <v>Субсидии бюджетным учреждениям</v>
      </c>
      <c r="B42" s="43" t="s">
        <v>282</v>
      </c>
      <c r="C42" s="8" t="s">
        <v>203</v>
      </c>
      <c r="D42" s="1" t="s">
        <v>227</v>
      </c>
      <c r="E42" s="88">
        <v>610</v>
      </c>
      <c r="F42" s="7">
        <f t="shared" si="8"/>
        <v>43113.9</v>
      </c>
      <c r="G42" s="7">
        <f t="shared" si="8"/>
        <v>0</v>
      </c>
      <c r="H42" s="35">
        <f t="shared" si="1"/>
        <v>43113.9</v>
      </c>
      <c r="I42" s="7">
        <f t="shared" si="8"/>
        <v>0</v>
      </c>
      <c r="J42" s="35">
        <f t="shared" si="2"/>
        <v>43113.9</v>
      </c>
      <c r="K42" s="7">
        <f t="shared" si="8"/>
        <v>-27.9</v>
      </c>
      <c r="L42" s="35">
        <f t="shared" si="3"/>
        <v>43086</v>
      </c>
      <c r="M42" s="7">
        <f t="shared" si="8"/>
        <v>0</v>
      </c>
      <c r="N42" s="35">
        <f t="shared" si="4"/>
        <v>43086</v>
      </c>
      <c r="O42" s="7">
        <f t="shared" si="8"/>
        <v>0</v>
      </c>
      <c r="P42" s="35">
        <f t="shared" si="5"/>
        <v>43086</v>
      </c>
    </row>
    <row r="43" spans="1:16" ht="52.7" customHeight="1">
      <c r="A43" s="61" t="str">
        <f ca="1">IF(ISERROR(MATCH(E43,Код_КВР,0)),"",INDIRECT(ADDRESS(MATCH(E43,Код_КВР,0)+1,2,,,"КВР")))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3" s="43" t="s">
        <v>282</v>
      </c>
      <c r="C43" s="8" t="s">
        <v>203</v>
      </c>
      <c r="D43" s="1" t="s">
        <v>227</v>
      </c>
      <c r="E43" s="88">
        <v>611</v>
      </c>
      <c r="F43" s="7">
        <f>'прил.5'!G681</f>
        <v>43113.9</v>
      </c>
      <c r="G43" s="7">
        <f>'прил.5'!H681</f>
        <v>0</v>
      </c>
      <c r="H43" s="35">
        <f t="shared" si="1"/>
        <v>43113.9</v>
      </c>
      <c r="I43" s="7">
        <f>'прил.5'!J681</f>
        <v>0</v>
      </c>
      <c r="J43" s="35">
        <f t="shared" si="2"/>
        <v>43113.9</v>
      </c>
      <c r="K43" s="7">
        <f>'прил.5'!L681</f>
        <v>-27.9</v>
      </c>
      <c r="L43" s="35">
        <f t="shared" si="3"/>
        <v>43086</v>
      </c>
      <c r="M43" s="7">
        <f>'прил.5'!N681</f>
        <v>0</v>
      </c>
      <c r="N43" s="35">
        <f t="shared" si="4"/>
        <v>43086</v>
      </c>
      <c r="O43" s="7">
        <f>'прил.5'!P681</f>
        <v>0</v>
      </c>
      <c r="P43" s="35">
        <f t="shared" si="5"/>
        <v>43086</v>
      </c>
    </row>
    <row r="44" spans="1:16" ht="35.25" customHeight="1">
      <c r="A44" s="61" t="str">
        <f ca="1">IF(ISERROR(MATCH(B44,Код_КЦСР,0)),"",INDIRECT(ADDRESS(MATCH(B44,Код_КЦСР,0)+1,2,,,"КЦСР")))</f>
        <v>Обеспечение питанием обучающихся в МОУ за счет субвенций из областного бюджета</v>
      </c>
      <c r="B44" s="43" t="s">
        <v>431</v>
      </c>
      <c r="C44" s="8"/>
      <c r="D44" s="1"/>
      <c r="E44" s="88"/>
      <c r="F44" s="7">
        <f aca="true" t="shared" si="9" ref="F44:O48">F45</f>
        <v>18137.8</v>
      </c>
      <c r="G44" s="7">
        <f t="shared" si="9"/>
        <v>0</v>
      </c>
      <c r="H44" s="35">
        <f t="shared" si="1"/>
        <v>18137.8</v>
      </c>
      <c r="I44" s="7">
        <f t="shared" si="9"/>
        <v>0</v>
      </c>
      <c r="J44" s="35">
        <f t="shared" si="2"/>
        <v>18137.8</v>
      </c>
      <c r="K44" s="7">
        <f t="shared" si="9"/>
        <v>0</v>
      </c>
      <c r="L44" s="35">
        <f t="shared" si="3"/>
        <v>18137.8</v>
      </c>
      <c r="M44" s="7">
        <f t="shared" si="9"/>
        <v>0</v>
      </c>
      <c r="N44" s="35">
        <f t="shared" si="4"/>
        <v>18137.8</v>
      </c>
      <c r="O44" s="7">
        <f t="shared" si="9"/>
        <v>0</v>
      </c>
      <c r="P44" s="35">
        <f t="shared" si="5"/>
        <v>18137.8</v>
      </c>
    </row>
    <row r="45" spans="1:16" ht="19.5" customHeight="1">
      <c r="A45" s="61" t="str">
        <f ca="1">IF(ISERROR(MATCH(C45,Код_Раздел,0)),"",INDIRECT(ADDRESS(MATCH(C45,Код_Раздел,0)+1,2,,,"Раздел")))</f>
        <v>Образование</v>
      </c>
      <c r="B45" s="43" t="s">
        <v>431</v>
      </c>
      <c r="C45" s="8" t="s">
        <v>203</v>
      </c>
      <c r="D45" s="1"/>
      <c r="E45" s="88"/>
      <c r="F45" s="7">
        <f t="shared" si="9"/>
        <v>18137.8</v>
      </c>
      <c r="G45" s="7">
        <f t="shared" si="9"/>
        <v>0</v>
      </c>
      <c r="H45" s="35">
        <f t="shared" si="1"/>
        <v>18137.8</v>
      </c>
      <c r="I45" s="7">
        <f>I46</f>
        <v>0</v>
      </c>
      <c r="J45" s="35">
        <f t="shared" si="2"/>
        <v>18137.8</v>
      </c>
      <c r="K45" s="7">
        <f>K46</f>
        <v>0</v>
      </c>
      <c r="L45" s="35">
        <f t="shared" si="3"/>
        <v>18137.8</v>
      </c>
      <c r="M45" s="7">
        <f>M46</f>
        <v>0</v>
      </c>
      <c r="N45" s="35">
        <f t="shared" si="4"/>
        <v>18137.8</v>
      </c>
      <c r="O45" s="7">
        <f>O46</f>
        <v>0</v>
      </c>
      <c r="P45" s="35">
        <f t="shared" si="5"/>
        <v>18137.8</v>
      </c>
    </row>
    <row r="46" spans="1:16" ht="19.5" customHeight="1">
      <c r="A46" s="12" t="s">
        <v>259</v>
      </c>
      <c r="B46" s="43" t="s">
        <v>431</v>
      </c>
      <c r="C46" s="8" t="s">
        <v>203</v>
      </c>
      <c r="D46" s="1" t="s">
        <v>227</v>
      </c>
      <c r="E46" s="88"/>
      <c r="F46" s="7">
        <f t="shared" si="9"/>
        <v>18137.8</v>
      </c>
      <c r="G46" s="7">
        <f t="shared" si="9"/>
        <v>0</v>
      </c>
      <c r="H46" s="35">
        <f t="shared" si="1"/>
        <v>18137.8</v>
      </c>
      <c r="I46" s="7">
        <f>I47</f>
        <v>0</v>
      </c>
      <c r="J46" s="35">
        <f t="shared" si="2"/>
        <v>18137.8</v>
      </c>
      <c r="K46" s="7">
        <f>K47</f>
        <v>0</v>
      </c>
      <c r="L46" s="35">
        <f t="shared" si="3"/>
        <v>18137.8</v>
      </c>
      <c r="M46" s="7">
        <f>M47</f>
        <v>0</v>
      </c>
      <c r="N46" s="35">
        <f t="shared" si="4"/>
        <v>18137.8</v>
      </c>
      <c r="O46" s="7">
        <f>O47</f>
        <v>0</v>
      </c>
      <c r="P46" s="35">
        <f t="shared" si="5"/>
        <v>18137.8</v>
      </c>
    </row>
    <row r="47" spans="1:16" ht="36" customHeight="1">
      <c r="A47" s="61" t="str">
        <f ca="1">IF(ISERROR(MATCH(E47,Код_КВР,0)),"",INDIRECT(ADDRESS(MATCH(E47,Код_КВР,0)+1,2,,,"КВР")))</f>
        <v>Предоставление субсидий бюджетным, автономным учреждениям и иным некоммерческим организациям</v>
      </c>
      <c r="B47" s="43" t="s">
        <v>431</v>
      </c>
      <c r="C47" s="8" t="s">
        <v>203</v>
      </c>
      <c r="D47" s="1" t="s">
        <v>227</v>
      </c>
      <c r="E47" s="88">
        <v>600</v>
      </c>
      <c r="F47" s="7">
        <f t="shared" si="9"/>
        <v>18137.8</v>
      </c>
      <c r="G47" s="7">
        <f t="shared" si="9"/>
        <v>0</v>
      </c>
      <c r="H47" s="35">
        <f t="shared" si="1"/>
        <v>18137.8</v>
      </c>
      <c r="I47" s="7">
        <f>I48+I50</f>
        <v>0</v>
      </c>
      <c r="J47" s="35">
        <f t="shared" si="2"/>
        <v>18137.8</v>
      </c>
      <c r="K47" s="7">
        <f>K48+K50</f>
        <v>0</v>
      </c>
      <c r="L47" s="35">
        <f t="shared" si="3"/>
        <v>18137.8</v>
      </c>
      <c r="M47" s="7">
        <f>M48+M50</f>
        <v>0</v>
      </c>
      <c r="N47" s="35">
        <f t="shared" si="4"/>
        <v>18137.8</v>
      </c>
      <c r="O47" s="7">
        <f>O48+O50</f>
        <v>0</v>
      </c>
      <c r="P47" s="35">
        <f t="shared" si="5"/>
        <v>18137.8</v>
      </c>
    </row>
    <row r="48" spans="1:16" ht="18.75" customHeight="1">
      <c r="A48" s="61" t="str">
        <f ca="1">IF(ISERROR(MATCH(E48,Код_КВР,0)),"",INDIRECT(ADDRESS(MATCH(E48,Код_КВР,0)+1,2,,,"КВР")))</f>
        <v>Субсидии бюджетным учреждениям</v>
      </c>
      <c r="B48" s="43" t="s">
        <v>431</v>
      </c>
      <c r="C48" s="8" t="s">
        <v>203</v>
      </c>
      <c r="D48" s="1" t="s">
        <v>227</v>
      </c>
      <c r="E48" s="88">
        <v>610</v>
      </c>
      <c r="F48" s="7">
        <f t="shared" si="9"/>
        <v>18137.8</v>
      </c>
      <c r="G48" s="7">
        <f t="shared" si="9"/>
        <v>0</v>
      </c>
      <c r="H48" s="35">
        <f t="shared" si="1"/>
        <v>18137.8</v>
      </c>
      <c r="I48" s="7">
        <f t="shared" si="9"/>
        <v>-12299.8</v>
      </c>
      <c r="J48" s="35">
        <f t="shared" si="2"/>
        <v>5838</v>
      </c>
      <c r="K48" s="7">
        <f t="shared" si="9"/>
        <v>0</v>
      </c>
      <c r="L48" s="35">
        <f t="shared" si="3"/>
        <v>5838</v>
      </c>
      <c r="M48" s="7">
        <f t="shared" si="9"/>
        <v>0</v>
      </c>
      <c r="N48" s="35">
        <f t="shared" si="4"/>
        <v>5838</v>
      </c>
      <c r="O48" s="7">
        <f t="shared" si="9"/>
        <v>0</v>
      </c>
      <c r="P48" s="35">
        <f t="shared" si="5"/>
        <v>5838</v>
      </c>
    </row>
    <row r="49" spans="1:16" ht="60" customHeight="1">
      <c r="A49" s="61" t="str">
        <f ca="1">IF(ISERROR(MATCH(E49,Код_КВР,0)),"",INDIRECT(ADDRESS(MATCH(E49,Код_КВР,0)+1,2,,,"КВР")))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9" s="43" t="s">
        <v>431</v>
      </c>
      <c r="C49" s="8" t="s">
        <v>203</v>
      </c>
      <c r="D49" s="1" t="s">
        <v>227</v>
      </c>
      <c r="E49" s="88">
        <v>611</v>
      </c>
      <c r="F49" s="7">
        <f>'прил.5'!G685</f>
        <v>18137.8</v>
      </c>
      <c r="G49" s="7">
        <f>'прил.5'!H685</f>
        <v>0</v>
      </c>
      <c r="H49" s="35">
        <f t="shared" si="1"/>
        <v>18137.8</v>
      </c>
      <c r="I49" s="7">
        <f>'прил.5'!J685</f>
        <v>-12299.8</v>
      </c>
      <c r="J49" s="35">
        <f t="shared" si="2"/>
        <v>5838</v>
      </c>
      <c r="K49" s="7">
        <f>'прил.5'!L685</f>
        <v>0</v>
      </c>
      <c r="L49" s="35">
        <f t="shared" si="3"/>
        <v>5838</v>
      </c>
      <c r="M49" s="7">
        <f>'прил.5'!N685</f>
        <v>0</v>
      </c>
      <c r="N49" s="35">
        <f t="shared" si="4"/>
        <v>5838</v>
      </c>
      <c r="O49" s="7">
        <f>'прил.5'!P685</f>
        <v>0</v>
      </c>
      <c r="P49" s="35">
        <f t="shared" si="5"/>
        <v>5838</v>
      </c>
    </row>
    <row r="50" spans="1:16" ht="19.5" customHeight="1">
      <c r="A50" s="61" t="str">
        <f ca="1">IF(ISERROR(MATCH(E50,Код_КВР,0)),"",INDIRECT(ADDRESS(MATCH(E50,Код_КВР,0)+1,2,,,"КВР")))</f>
        <v>Субсидии автономным учреждениям</v>
      </c>
      <c r="B50" s="43" t="s">
        <v>431</v>
      </c>
      <c r="C50" s="8" t="s">
        <v>203</v>
      </c>
      <c r="D50" s="1" t="s">
        <v>227</v>
      </c>
      <c r="E50" s="88">
        <v>620</v>
      </c>
      <c r="F50" s="7"/>
      <c r="G50" s="7"/>
      <c r="H50" s="35"/>
      <c r="I50" s="7">
        <f>I51</f>
        <v>12299.8</v>
      </c>
      <c r="J50" s="35">
        <f t="shared" si="2"/>
        <v>12299.8</v>
      </c>
      <c r="K50" s="7">
        <f>K51</f>
        <v>0</v>
      </c>
      <c r="L50" s="35">
        <f t="shared" si="3"/>
        <v>12299.8</v>
      </c>
      <c r="M50" s="7">
        <f>M51</f>
        <v>0</v>
      </c>
      <c r="N50" s="35">
        <f t="shared" si="4"/>
        <v>12299.8</v>
      </c>
      <c r="O50" s="7">
        <f>O51</f>
        <v>0</v>
      </c>
      <c r="P50" s="35">
        <f t="shared" si="5"/>
        <v>12299.8</v>
      </c>
    </row>
    <row r="51" spans="1:16" ht="54" customHeight="1">
      <c r="A51" s="61" t="str">
        <f ca="1">IF(ISERROR(MATCH(E51,Код_КВР,0)),"",INDIRECT(ADDRESS(MATCH(E51,Код_КВР,0)+1,2,,,"КВР")))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1" s="43" t="s">
        <v>431</v>
      </c>
      <c r="C51" s="8" t="s">
        <v>203</v>
      </c>
      <c r="D51" s="1" t="s">
        <v>227</v>
      </c>
      <c r="E51" s="88">
        <v>621</v>
      </c>
      <c r="F51" s="7"/>
      <c r="G51" s="7"/>
      <c r="H51" s="35"/>
      <c r="I51" s="7">
        <f>'прил.5'!J687</f>
        <v>12299.8</v>
      </c>
      <c r="J51" s="35">
        <f t="shared" si="2"/>
        <v>12299.8</v>
      </c>
      <c r="K51" s="7">
        <f>'прил.5'!L687</f>
        <v>0</v>
      </c>
      <c r="L51" s="35">
        <f t="shared" si="3"/>
        <v>12299.8</v>
      </c>
      <c r="M51" s="7">
        <f>'прил.5'!N687</f>
        <v>0</v>
      </c>
      <c r="N51" s="35">
        <f t="shared" si="4"/>
        <v>12299.8</v>
      </c>
      <c r="O51" s="7">
        <f>'прил.5'!P687</f>
        <v>0</v>
      </c>
      <c r="P51" s="35">
        <f t="shared" si="5"/>
        <v>12299.8</v>
      </c>
    </row>
    <row r="52" spans="1:16" ht="21" customHeight="1">
      <c r="A52" s="61" t="str">
        <f ca="1">IF(ISERROR(MATCH(B52,Код_КЦСР,0)),"",INDIRECT(ADDRESS(MATCH(B52,Код_КЦСР,0)+1,2,,,"КЦСР")))</f>
        <v>Дошкольное образование</v>
      </c>
      <c r="B52" s="43" t="s">
        <v>284</v>
      </c>
      <c r="C52" s="8"/>
      <c r="D52" s="1"/>
      <c r="E52" s="88"/>
      <c r="F52" s="7">
        <f>F53+F61+F69</f>
        <v>1368058.9000000001</v>
      </c>
      <c r="G52" s="7">
        <f>G53+G61+G69</f>
        <v>0</v>
      </c>
      <c r="H52" s="35">
        <f t="shared" si="1"/>
        <v>1368058.9000000001</v>
      </c>
      <c r="I52" s="7">
        <f>I53+I61+I69</f>
        <v>0</v>
      </c>
      <c r="J52" s="35">
        <f t="shared" si="2"/>
        <v>1368058.9000000001</v>
      </c>
      <c r="K52" s="7">
        <f>K53+K61+K69</f>
        <v>-167.8</v>
      </c>
      <c r="L52" s="35">
        <f t="shared" si="3"/>
        <v>1367891.1</v>
      </c>
      <c r="M52" s="7">
        <f>M53+M61+M69</f>
        <v>-2500</v>
      </c>
      <c r="N52" s="35">
        <f t="shared" si="4"/>
        <v>1365391.1</v>
      </c>
      <c r="O52" s="7">
        <f>O53+O61+O69</f>
        <v>0</v>
      </c>
      <c r="P52" s="35">
        <f t="shared" si="5"/>
        <v>1365391.1</v>
      </c>
    </row>
    <row r="53" spans="1:16" ht="69" customHeight="1">
      <c r="A53" s="61" t="str">
        <f ca="1">IF(ISERROR(MATCH(B53,Код_КЦСР,0)),"",INDIRECT(ADDRESS(MATCH(B53,Код_КЦСР,0)+1,2,,,"КЦСР")))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53" s="43" t="s">
        <v>285</v>
      </c>
      <c r="C53" s="8"/>
      <c r="D53" s="1"/>
      <c r="E53" s="88"/>
      <c r="F53" s="7">
        <f aca="true" t="shared" si="10" ref="F53:O55">F54</f>
        <v>242839.90000000002</v>
      </c>
      <c r="G53" s="7">
        <f t="shared" si="10"/>
        <v>0</v>
      </c>
      <c r="H53" s="35">
        <f t="shared" si="1"/>
        <v>242839.90000000002</v>
      </c>
      <c r="I53" s="7">
        <f t="shared" si="10"/>
        <v>0</v>
      </c>
      <c r="J53" s="35">
        <f t="shared" si="2"/>
        <v>242839.90000000002</v>
      </c>
      <c r="K53" s="7">
        <f t="shared" si="10"/>
        <v>-167.8</v>
      </c>
      <c r="L53" s="35">
        <f t="shared" si="3"/>
        <v>242672.10000000003</v>
      </c>
      <c r="M53" s="7">
        <f t="shared" si="10"/>
        <v>-2500</v>
      </c>
      <c r="N53" s="35">
        <f t="shared" si="4"/>
        <v>240172.10000000003</v>
      </c>
      <c r="O53" s="7">
        <f t="shared" si="10"/>
        <v>0</v>
      </c>
      <c r="P53" s="35">
        <f t="shared" si="5"/>
        <v>240172.10000000003</v>
      </c>
    </row>
    <row r="54" spans="1:16" ht="18.75" customHeight="1">
      <c r="A54" s="61" t="str">
        <f ca="1">IF(ISERROR(MATCH(C54,Код_Раздел,0)),"",INDIRECT(ADDRESS(MATCH(C54,Код_Раздел,0)+1,2,,,"Раздел")))</f>
        <v>Образование</v>
      </c>
      <c r="B54" s="43" t="s">
        <v>285</v>
      </c>
      <c r="C54" s="8" t="s">
        <v>203</v>
      </c>
      <c r="D54" s="1"/>
      <c r="E54" s="88"/>
      <c r="F54" s="7">
        <f t="shared" si="10"/>
        <v>242839.90000000002</v>
      </c>
      <c r="G54" s="7">
        <f t="shared" si="10"/>
        <v>0</v>
      </c>
      <c r="H54" s="35">
        <f t="shared" si="1"/>
        <v>242839.90000000002</v>
      </c>
      <c r="I54" s="7">
        <f t="shared" si="10"/>
        <v>0</v>
      </c>
      <c r="J54" s="35">
        <f t="shared" si="2"/>
        <v>242839.90000000002</v>
      </c>
      <c r="K54" s="7">
        <f t="shared" si="10"/>
        <v>-167.8</v>
      </c>
      <c r="L54" s="35">
        <f t="shared" si="3"/>
        <v>242672.10000000003</v>
      </c>
      <c r="M54" s="7">
        <f t="shared" si="10"/>
        <v>-2500</v>
      </c>
      <c r="N54" s="35">
        <f t="shared" si="4"/>
        <v>240172.10000000003</v>
      </c>
      <c r="O54" s="7">
        <f t="shared" si="10"/>
        <v>0</v>
      </c>
      <c r="P54" s="35">
        <f t="shared" si="5"/>
        <v>240172.10000000003</v>
      </c>
    </row>
    <row r="55" spans="1:16" ht="18.75" customHeight="1">
      <c r="A55" s="12" t="s">
        <v>265</v>
      </c>
      <c r="B55" s="43" t="s">
        <v>285</v>
      </c>
      <c r="C55" s="8" t="s">
        <v>203</v>
      </c>
      <c r="D55" s="1" t="s">
        <v>221</v>
      </c>
      <c r="E55" s="88"/>
      <c r="F55" s="7">
        <f t="shared" si="10"/>
        <v>242839.90000000002</v>
      </c>
      <c r="G55" s="7">
        <f t="shared" si="10"/>
        <v>0</v>
      </c>
      <c r="H55" s="35">
        <f t="shared" si="1"/>
        <v>242839.90000000002</v>
      </c>
      <c r="I55" s="7">
        <f t="shared" si="10"/>
        <v>0</v>
      </c>
      <c r="J55" s="35">
        <f t="shared" si="2"/>
        <v>242839.90000000002</v>
      </c>
      <c r="K55" s="7">
        <f t="shared" si="10"/>
        <v>-167.8</v>
      </c>
      <c r="L55" s="35">
        <f t="shared" si="3"/>
        <v>242672.10000000003</v>
      </c>
      <c r="M55" s="7">
        <f t="shared" si="10"/>
        <v>-2500</v>
      </c>
      <c r="N55" s="35">
        <f t="shared" si="4"/>
        <v>240172.10000000003</v>
      </c>
      <c r="O55" s="7">
        <f t="shared" si="10"/>
        <v>0</v>
      </c>
      <c r="P55" s="35">
        <f t="shared" si="5"/>
        <v>240172.10000000003</v>
      </c>
    </row>
    <row r="56" spans="1:16" ht="36" customHeight="1">
      <c r="A56" s="61" t="str">
        <f ca="1">IF(ISERROR(MATCH(E56,Код_КВР,0)),"",INDIRECT(ADDRESS(MATCH(E56,Код_КВР,0)+1,2,,,"КВР")))</f>
        <v>Предоставление субсидий бюджетным, автономным учреждениям и иным некоммерческим организациям</v>
      </c>
      <c r="B56" s="43" t="s">
        <v>285</v>
      </c>
      <c r="C56" s="8" t="s">
        <v>203</v>
      </c>
      <c r="D56" s="1" t="s">
        <v>221</v>
      </c>
      <c r="E56" s="88">
        <v>600</v>
      </c>
      <c r="F56" s="7">
        <f>F57+F59</f>
        <v>242839.90000000002</v>
      </c>
      <c r="G56" s="7">
        <f>G57+G59</f>
        <v>0</v>
      </c>
      <c r="H56" s="35">
        <f t="shared" si="1"/>
        <v>242839.90000000002</v>
      </c>
      <c r="I56" s="7">
        <f>I57+I59</f>
        <v>0</v>
      </c>
      <c r="J56" s="35">
        <f t="shared" si="2"/>
        <v>242839.90000000002</v>
      </c>
      <c r="K56" s="7">
        <f>K57+K59</f>
        <v>-167.8</v>
      </c>
      <c r="L56" s="35">
        <f t="shared" si="3"/>
        <v>242672.10000000003</v>
      </c>
      <c r="M56" s="7">
        <f>M57+M59</f>
        <v>-2500</v>
      </c>
      <c r="N56" s="35">
        <f t="shared" si="4"/>
        <v>240172.10000000003</v>
      </c>
      <c r="O56" s="7">
        <f>O57+O59</f>
        <v>0</v>
      </c>
      <c r="P56" s="35">
        <f t="shared" si="5"/>
        <v>240172.10000000003</v>
      </c>
    </row>
    <row r="57" spans="1:16" ht="18.75" customHeight="1">
      <c r="A57" s="61" t="str">
        <f ca="1">IF(ISERROR(MATCH(E57,Код_КВР,0)),"",INDIRECT(ADDRESS(MATCH(E57,Код_КВР,0)+1,2,,,"КВР")))</f>
        <v>Субсидии бюджетным учреждениям</v>
      </c>
      <c r="B57" s="43" t="s">
        <v>285</v>
      </c>
      <c r="C57" s="8" t="s">
        <v>203</v>
      </c>
      <c r="D57" s="1" t="s">
        <v>221</v>
      </c>
      <c r="E57" s="88">
        <v>610</v>
      </c>
      <c r="F57" s="7">
        <f>F58</f>
        <v>221390.7</v>
      </c>
      <c r="G57" s="7">
        <f>G58</f>
        <v>0</v>
      </c>
      <c r="H57" s="35">
        <f t="shared" si="1"/>
        <v>221390.7</v>
      </c>
      <c r="I57" s="7">
        <f>I58</f>
        <v>0</v>
      </c>
      <c r="J57" s="35">
        <f t="shared" si="2"/>
        <v>221390.7</v>
      </c>
      <c r="K57" s="7">
        <f>K58</f>
        <v>0</v>
      </c>
      <c r="L57" s="35">
        <f t="shared" si="3"/>
        <v>221390.7</v>
      </c>
      <c r="M57" s="7">
        <f>M58</f>
        <v>-2500</v>
      </c>
      <c r="N57" s="35">
        <f t="shared" si="4"/>
        <v>218890.7</v>
      </c>
      <c r="O57" s="7">
        <f>O58</f>
        <v>0</v>
      </c>
      <c r="P57" s="35">
        <f t="shared" si="5"/>
        <v>218890.7</v>
      </c>
    </row>
    <row r="58" spans="1:16" ht="57" customHeight="1">
      <c r="A58" s="61" t="str">
        <f ca="1">IF(ISERROR(MATCH(E58,Код_КВР,0)),"",INDIRECT(ADDRESS(MATCH(E58,Код_КВР,0)+1,2,,,"КВР")))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8" s="43" t="s">
        <v>285</v>
      </c>
      <c r="C58" s="8" t="s">
        <v>203</v>
      </c>
      <c r="D58" s="1" t="s">
        <v>221</v>
      </c>
      <c r="E58" s="88">
        <v>611</v>
      </c>
      <c r="F58" s="7">
        <f>'прил.5'!G566</f>
        <v>221390.7</v>
      </c>
      <c r="G58" s="7">
        <f>'прил.5'!H566</f>
        <v>0</v>
      </c>
      <c r="H58" s="35">
        <f t="shared" si="1"/>
        <v>221390.7</v>
      </c>
      <c r="I58" s="7">
        <f>'прил.5'!J566</f>
        <v>0</v>
      </c>
      <c r="J58" s="35">
        <f t="shared" si="2"/>
        <v>221390.7</v>
      </c>
      <c r="K58" s="7">
        <f>'прил.5'!L566</f>
        <v>0</v>
      </c>
      <c r="L58" s="35">
        <f t="shared" si="3"/>
        <v>221390.7</v>
      </c>
      <c r="M58" s="7">
        <f>'прил.5'!N566</f>
        <v>-2500</v>
      </c>
      <c r="N58" s="35">
        <f t="shared" si="4"/>
        <v>218890.7</v>
      </c>
      <c r="O58" s="7">
        <f>'прил.5'!P566</f>
        <v>0</v>
      </c>
      <c r="P58" s="35">
        <f t="shared" si="5"/>
        <v>218890.7</v>
      </c>
    </row>
    <row r="59" spans="1:16" ht="24" customHeight="1">
      <c r="A59" s="61" t="str">
        <f ca="1">IF(ISERROR(MATCH(E59,Код_КВР,0)),"",INDIRECT(ADDRESS(MATCH(E59,Код_КВР,0)+1,2,,,"КВР")))</f>
        <v>Субсидии автономным учреждениям</v>
      </c>
      <c r="B59" s="43" t="s">
        <v>285</v>
      </c>
      <c r="C59" s="8" t="s">
        <v>203</v>
      </c>
      <c r="D59" s="1" t="s">
        <v>221</v>
      </c>
      <c r="E59" s="88">
        <v>620</v>
      </c>
      <c r="F59" s="7">
        <f>F60</f>
        <v>21449.2</v>
      </c>
      <c r="G59" s="7">
        <f>G60</f>
        <v>0</v>
      </c>
      <c r="H59" s="35">
        <f t="shared" si="1"/>
        <v>21449.2</v>
      </c>
      <c r="I59" s="7">
        <f>I60</f>
        <v>0</v>
      </c>
      <c r="J59" s="35">
        <f t="shared" si="2"/>
        <v>21449.2</v>
      </c>
      <c r="K59" s="7">
        <f>K60</f>
        <v>-167.8</v>
      </c>
      <c r="L59" s="35">
        <f t="shared" si="3"/>
        <v>21281.4</v>
      </c>
      <c r="M59" s="7">
        <f>M60</f>
        <v>0</v>
      </c>
      <c r="N59" s="35">
        <f t="shared" si="4"/>
        <v>21281.4</v>
      </c>
      <c r="O59" s="7">
        <f>O60</f>
        <v>0</v>
      </c>
      <c r="P59" s="35">
        <f t="shared" si="5"/>
        <v>21281.4</v>
      </c>
    </row>
    <row r="60" spans="1:16" ht="52.7" customHeight="1">
      <c r="A60" s="61" t="str">
        <f ca="1">IF(ISERROR(MATCH(E60,Код_КВР,0)),"",INDIRECT(ADDRESS(MATCH(E60,Код_КВР,0)+1,2,,,"КВР")))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0" s="43" t="s">
        <v>285</v>
      </c>
      <c r="C60" s="8" t="s">
        <v>203</v>
      </c>
      <c r="D60" s="1" t="s">
        <v>221</v>
      </c>
      <c r="E60" s="88">
        <v>621</v>
      </c>
      <c r="F60" s="7">
        <f>'прил.5'!G568</f>
        <v>21449.2</v>
      </c>
      <c r="G60" s="7">
        <f>'прил.5'!H568</f>
        <v>0</v>
      </c>
      <c r="H60" s="35">
        <f t="shared" si="1"/>
        <v>21449.2</v>
      </c>
      <c r="I60" s="7">
        <f>'прил.5'!J568</f>
        <v>0</v>
      </c>
      <c r="J60" s="35">
        <f t="shared" si="2"/>
        <v>21449.2</v>
      </c>
      <c r="K60" s="7">
        <f>'прил.5'!L568</f>
        <v>-167.8</v>
      </c>
      <c r="L60" s="35">
        <f t="shared" si="3"/>
        <v>21281.4</v>
      </c>
      <c r="M60" s="7">
        <f>'прил.5'!N568</f>
        <v>0</v>
      </c>
      <c r="N60" s="35">
        <f t="shared" si="4"/>
        <v>21281.4</v>
      </c>
      <c r="O60" s="7">
        <f>'прил.5'!P568</f>
        <v>0</v>
      </c>
      <c r="P60" s="35">
        <f t="shared" si="5"/>
        <v>21281.4</v>
      </c>
    </row>
    <row r="61" spans="1:16" ht="68.25" customHeight="1">
      <c r="A61" s="61" t="str">
        <f ca="1">IF(ISERROR(MATCH(B61,Код_КЦСР,0)),"",INDIRECT(ADDRESS(MATCH(B61,Код_КЦСР,0)+1,2,,,"КЦСР")))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61" s="43" t="s">
        <v>433</v>
      </c>
      <c r="C61" s="8"/>
      <c r="D61" s="1"/>
      <c r="E61" s="88"/>
      <c r="F61" s="7">
        <f aca="true" t="shared" si="11" ref="F61:O63">F62</f>
        <v>1061249.7</v>
      </c>
      <c r="G61" s="7">
        <f t="shared" si="11"/>
        <v>0</v>
      </c>
      <c r="H61" s="35">
        <f t="shared" si="1"/>
        <v>1061249.7</v>
      </c>
      <c r="I61" s="7">
        <f t="shared" si="11"/>
        <v>0</v>
      </c>
      <c r="J61" s="35">
        <f t="shared" si="2"/>
        <v>1061249.7</v>
      </c>
      <c r="K61" s="7">
        <f t="shared" si="11"/>
        <v>0</v>
      </c>
      <c r="L61" s="35">
        <f t="shared" si="3"/>
        <v>1061249.7</v>
      </c>
      <c r="M61" s="7">
        <f t="shared" si="11"/>
        <v>0</v>
      </c>
      <c r="N61" s="35">
        <f t="shared" si="4"/>
        <v>1061249.7</v>
      </c>
      <c r="O61" s="7">
        <f t="shared" si="11"/>
        <v>0</v>
      </c>
      <c r="P61" s="35">
        <f t="shared" si="5"/>
        <v>1061249.7</v>
      </c>
    </row>
    <row r="62" spans="1:16" ht="18.75" customHeight="1">
      <c r="A62" s="61" t="str">
        <f ca="1">IF(ISERROR(MATCH(C62,Код_Раздел,0)),"",INDIRECT(ADDRESS(MATCH(C62,Код_Раздел,0)+1,2,,,"Раздел")))</f>
        <v>Образование</v>
      </c>
      <c r="B62" s="43" t="s">
        <v>433</v>
      </c>
      <c r="C62" s="8" t="s">
        <v>203</v>
      </c>
      <c r="D62" s="1"/>
      <c r="E62" s="88"/>
      <c r="F62" s="7">
        <f t="shared" si="11"/>
        <v>1061249.7</v>
      </c>
      <c r="G62" s="7">
        <f t="shared" si="11"/>
        <v>0</v>
      </c>
      <c r="H62" s="35">
        <f t="shared" si="1"/>
        <v>1061249.7</v>
      </c>
      <c r="I62" s="7">
        <f t="shared" si="11"/>
        <v>0</v>
      </c>
      <c r="J62" s="35">
        <f t="shared" si="2"/>
        <v>1061249.7</v>
      </c>
      <c r="K62" s="7">
        <f t="shared" si="11"/>
        <v>0</v>
      </c>
      <c r="L62" s="35">
        <f t="shared" si="3"/>
        <v>1061249.7</v>
      </c>
      <c r="M62" s="7">
        <f t="shared" si="11"/>
        <v>0</v>
      </c>
      <c r="N62" s="35">
        <f t="shared" si="4"/>
        <v>1061249.7</v>
      </c>
      <c r="O62" s="7">
        <f t="shared" si="11"/>
        <v>0</v>
      </c>
      <c r="P62" s="35">
        <f t="shared" si="5"/>
        <v>1061249.7</v>
      </c>
    </row>
    <row r="63" spans="1:16" ht="19.5" customHeight="1">
      <c r="A63" s="12" t="s">
        <v>265</v>
      </c>
      <c r="B63" s="43" t="s">
        <v>433</v>
      </c>
      <c r="C63" s="8" t="s">
        <v>203</v>
      </c>
      <c r="D63" s="1" t="s">
        <v>221</v>
      </c>
      <c r="E63" s="88"/>
      <c r="F63" s="7">
        <f t="shared" si="11"/>
        <v>1061249.7</v>
      </c>
      <c r="G63" s="7">
        <f t="shared" si="11"/>
        <v>0</v>
      </c>
      <c r="H63" s="35">
        <f t="shared" si="1"/>
        <v>1061249.7</v>
      </c>
      <c r="I63" s="7">
        <f t="shared" si="11"/>
        <v>0</v>
      </c>
      <c r="J63" s="35">
        <f t="shared" si="2"/>
        <v>1061249.7</v>
      </c>
      <c r="K63" s="7">
        <f t="shared" si="11"/>
        <v>0</v>
      </c>
      <c r="L63" s="35">
        <f t="shared" si="3"/>
        <v>1061249.7</v>
      </c>
      <c r="M63" s="7">
        <f t="shared" si="11"/>
        <v>0</v>
      </c>
      <c r="N63" s="35">
        <f t="shared" si="4"/>
        <v>1061249.7</v>
      </c>
      <c r="O63" s="7">
        <f t="shared" si="11"/>
        <v>0</v>
      </c>
      <c r="P63" s="35">
        <f t="shared" si="5"/>
        <v>1061249.7</v>
      </c>
    </row>
    <row r="64" spans="1:16" ht="37.5" customHeight="1">
      <c r="A64" s="61" t="str">
        <f ca="1">IF(ISERROR(MATCH(E64,Код_КВР,0)),"",INDIRECT(ADDRESS(MATCH(E64,Код_КВР,0)+1,2,,,"КВР")))</f>
        <v>Предоставление субсидий бюджетным, автономным учреждениям и иным некоммерческим организациям</v>
      </c>
      <c r="B64" s="43" t="s">
        <v>433</v>
      </c>
      <c r="C64" s="8" t="s">
        <v>203</v>
      </c>
      <c r="D64" s="1" t="s">
        <v>221</v>
      </c>
      <c r="E64" s="88">
        <v>600</v>
      </c>
      <c r="F64" s="7">
        <f>F65+F67</f>
        <v>1061249.7</v>
      </c>
      <c r="G64" s="7">
        <f>G65+G67</f>
        <v>0</v>
      </c>
      <c r="H64" s="35">
        <f t="shared" si="1"/>
        <v>1061249.7</v>
      </c>
      <c r="I64" s="7">
        <f>I65+I67</f>
        <v>0</v>
      </c>
      <c r="J64" s="35">
        <f t="shared" si="2"/>
        <v>1061249.7</v>
      </c>
      <c r="K64" s="7">
        <f>K65+K67</f>
        <v>0</v>
      </c>
      <c r="L64" s="35">
        <f t="shared" si="3"/>
        <v>1061249.7</v>
      </c>
      <c r="M64" s="7">
        <f>M65+M67</f>
        <v>0</v>
      </c>
      <c r="N64" s="35">
        <f t="shared" si="4"/>
        <v>1061249.7</v>
      </c>
      <c r="O64" s="7">
        <f>O65+O67</f>
        <v>0</v>
      </c>
      <c r="P64" s="35">
        <f t="shared" si="5"/>
        <v>1061249.7</v>
      </c>
    </row>
    <row r="65" spans="1:16" ht="19.5" customHeight="1">
      <c r="A65" s="61" t="str">
        <f ca="1">IF(ISERROR(MATCH(E65,Код_КВР,0)),"",INDIRECT(ADDRESS(MATCH(E65,Код_КВР,0)+1,2,,,"КВР")))</f>
        <v>Субсидии бюджетным учреждениям</v>
      </c>
      <c r="B65" s="43" t="s">
        <v>433</v>
      </c>
      <c r="C65" s="8" t="s">
        <v>203</v>
      </c>
      <c r="D65" s="1" t="s">
        <v>221</v>
      </c>
      <c r="E65" s="88">
        <v>610</v>
      </c>
      <c r="F65" s="7">
        <f>F66</f>
        <v>997794.8</v>
      </c>
      <c r="G65" s="7">
        <f>G66</f>
        <v>0</v>
      </c>
      <c r="H65" s="35">
        <f t="shared" si="1"/>
        <v>997794.8</v>
      </c>
      <c r="I65" s="7">
        <f>I66</f>
        <v>0</v>
      </c>
      <c r="J65" s="35">
        <f t="shared" si="2"/>
        <v>997794.8</v>
      </c>
      <c r="K65" s="7">
        <f>K66</f>
        <v>0</v>
      </c>
      <c r="L65" s="35">
        <f t="shared" si="3"/>
        <v>997794.8</v>
      </c>
      <c r="M65" s="7">
        <f>M66</f>
        <v>0</v>
      </c>
      <c r="N65" s="35">
        <f t="shared" si="4"/>
        <v>997794.8</v>
      </c>
      <c r="O65" s="7">
        <f>O66</f>
        <v>0</v>
      </c>
      <c r="P65" s="35">
        <f t="shared" si="5"/>
        <v>997794.8</v>
      </c>
    </row>
    <row r="66" spans="1:16" ht="55.5" customHeight="1">
      <c r="A66" s="61" t="str">
        <f ca="1">IF(ISERROR(MATCH(E66,Код_КВР,0)),"",INDIRECT(ADDRESS(MATCH(E66,Код_КВР,0)+1,2,,,"КВР")))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6" s="43" t="s">
        <v>433</v>
      </c>
      <c r="C66" s="8" t="s">
        <v>203</v>
      </c>
      <c r="D66" s="1" t="s">
        <v>221</v>
      </c>
      <c r="E66" s="88">
        <v>611</v>
      </c>
      <c r="F66" s="7">
        <f>'прил.5'!G572</f>
        <v>997794.8</v>
      </c>
      <c r="G66" s="7">
        <f>'прил.5'!H572</f>
        <v>0</v>
      </c>
      <c r="H66" s="35">
        <f t="shared" si="1"/>
        <v>997794.8</v>
      </c>
      <c r="I66" s="7">
        <f>'прил.5'!J572</f>
        <v>0</v>
      </c>
      <c r="J66" s="35">
        <f t="shared" si="2"/>
        <v>997794.8</v>
      </c>
      <c r="K66" s="7">
        <f>'прил.5'!L572</f>
        <v>0</v>
      </c>
      <c r="L66" s="35">
        <f t="shared" si="3"/>
        <v>997794.8</v>
      </c>
      <c r="M66" s="7">
        <f>'прил.5'!N572</f>
        <v>0</v>
      </c>
      <c r="N66" s="35">
        <f t="shared" si="4"/>
        <v>997794.8</v>
      </c>
      <c r="O66" s="7">
        <f>'прил.5'!P572</f>
        <v>0</v>
      </c>
      <c r="P66" s="35">
        <f t="shared" si="5"/>
        <v>997794.8</v>
      </c>
    </row>
    <row r="67" spans="1:16" ht="22.5" customHeight="1">
      <c r="A67" s="61" t="str">
        <f ca="1">IF(ISERROR(MATCH(E67,Код_КВР,0)),"",INDIRECT(ADDRESS(MATCH(E67,Код_КВР,0)+1,2,,,"КВР")))</f>
        <v>Субсидии автономным учреждениям</v>
      </c>
      <c r="B67" s="43" t="s">
        <v>433</v>
      </c>
      <c r="C67" s="8" t="s">
        <v>203</v>
      </c>
      <c r="D67" s="1" t="s">
        <v>221</v>
      </c>
      <c r="E67" s="88">
        <v>620</v>
      </c>
      <c r="F67" s="7">
        <f>F68</f>
        <v>63454.9</v>
      </c>
      <c r="G67" s="7">
        <f>G68</f>
        <v>0</v>
      </c>
      <c r="H67" s="35">
        <f t="shared" si="1"/>
        <v>63454.9</v>
      </c>
      <c r="I67" s="7">
        <f>I68</f>
        <v>0</v>
      </c>
      <c r="J67" s="35">
        <f t="shared" si="2"/>
        <v>63454.9</v>
      </c>
      <c r="K67" s="7">
        <f>K68</f>
        <v>0</v>
      </c>
      <c r="L67" s="35">
        <f t="shared" si="3"/>
        <v>63454.9</v>
      </c>
      <c r="M67" s="7">
        <f>M68</f>
        <v>0</v>
      </c>
      <c r="N67" s="35">
        <f t="shared" si="4"/>
        <v>63454.9</v>
      </c>
      <c r="O67" s="7">
        <f>O68</f>
        <v>0</v>
      </c>
      <c r="P67" s="35">
        <f t="shared" si="5"/>
        <v>63454.9</v>
      </c>
    </row>
    <row r="68" spans="1:16" ht="52.7" customHeight="1">
      <c r="A68" s="61" t="str">
        <f ca="1">IF(ISERROR(MATCH(E68,Код_КВР,0)),"",INDIRECT(ADDRESS(MATCH(E68,Код_КВР,0)+1,2,,,"КВР")))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8" s="43" t="s">
        <v>433</v>
      </c>
      <c r="C68" s="8" t="s">
        <v>203</v>
      </c>
      <c r="D68" s="1" t="s">
        <v>221</v>
      </c>
      <c r="E68" s="88">
        <v>621</v>
      </c>
      <c r="F68" s="7">
        <f>'прил.5'!G574</f>
        <v>63454.9</v>
      </c>
      <c r="G68" s="7">
        <f>'прил.5'!H574</f>
        <v>0</v>
      </c>
      <c r="H68" s="35">
        <f t="shared" si="1"/>
        <v>63454.9</v>
      </c>
      <c r="I68" s="7">
        <f>'прил.5'!J574</f>
        <v>0</v>
      </c>
      <c r="J68" s="35">
        <f t="shared" si="2"/>
        <v>63454.9</v>
      </c>
      <c r="K68" s="7">
        <f>'прил.5'!L574</f>
        <v>0</v>
      </c>
      <c r="L68" s="35">
        <f t="shared" si="3"/>
        <v>63454.9</v>
      </c>
      <c r="M68" s="7">
        <f>'прил.5'!N574</f>
        <v>0</v>
      </c>
      <c r="N68" s="35">
        <f t="shared" si="4"/>
        <v>63454.9</v>
      </c>
      <c r="O68" s="7">
        <f>'прил.5'!P574</f>
        <v>0</v>
      </c>
      <c r="P68" s="35">
        <f t="shared" si="5"/>
        <v>63454.9</v>
      </c>
    </row>
    <row r="69" spans="1:16" ht="69.75" customHeight="1">
      <c r="A69" s="61" t="str">
        <f ca="1">IF(ISERROR(MATCH(B69,Код_КЦСР,0)),"",INDIRECT(ADDRESS(MATCH(B69,Код_КЦСР,0)+1,2,,,"КЦСР")))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69" s="43" t="s">
        <v>435</v>
      </c>
      <c r="C69" s="8"/>
      <c r="D69" s="1"/>
      <c r="E69" s="88"/>
      <c r="F69" s="7">
        <f aca="true" t="shared" si="12" ref="F69:O73">F70</f>
        <v>63969.3</v>
      </c>
      <c r="G69" s="7">
        <f t="shared" si="12"/>
        <v>0</v>
      </c>
      <c r="H69" s="35">
        <f t="shared" si="1"/>
        <v>63969.3</v>
      </c>
      <c r="I69" s="7">
        <f t="shared" si="12"/>
        <v>0</v>
      </c>
      <c r="J69" s="35">
        <f t="shared" si="2"/>
        <v>63969.3</v>
      </c>
      <c r="K69" s="7">
        <f t="shared" si="12"/>
        <v>0</v>
      </c>
      <c r="L69" s="35">
        <f t="shared" si="3"/>
        <v>63969.3</v>
      </c>
      <c r="M69" s="7">
        <f t="shared" si="12"/>
        <v>0</v>
      </c>
      <c r="N69" s="35">
        <f t="shared" si="4"/>
        <v>63969.3</v>
      </c>
      <c r="O69" s="7">
        <f t="shared" si="12"/>
        <v>0</v>
      </c>
      <c r="P69" s="35">
        <f t="shared" si="5"/>
        <v>63969.3</v>
      </c>
    </row>
    <row r="70" spans="1:16" ht="22.5" customHeight="1">
      <c r="A70" s="61" t="str">
        <f ca="1">IF(ISERROR(MATCH(C70,Код_Раздел,0)),"",INDIRECT(ADDRESS(MATCH(C70,Код_Раздел,0)+1,2,,,"Раздел")))</f>
        <v>Социальная политика</v>
      </c>
      <c r="B70" s="43" t="s">
        <v>435</v>
      </c>
      <c r="C70" s="8" t="s">
        <v>196</v>
      </c>
      <c r="D70" s="1"/>
      <c r="E70" s="88"/>
      <c r="F70" s="7">
        <f t="shared" si="12"/>
        <v>63969.3</v>
      </c>
      <c r="G70" s="7">
        <f t="shared" si="12"/>
        <v>0</v>
      </c>
      <c r="H70" s="35">
        <f t="shared" si="1"/>
        <v>63969.3</v>
      </c>
      <c r="I70" s="7">
        <f t="shared" si="12"/>
        <v>0</v>
      </c>
      <c r="J70" s="35">
        <f t="shared" si="2"/>
        <v>63969.3</v>
      </c>
      <c r="K70" s="7">
        <f t="shared" si="12"/>
        <v>0</v>
      </c>
      <c r="L70" s="35">
        <f t="shared" si="3"/>
        <v>63969.3</v>
      </c>
      <c r="M70" s="7">
        <f t="shared" si="12"/>
        <v>0</v>
      </c>
      <c r="N70" s="35">
        <f t="shared" si="4"/>
        <v>63969.3</v>
      </c>
      <c r="O70" s="7">
        <f t="shared" si="12"/>
        <v>0</v>
      </c>
      <c r="P70" s="35">
        <f t="shared" si="5"/>
        <v>63969.3</v>
      </c>
    </row>
    <row r="71" spans="1:16" ht="18.75" customHeight="1">
      <c r="A71" s="76" t="s">
        <v>212</v>
      </c>
      <c r="B71" s="43" t="s">
        <v>435</v>
      </c>
      <c r="C71" s="8" t="s">
        <v>196</v>
      </c>
      <c r="D71" s="1" t="s">
        <v>224</v>
      </c>
      <c r="E71" s="88"/>
      <c r="F71" s="7">
        <f t="shared" si="12"/>
        <v>63969.3</v>
      </c>
      <c r="G71" s="7">
        <f t="shared" si="12"/>
        <v>0</v>
      </c>
      <c r="H71" s="35">
        <f t="shared" si="1"/>
        <v>63969.3</v>
      </c>
      <c r="I71" s="7">
        <f t="shared" si="12"/>
        <v>0</v>
      </c>
      <c r="J71" s="35">
        <f t="shared" si="2"/>
        <v>63969.3</v>
      </c>
      <c r="K71" s="7">
        <f t="shared" si="12"/>
        <v>0</v>
      </c>
      <c r="L71" s="35">
        <f t="shared" si="3"/>
        <v>63969.3</v>
      </c>
      <c r="M71" s="7">
        <f t="shared" si="12"/>
        <v>0</v>
      </c>
      <c r="N71" s="35">
        <f t="shared" si="4"/>
        <v>63969.3</v>
      </c>
      <c r="O71" s="7">
        <f t="shared" si="12"/>
        <v>0</v>
      </c>
      <c r="P71" s="35">
        <f t="shared" si="5"/>
        <v>63969.3</v>
      </c>
    </row>
    <row r="72" spans="1:16" ht="22.5" customHeight="1">
      <c r="A72" s="61" t="str">
        <f ca="1">IF(ISERROR(MATCH(E72,Код_КВР,0)),"",INDIRECT(ADDRESS(MATCH(E72,Код_КВР,0)+1,2,,,"КВР")))</f>
        <v>Социальное обеспечение и иные выплаты населению</v>
      </c>
      <c r="B72" s="43" t="s">
        <v>435</v>
      </c>
      <c r="C72" s="8" t="s">
        <v>196</v>
      </c>
      <c r="D72" s="1" t="s">
        <v>224</v>
      </c>
      <c r="E72" s="88">
        <v>300</v>
      </c>
      <c r="F72" s="7">
        <f t="shared" si="12"/>
        <v>63969.3</v>
      </c>
      <c r="G72" s="7">
        <f t="shared" si="12"/>
        <v>0</v>
      </c>
      <c r="H72" s="35">
        <f t="shared" si="1"/>
        <v>63969.3</v>
      </c>
      <c r="I72" s="7">
        <f t="shared" si="12"/>
        <v>0</v>
      </c>
      <c r="J72" s="35">
        <f t="shared" si="2"/>
        <v>63969.3</v>
      </c>
      <c r="K72" s="7">
        <f t="shared" si="12"/>
        <v>0</v>
      </c>
      <c r="L72" s="35">
        <f t="shared" si="3"/>
        <v>63969.3</v>
      </c>
      <c r="M72" s="7">
        <f t="shared" si="12"/>
        <v>0</v>
      </c>
      <c r="N72" s="35">
        <f t="shared" si="4"/>
        <v>63969.3</v>
      </c>
      <c r="O72" s="7">
        <f t="shared" si="12"/>
        <v>0</v>
      </c>
      <c r="P72" s="35">
        <f t="shared" si="5"/>
        <v>63969.3</v>
      </c>
    </row>
    <row r="73" spans="1:16" ht="36.75" customHeight="1">
      <c r="A73" s="61" t="str">
        <f ca="1">IF(ISERROR(MATCH(E73,Код_КВР,0)),"",INDIRECT(ADDRESS(MATCH(E73,Код_КВР,0)+1,2,,,"КВР")))</f>
        <v>Социальные выплаты гражданам, кроме публичных нормативных социальных выплат</v>
      </c>
      <c r="B73" s="43" t="s">
        <v>435</v>
      </c>
      <c r="C73" s="8" t="s">
        <v>196</v>
      </c>
      <c r="D73" s="1" t="s">
        <v>224</v>
      </c>
      <c r="E73" s="88">
        <v>320</v>
      </c>
      <c r="F73" s="7">
        <f t="shared" si="12"/>
        <v>63969.3</v>
      </c>
      <c r="G73" s="7">
        <f t="shared" si="12"/>
        <v>0</v>
      </c>
      <c r="H73" s="35">
        <f t="shared" si="1"/>
        <v>63969.3</v>
      </c>
      <c r="I73" s="7">
        <f t="shared" si="12"/>
        <v>0</v>
      </c>
      <c r="J73" s="35">
        <f t="shared" si="2"/>
        <v>63969.3</v>
      </c>
      <c r="K73" s="7">
        <f t="shared" si="12"/>
        <v>0</v>
      </c>
      <c r="L73" s="35">
        <f t="shared" si="3"/>
        <v>63969.3</v>
      </c>
      <c r="M73" s="7">
        <f t="shared" si="12"/>
        <v>0</v>
      </c>
      <c r="N73" s="35">
        <f t="shared" si="4"/>
        <v>63969.3</v>
      </c>
      <c r="O73" s="7">
        <f t="shared" si="12"/>
        <v>0</v>
      </c>
      <c r="P73" s="35">
        <f t="shared" si="5"/>
        <v>63969.3</v>
      </c>
    </row>
    <row r="74" spans="1:16" ht="37.5" customHeight="1">
      <c r="A74" s="61" t="str">
        <f ca="1">IF(ISERROR(MATCH(E74,Код_КВР,0)),"",INDIRECT(ADDRESS(MATCH(E74,Код_КВР,0)+1,2,,,"КВР")))</f>
        <v>Пособия, компенсации и иные социальные выплаты гражданам, кроме публичных нормативных обязательств</v>
      </c>
      <c r="B74" s="43" t="s">
        <v>435</v>
      </c>
      <c r="C74" s="8" t="s">
        <v>196</v>
      </c>
      <c r="D74" s="1" t="s">
        <v>224</v>
      </c>
      <c r="E74" s="88">
        <v>321</v>
      </c>
      <c r="F74" s="7">
        <f>'прил.5'!G802</f>
        <v>63969.3</v>
      </c>
      <c r="G74" s="7">
        <f>'прил.5'!H802</f>
        <v>0</v>
      </c>
      <c r="H74" s="35">
        <f t="shared" si="1"/>
        <v>63969.3</v>
      </c>
      <c r="I74" s="7">
        <f>'прил.5'!J802</f>
        <v>0</v>
      </c>
      <c r="J74" s="35">
        <f t="shared" si="2"/>
        <v>63969.3</v>
      </c>
      <c r="K74" s="7">
        <f>'прил.5'!L802</f>
        <v>0</v>
      </c>
      <c r="L74" s="35">
        <f t="shared" si="3"/>
        <v>63969.3</v>
      </c>
      <c r="M74" s="7">
        <f>'прил.5'!N802</f>
        <v>0</v>
      </c>
      <c r="N74" s="35">
        <f t="shared" si="4"/>
        <v>63969.3</v>
      </c>
      <c r="O74" s="7">
        <f>'прил.5'!P802</f>
        <v>0</v>
      </c>
      <c r="P74" s="35">
        <f t="shared" si="5"/>
        <v>63969.3</v>
      </c>
    </row>
    <row r="75" spans="1:16" ht="20.25" customHeight="1">
      <c r="A75" s="61" t="str">
        <f ca="1">IF(ISERROR(MATCH(B75,Код_КЦСР,0)),"",INDIRECT(ADDRESS(MATCH(B75,Код_КЦСР,0)+1,2,,,"КЦСР")))</f>
        <v>Общее образование</v>
      </c>
      <c r="B75" s="43" t="s">
        <v>286</v>
      </c>
      <c r="C75" s="8"/>
      <c r="D75" s="1"/>
      <c r="E75" s="88"/>
      <c r="F75" s="7">
        <f>F76+F84+F90+F96+F104+F110</f>
        <v>1347878.2</v>
      </c>
      <c r="G75" s="7">
        <f>G76+G84+G90+G96+G104+G110</f>
        <v>0</v>
      </c>
      <c r="H75" s="35">
        <f t="shared" si="1"/>
        <v>1347878.2</v>
      </c>
      <c r="I75" s="7">
        <f>I76+I84+I90+I96+I104+I110</f>
        <v>0</v>
      </c>
      <c r="J75" s="35">
        <f t="shared" si="2"/>
        <v>1347878.2</v>
      </c>
      <c r="K75" s="7">
        <f>K76+K84+K90+K96+K104+K110</f>
        <v>0</v>
      </c>
      <c r="L75" s="35">
        <f t="shared" si="3"/>
        <v>1347878.2</v>
      </c>
      <c r="M75" s="7">
        <f>M76+M84+M90+M96+M104+M110</f>
        <v>-2877.3</v>
      </c>
      <c r="N75" s="35">
        <f t="shared" si="4"/>
        <v>1345000.9</v>
      </c>
      <c r="O75" s="7">
        <f>O76+O84+O90+O96+O104+O110</f>
        <v>10</v>
      </c>
      <c r="P75" s="35">
        <f t="shared" si="5"/>
        <v>1345010.9</v>
      </c>
    </row>
    <row r="76" spans="1:16" ht="56.25" customHeight="1">
      <c r="A76" s="61" t="str">
        <f ca="1">IF(ISERROR(MATCH(B76,Код_КЦСР,0)),"",INDIRECT(ADDRESS(MATCH(B76,Код_КЦСР,0)+1,2,,,"КЦСР")))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76" s="43" t="s">
        <v>287</v>
      </c>
      <c r="C76" s="8"/>
      <c r="D76" s="1"/>
      <c r="E76" s="88"/>
      <c r="F76" s="7">
        <f aca="true" t="shared" si="13" ref="F76:O78">F77</f>
        <v>159038.2</v>
      </c>
      <c r="G76" s="7">
        <f t="shared" si="13"/>
        <v>0</v>
      </c>
      <c r="H76" s="35">
        <f t="shared" si="1"/>
        <v>159038.2</v>
      </c>
      <c r="I76" s="7">
        <f t="shared" si="13"/>
        <v>0</v>
      </c>
      <c r="J76" s="35">
        <f t="shared" si="2"/>
        <v>159038.2</v>
      </c>
      <c r="K76" s="7">
        <f t="shared" si="13"/>
        <v>0</v>
      </c>
      <c r="L76" s="35">
        <f t="shared" si="3"/>
        <v>159038.2</v>
      </c>
      <c r="M76" s="7">
        <f t="shared" si="13"/>
        <v>-2877.3</v>
      </c>
      <c r="N76" s="35">
        <f t="shared" si="4"/>
        <v>156160.90000000002</v>
      </c>
      <c r="O76" s="7">
        <f t="shared" si="13"/>
        <v>0</v>
      </c>
      <c r="P76" s="35">
        <f t="shared" si="5"/>
        <v>156160.90000000002</v>
      </c>
    </row>
    <row r="77" spans="1:16" ht="22.5" customHeight="1">
      <c r="A77" s="61" t="str">
        <f ca="1">IF(ISERROR(MATCH(C77,Код_Раздел,0)),"",INDIRECT(ADDRESS(MATCH(C77,Код_Раздел,0)+1,2,,,"Раздел")))</f>
        <v>Образование</v>
      </c>
      <c r="B77" s="43" t="s">
        <v>287</v>
      </c>
      <c r="C77" s="8" t="s">
        <v>203</v>
      </c>
      <c r="D77" s="1"/>
      <c r="E77" s="88"/>
      <c r="F77" s="7">
        <f t="shared" si="13"/>
        <v>159038.2</v>
      </c>
      <c r="G77" s="7">
        <f t="shared" si="13"/>
        <v>0</v>
      </c>
      <c r="H77" s="35">
        <f t="shared" si="1"/>
        <v>159038.2</v>
      </c>
      <c r="I77" s="7">
        <f t="shared" si="13"/>
        <v>0</v>
      </c>
      <c r="J77" s="35">
        <f t="shared" si="2"/>
        <v>159038.2</v>
      </c>
      <c r="K77" s="7">
        <f t="shared" si="13"/>
        <v>0</v>
      </c>
      <c r="L77" s="35">
        <f t="shared" si="3"/>
        <v>159038.2</v>
      </c>
      <c r="M77" s="7">
        <f t="shared" si="13"/>
        <v>-2877.3</v>
      </c>
      <c r="N77" s="35">
        <f t="shared" si="4"/>
        <v>156160.90000000002</v>
      </c>
      <c r="O77" s="7">
        <f t="shared" si="13"/>
        <v>0</v>
      </c>
      <c r="P77" s="35">
        <f t="shared" si="5"/>
        <v>156160.90000000002</v>
      </c>
    </row>
    <row r="78" spans="1:16" ht="23.25" customHeight="1">
      <c r="A78" s="12" t="s">
        <v>258</v>
      </c>
      <c r="B78" s="43" t="s">
        <v>287</v>
      </c>
      <c r="C78" s="8" t="s">
        <v>203</v>
      </c>
      <c r="D78" s="1" t="s">
        <v>222</v>
      </c>
      <c r="E78" s="88"/>
      <c r="F78" s="7">
        <f t="shared" si="13"/>
        <v>159038.2</v>
      </c>
      <c r="G78" s="7">
        <f t="shared" si="13"/>
        <v>0</v>
      </c>
      <c r="H78" s="35">
        <f t="shared" si="1"/>
        <v>159038.2</v>
      </c>
      <c r="I78" s="7">
        <f t="shared" si="13"/>
        <v>0</v>
      </c>
      <c r="J78" s="35">
        <f t="shared" si="2"/>
        <v>159038.2</v>
      </c>
      <c r="K78" s="7">
        <f t="shared" si="13"/>
        <v>0</v>
      </c>
      <c r="L78" s="35">
        <f t="shared" si="3"/>
        <v>159038.2</v>
      </c>
      <c r="M78" s="7">
        <f t="shared" si="13"/>
        <v>-2877.3</v>
      </c>
      <c r="N78" s="35">
        <f t="shared" si="4"/>
        <v>156160.90000000002</v>
      </c>
      <c r="O78" s="7">
        <f t="shared" si="13"/>
        <v>0</v>
      </c>
      <c r="P78" s="35">
        <f t="shared" si="5"/>
        <v>156160.90000000002</v>
      </c>
    </row>
    <row r="79" spans="1:16" ht="36.75" customHeight="1">
      <c r="A79" s="61" t="str">
        <f ca="1">IF(ISERROR(MATCH(E79,Код_КВР,0)),"",INDIRECT(ADDRESS(MATCH(E79,Код_КВР,0)+1,2,,,"КВР")))</f>
        <v>Предоставление субсидий бюджетным, автономным учреждениям и иным некоммерческим организациям</v>
      </c>
      <c r="B79" s="43" t="s">
        <v>287</v>
      </c>
      <c r="C79" s="8" t="s">
        <v>203</v>
      </c>
      <c r="D79" s="1" t="s">
        <v>222</v>
      </c>
      <c r="E79" s="88">
        <v>600</v>
      </c>
      <c r="F79" s="7">
        <f>F80+F82</f>
        <v>159038.2</v>
      </c>
      <c r="G79" s="7">
        <f>G80+G82</f>
        <v>0</v>
      </c>
      <c r="H79" s="35">
        <f t="shared" si="1"/>
        <v>159038.2</v>
      </c>
      <c r="I79" s="7">
        <f>I80+I82</f>
        <v>0</v>
      </c>
      <c r="J79" s="35">
        <f t="shared" si="2"/>
        <v>159038.2</v>
      </c>
      <c r="K79" s="7">
        <f>K80+K82</f>
        <v>0</v>
      </c>
      <c r="L79" s="35">
        <f t="shared" si="3"/>
        <v>159038.2</v>
      </c>
      <c r="M79" s="7">
        <f>M80+M82</f>
        <v>-2877.3</v>
      </c>
      <c r="N79" s="35">
        <f t="shared" si="4"/>
        <v>156160.90000000002</v>
      </c>
      <c r="O79" s="7">
        <f>O80+O82</f>
        <v>0</v>
      </c>
      <c r="P79" s="35">
        <f t="shared" si="5"/>
        <v>156160.90000000002</v>
      </c>
    </row>
    <row r="80" spans="1:16" ht="23.25" customHeight="1">
      <c r="A80" s="61" t="str">
        <f ca="1">IF(ISERROR(MATCH(E80,Код_КВР,0)),"",INDIRECT(ADDRESS(MATCH(E80,Код_КВР,0)+1,2,,,"КВР")))</f>
        <v>Субсидии бюджетным учреждениям</v>
      </c>
      <c r="B80" s="43" t="s">
        <v>287</v>
      </c>
      <c r="C80" s="8" t="s">
        <v>203</v>
      </c>
      <c r="D80" s="1" t="s">
        <v>222</v>
      </c>
      <c r="E80" s="88">
        <v>610</v>
      </c>
      <c r="F80" s="7">
        <f>F81</f>
        <v>155778.5</v>
      </c>
      <c r="G80" s="7">
        <f>G81</f>
        <v>0</v>
      </c>
      <c r="H80" s="35">
        <f t="shared" si="1"/>
        <v>155778.5</v>
      </c>
      <c r="I80" s="7">
        <f>I81</f>
        <v>0</v>
      </c>
      <c r="J80" s="35">
        <f t="shared" si="2"/>
        <v>155778.5</v>
      </c>
      <c r="K80" s="7">
        <f>K81</f>
        <v>0</v>
      </c>
      <c r="L80" s="35">
        <f t="shared" si="3"/>
        <v>155778.5</v>
      </c>
      <c r="M80" s="7">
        <f>M81</f>
        <v>-2877.3</v>
      </c>
      <c r="N80" s="35">
        <f t="shared" si="4"/>
        <v>152901.2</v>
      </c>
      <c r="O80" s="7">
        <f>O81</f>
        <v>0</v>
      </c>
      <c r="P80" s="35">
        <f t="shared" si="5"/>
        <v>152901.2</v>
      </c>
    </row>
    <row r="81" spans="1:16" ht="54.75" customHeight="1">
      <c r="A81" s="61" t="str">
        <f ca="1">IF(ISERROR(MATCH(E81,Код_КВР,0)),"",INDIRECT(ADDRESS(MATCH(E81,Код_КВР,0)+1,2,,,"КВР")))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1" s="43" t="s">
        <v>287</v>
      </c>
      <c r="C81" s="8" t="s">
        <v>203</v>
      </c>
      <c r="D81" s="1" t="s">
        <v>222</v>
      </c>
      <c r="E81" s="88">
        <v>611</v>
      </c>
      <c r="F81" s="7">
        <f>'прил.5'!G600</f>
        <v>155778.5</v>
      </c>
      <c r="G81" s="7">
        <f>'прил.5'!H600</f>
        <v>0</v>
      </c>
      <c r="H81" s="35">
        <f t="shared" si="1"/>
        <v>155778.5</v>
      </c>
      <c r="I81" s="7">
        <f>'прил.5'!J600</f>
        <v>0</v>
      </c>
      <c r="J81" s="35">
        <f t="shared" si="2"/>
        <v>155778.5</v>
      </c>
      <c r="K81" s="7">
        <f>'прил.5'!L600</f>
        <v>0</v>
      </c>
      <c r="L81" s="35">
        <f t="shared" si="3"/>
        <v>155778.5</v>
      </c>
      <c r="M81" s="7">
        <f>'прил.5'!N600</f>
        <v>-2877.3</v>
      </c>
      <c r="N81" s="35">
        <f t="shared" si="4"/>
        <v>152901.2</v>
      </c>
      <c r="O81" s="7">
        <f>'прил.5'!P600</f>
        <v>0</v>
      </c>
      <c r="P81" s="35">
        <f t="shared" si="5"/>
        <v>152901.2</v>
      </c>
    </row>
    <row r="82" spans="1:16" ht="18.75" customHeight="1">
      <c r="A82" s="61" t="str">
        <f ca="1">IF(ISERROR(MATCH(E82,Код_КВР,0)),"",INDIRECT(ADDRESS(MATCH(E82,Код_КВР,0)+1,2,,,"КВР")))</f>
        <v>Субсидии автономным учреждениям</v>
      </c>
      <c r="B82" s="43" t="s">
        <v>287</v>
      </c>
      <c r="C82" s="8" t="s">
        <v>203</v>
      </c>
      <c r="D82" s="1" t="s">
        <v>222</v>
      </c>
      <c r="E82" s="88">
        <v>620</v>
      </c>
      <c r="F82" s="7">
        <f>F83</f>
        <v>3259.7</v>
      </c>
      <c r="G82" s="7">
        <f>G83</f>
        <v>0</v>
      </c>
      <c r="H82" s="35">
        <f t="shared" si="1"/>
        <v>3259.7</v>
      </c>
      <c r="I82" s="7">
        <f>I83</f>
        <v>0</v>
      </c>
      <c r="J82" s="35">
        <f t="shared" si="2"/>
        <v>3259.7</v>
      </c>
      <c r="K82" s="7">
        <f>K83</f>
        <v>0</v>
      </c>
      <c r="L82" s="35">
        <f t="shared" si="3"/>
        <v>3259.7</v>
      </c>
      <c r="M82" s="7">
        <f>M83</f>
        <v>0</v>
      </c>
      <c r="N82" s="35">
        <f t="shared" si="4"/>
        <v>3259.7</v>
      </c>
      <c r="O82" s="7">
        <f>O83</f>
        <v>0</v>
      </c>
      <c r="P82" s="35">
        <f t="shared" si="5"/>
        <v>3259.7</v>
      </c>
    </row>
    <row r="83" spans="1:16" ht="56.25" customHeight="1">
      <c r="A83" s="61" t="str">
        <f ca="1">IF(ISERROR(MATCH(E83,Код_КВР,0)),"",INDIRECT(ADDRESS(MATCH(E83,Код_КВР,0)+1,2,,,"КВР")))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83" s="43" t="s">
        <v>287</v>
      </c>
      <c r="C83" s="8" t="s">
        <v>203</v>
      </c>
      <c r="D83" s="1" t="s">
        <v>222</v>
      </c>
      <c r="E83" s="88">
        <v>621</v>
      </c>
      <c r="F83" s="7">
        <f>'прил.5'!G602</f>
        <v>3259.7</v>
      </c>
      <c r="G83" s="7">
        <f>'прил.5'!H602</f>
        <v>0</v>
      </c>
      <c r="H83" s="35">
        <f t="shared" si="1"/>
        <v>3259.7</v>
      </c>
      <c r="I83" s="7">
        <f>'прил.5'!J602</f>
        <v>0</v>
      </c>
      <c r="J83" s="35">
        <f t="shared" si="2"/>
        <v>3259.7</v>
      </c>
      <c r="K83" s="7">
        <f>'прил.5'!L602</f>
        <v>0</v>
      </c>
      <c r="L83" s="35">
        <f t="shared" si="3"/>
        <v>3259.7</v>
      </c>
      <c r="M83" s="7">
        <f>'прил.5'!N602</f>
        <v>0</v>
      </c>
      <c r="N83" s="35">
        <f t="shared" si="4"/>
        <v>3259.7</v>
      </c>
      <c r="O83" s="7">
        <f>'прил.5'!P602</f>
        <v>0</v>
      </c>
      <c r="P83" s="35">
        <f aca="true" t="shared" si="14" ref="P83:P146">N83+O83</f>
        <v>3259.7</v>
      </c>
    </row>
    <row r="84" spans="1:16" ht="87.75" customHeight="1">
      <c r="A84" s="61" t="str">
        <f ca="1">IF(ISERROR(MATCH(B84,Код_КЦСР,0)),"",INDIRECT(ADDRESS(MATCH(B84,Код_КЦСР,0)+1,2,,,"КЦСР")))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84" s="43" t="s">
        <v>288</v>
      </c>
      <c r="C84" s="8"/>
      <c r="D84" s="1"/>
      <c r="E84" s="88"/>
      <c r="F84" s="7">
        <f aca="true" t="shared" si="15" ref="F84:O88">F85</f>
        <v>8367.7</v>
      </c>
      <c r="G84" s="7">
        <f t="shared" si="15"/>
        <v>0</v>
      </c>
      <c r="H84" s="35">
        <f t="shared" si="1"/>
        <v>8367.7</v>
      </c>
      <c r="I84" s="7">
        <f t="shared" si="15"/>
        <v>0</v>
      </c>
      <c r="J84" s="35">
        <f t="shared" si="2"/>
        <v>8367.7</v>
      </c>
      <c r="K84" s="7">
        <f t="shared" si="15"/>
        <v>0</v>
      </c>
      <c r="L84" s="35">
        <f t="shared" si="3"/>
        <v>8367.7</v>
      </c>
      <c r="M84" s="7">
        <f t="shared" si="15"/>
        <v>0</v>
      </c>
      <c r="N84" s="35">
        <f t="shared" si="4"/>
        <v>8367.7</v>
      </c>
      <c r="O84" s="7">
        <f t="shared" si="15"/>
        <v>0</v>
      </c>
      <c r="P84" s="35">
        <f t="shared" si="14"/>
        <v>8367.7</v>
      </c>
    </row>
    <row r="85" spans="1:16" ht="21" customHeight="1">
      <c r="A85" s="61" t="str">
        <f ca="1">IF(ISERROR(MATCH(C85,Код_Раздел,0)),"",INDIRECT(ADDRESS(MATCH(C85,Код_Раздел,0)+1,2,,,"Раздел")))</f>
        <v>Образование</v>
      </c>
      <c r="B85" s="43" t="s">
        <v>288</v>
      </c>
      <c r="C85" s="8" t="s">
        <v>203</v>
      </c>
      <c r="D85" s="1"/>
      <c r="E85" s="88"/>
      <c r="F85" s="7">
        <f t="shared" si="15"/>
        <v>8367.7</v>
      </c>
      <c r="G85" s="7">
        <f t="shared" si="15"/>
        <v>0</v>
      </c>
      <c r="H85" s="35">
        <f t="shared" si="1"/>
        <v>8367.7</v>
      </c>
      <c r="I85" s="7">
        <f t="shared" si="15"/>
        <v>0</v>
      </c>
      <c r="J85" s="35">
        <f t="shared" si="2"/>
        <v>8367.7</v>
      </c>
      <c r="K85" s="7">
        <f t="shared" si="15"/>
        <v>0</v>
      </c>
      <c r="L85" s="35">
        <f t="shared" si="3"/>
        <v>8367.7</v>
      </c>
      <c r="M85" s="7">
        <f t="shared" si="15"/>
        <v>0</v>
      </c>
      <c r="N85" s="35">
        <f t="shared" si="4"/>
        <v>8367.7</v>
      </c>
      <c r="O85" s="7">
        <f t="shared" si="15"/>
        <v>0</v>
      </c>
      <c r="P85" s="35">
        <f t="shared" si="14"/>
        <v>8367.7</v>
      </c>
    </row>
    <row r="86" spans="1:16" ht="20.25" customHeight="1">
      <c r="A86" s="12" t="s">
        <v>258</v>
      </c>
      <c r="B86" s="43" t="s">
        <v>288</v>
      </c>
      <c r="C86" s="8" t="s">
        <v>203</v>
      </c>
      <c r="D86" s="1" t="s">
        <v>222</v>
      </c>
      <c r="E86" s="88"/>
      <c r="F86" s="7">
        <f t="shared" si="15"/>
        <v>8367.7</v>
      </c>
      <c r="G86" s="7">
        <f t="shared" si="15"/>
        <v>0</v>
      </c>
      <c r="H86" s="35">
        <f t="shared" si="1"/>
        <v>8367.7</v>
      </c>
      <c r="I86" s="7">
        <f t="shared" si="15"/>
        <v>0</v>
      </c>
      <c r="J86" s="35">
        <f t="shared" si="2"/>
        <v>8367.7</v>
      </c>
      <c r="K86" s="7">
        <f t="shared" si="15"/>
        <v>0</v>
      </c>
      <c r="L86" s="35">
        <f t="shared" si="3"/>
        <v>8367.7</v>
      </c>
      <c r="M86" s="7">
        <f t="shared" si="15"/>
        <v>0</v>
      </c>
      <c r="N86" s="35">
        <f t="shared" si="4"/>
        <v>8367.7</v>
      </c>
      <c r="O86" s="7">
        <f t="shared" si="15"/>
        <v>0</v>
      </c>
      <c r="P86" s="35">
        <f t="shared" si="14"/>
        <v>8367.7</v>
      </c>
    </row>
    <row r="87" spans="1:16" ht="36" customHeight="1">
      <c r="A87" s="61" t="str">
        <f ca="1">IF(ISERROR(MATCH(E87,Код_КВР,0)),"",INDIRECT(ADDRESS(MATCH(E87,Код_КВР,0)+1,2,,,"КВР")))</f>
        <v>Предоставление субсидий бюджетным, автономным учреждениям и иным некоммерческим организациям</v>
      </c>
      <c r="B87" s="43" t="s">
        <v>288</v>
      </c>
      <c r="C87" s="8" t="s">
        <v>203</v>
      </c>
      <c r="D87" s="1" t="s">
        <v>222</v>
      </c>
      <c r="E87" s="88">
        <v>600</v>
      </c>
      <c r="F87" s="7">
        <f t="shared" si="15"/>
        <v>8367.7</v>
      </c>
      <c r="G87" s="7">
        <f t="shared" si="15"/>
        <v>0</v>
      </c>
      <c r="H87" s="35">
        <f t="shared" si="1"/>
        <v>8367.7</v>
      </c>
      <c r="I87" s="7">
        <f t="shared" si="15"/>
        <v>0</v>
      </c>
      <c r="J87" s="35">
        <f t="shared" si="2"/>
        <v>8367.7</v>
      </c>
      <c r="K87" s="7">
        <f t="shared" si="15"/>
        <v>0</v>
      </c>
      <c r="L87" s="35">
        <f t="shared" si="3"/>
        <v>8367.7</v>
      </c>
      <c r="M87" s="7">
        <f t="shared" si="15"/>
        <v>0</v>
      </c>
      <c r="N87" s="35">
        <f t="shared" si="4"/>
        <v>8367.7</v>
      </c>
      <c r="O87" s="7">
        <f t="shared" si="15"/>
        <v>0</v>
      </c>
      <c r="P87" s="35">
        <f t="shared" si="14"/>
        <v>8367.7</v>
      </c>
    </row>
    <row r="88" spans="1:16" ht="19.5" customHeight="1">
      <c r="A88" s="61" t="str">
        <f ca="1">IF(ISERROR(MATCH(E88,Код_КВР,0)),"",INDIRECT(ADDRESS(MATCH(E88,Код_КВР,0)+1,2,,,"КВР")))</f>
        <v>Субсидии бюджетным учреждениям</v>
      </c>
      <c r="B88" s="43" t="s">
        <v>288</v>
      </c>
      <c r="C88" s="8" t="s">
        <v>203</v>
      </c>
      <c r="D88" s="1" t="s">
        <v>222</v>
      </c>
      <c r="E88" s="88">
        <v>610</v>
      </c>
      <c r="F88" s="7">
        <f t="shared" si="15"/>
        <v>8367.7</v>
      </c>
      <c r="G88" s="7">
        <f t="shared" si="15"/>
        <v>0</v>
      </c>
      <c r="H88" s="35">
        <f t="shared" si="1"/>
        <v>8367.7</v>
      </c>
      <c r="I88" s="7">
        <f t="shared" si="15"/>
        <v>0</v>
      </c>
      <c r="J88" s="35">
        <f t="shared" si="2"/>
        <v>8367.7</v>
      </c>
      <c r="K88" s="7">
        <f t="shared" si="15"/>
        <v>0</v>
      </c>
      <c r="L88" s="35">
        <f aca="true" t="shared" si="16" ref="L88:L151">J88+K88</f>
        <v>8367.7</v>
      </c>
      <c r="M88" s="7">
        <f t="shared" si="15"/>
        <v>0</v>
      </c>
      <c r="N88" s="35">
        <f aca="true" t="shared" si="17" ref="N88:N151">L88+M88</f>
        <v>8367.7</v>
      </c>
      <c r="O88" s="7">
        <f t="shared" si="15"/>
        <v>0</v>
      </c>
      <c r="P88" s="35">
        <f t="shared" si="14"/>
        <v>8367.7</v>
      </c>
    </row>
    <row r="89" spans="1:16" ht="51.75" customHeight="1">
      <c r="A89" s="61" t="str">
        <f ca="1">IF(ISERROR(MATCH(E89,Код_КВР,0)),"",INDIRECT(ADDRESS(MATCH(E89,Код_КВР,0)+1,2,,,"КВР")))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9" s="43" t="s">
        <v>288</v>
      </c>
      <c r="C89" s="8" t="s">
        <v>203</v>
      </c>
      <c r="D89" s="1" t="s">
        <v>222</v>
      </c>
      <c r="E89" s="88">
        <v>611</v>
      </c>
      <c r="F89" s="7">
        <f>'прил.5'!G606</f>
        <v>8367.7</v>
      </c>
      <c r="G89" s="7">
        <f>'прил.5'!H606</f>
        <v>0</v>
      </c>
      <c r="H89" s="35">
        <f t="shared" si="1"/>
        <v>8367.7</v>
      </c>
      <c r="I89" s="7">
        <f>'прил.5'!J606</f>
        <v>0</v>
      </c>
      <c r="J89" s="35">
        <f t="shared" si="2"/>
        <v>8367.7</v>
      </c>
      <c r="K89" s="7">
        <f>'прил.5'!L606</f>
        <v>0</v>
      </c>
      <c r="L89" s="35">
        <f t="shared" si="16"/>
        <v>8367.7</v>
      </c>
      <c r="M89" s="7">
        <f>'прил.5'!N606</f>
        <v>0</v>
      </c>
      <c r="N89" s="35">
        <f t="shared" si="17"/>
        <v>8367.7</v>
      </c>
      <c r="O89" s="7">
        <f>'прил.5'!P606</f>
        <v>0</v>
      </c>
      <c r="P89" s="35">
        <f t="shared" si="14"/>
        <v>8367.7</v>
      </c>
    </row>
    <row r="90" spans="1:16" ht="35.25" customHeight="1">
      <c r="A90" s="61" t="str">
        <f ca="1">IF(ISERROR(MATCH(B90,Код_КЦСР,0)),"",INDIRECT(ADDRESS(MATCH(B90,Код_КЦСР,0)+1,2,,,"КЦСР")))</f>
        <v>Формирование комплексной системы выявления, развития и поддержки одаренных детей и молодых талантов</v>
      </c>
      <c r="B90" s="43" t="s">
        <v>289</v>
      </c>
      <c r="C90" s="8"/>
      <c r="D90" s="1"/>
      <c r="E90" s="88"/>
      <c r="F90" s="7">
        <f aca="true" t="shared" si="18" ref="F90:O92">F91</f>
        <v>458</v>
      </c>
      <c r="G90" s="7">
        <f t="shared" si="18"/>
        <v>0</v>
      </c>
      <c r="H90" s="35">
        <f t="shared" si="1"/>
        <v>458</v>
      </c>
      <c r="I90" s="7">
        <f t="shared" si="18"/>
        <v>0</v>
      </c>
      <c r="J90" s="35">
        <f aca="true" t="shared" si="19" ref="J90:J153">H90+I90</f>
        <v>458</v>
      </c>
      <c r="K90" s="7">
        <f t="shared" si="18"/>
        <v>0</v>
      </c>
      <c r="L90" s="35">
        <f t="shared" si="16"/>
        <v>458</v>
      </c>
      <c r="M90" s="7">
        <f t="shared" si="18"/>
        <v>0</v>
      </c>
      <c r="N90" s="35">
        <f t="shared" si="17"/>
        <v>458</v>
      </c>
      <c r="O90" s="7">
        <f t="shared" si="18"/>
        <v>10</v>
      </c>
      <c r="P90" s="35">
        <f t="shared" si="14"/>
        <v>468</v>
      </c>
    </row>
    <row r="91" spans="1:16" ht="18.75" customHeight="1">
      <c r="A91" s="61" t="str">
        <f ca="1">IF(ISERROR(MATCH(C91,Код_Раздел,0)),"",INDIRECT(ADDRESS(MATCH(C91,Код_Раздел,0)+1,2,,,"Раздел")))</f>
        <v>Образование</v>
      </c>
      <c r="B91" s="43" t="s">
        <v>289</v>
      </c>
      <c r="C91" s="8" t="s">
        <v>203</v>
      </c>
      <c r="D91" s="1"/>
      <c r="E91" s="88"/>
      <c r="F91" s="7">
        <f t="shared" si="18"/>
        <v>458</v>
      </c>
      <c r="G91" s="7">
        <f t="shared" si="18"/>
        <v>0</v>
      </c>
      <c r="H91" s="35">
        <f t="shared" si="1"/>
        <v>458</v>
      </c>
      <c r="I91" s="7">
        <f t="shared" si="18"/>
        <v>0</v>
      </c>
      <c r="J91" s="35">
        <f t="shared" si="19"/>
        <v>458</v>
      </c>
      <c r="K91" s="7">
        <f t="shared" si="18"/>
        <v>0</v>
      </c>
      <c r="L91" s="35">
        <f t="shared" si="16"/>
        <v>458</v>
      </c>
      <c r="M91" s="7">
        <f t="shared" si="18"/>
        <v>0</v>
      </c>
      <c r="N91" s="35">
        <f t="shared" si="17"/>
        <v>458</v>
      </c>
      <c r="O91" s="7">
        <f t="shared" si="18"/>
        <v>10</v>
      </c>
      <c r="P91" s="35">
        <f t="shared" si="14"/>
        <v>468</v>
      </c>
    </row>
    <row r="92" spans="1:16" ht="12.75">
      <c r="A92" s="12" t="s">
        <v>258</v>
      </c>
      <c r="B92" s="43" t="s">
        <v>289</v>
      </c>
      <c r="C92" s="8" t="s">
        <v>203</v>
      </c>
      <c r="D92" s="1" t="s">
        <v>222</v>
      </c>
      <c r="E92" s="88"/>
      <c r="F92" s="7">
        <f t="shared" si="18"/>
        <v>458</v>
      </c>
      <c r="G92" s="7">
        <f t="shared" si="18"/>
        <v>0</v>
      </c>
      <c r="H92" s="35">
        <f aca="true" t="shared" si="20" ref="H92:H161">F92+G92</f>
        <v>458</v>
      </c>
      <c r="I92" s="7">
        <f t="shared" si="18"/>
        <v>0</v>
      </c>
      <c r="J92" s="35">
        <f t="shared" si="19"/>
        <v>458</v>
      </c>
      <c r="K92" s="7">
        <f t="shared" si="18"/>
        <v>0</v>
      </c>
      <c r="L92" s="35">
        <f t="shared" si="16"/>
        <v>458</v>
      </c>
      <c r="M92" s="7">
        <f t="shared" si="18"/>
        <v>0</v>
      </c>
      <c r="N92" s="35">
        <f t="shared" si="17"/>
        <v>458</v>
      </c>
      <c r="O92" s="7">
        <f t="shared" si="18"/>
        <v>10</v>
      </c>
      <c r="P92" s="35">
        <f t="shared" si="14"/>
        <v>468</v>
      </c>
    </row>
    <row r="93" spans="1:16" ht="12.75">
      <c r="A93" s="61" t="str">
        <f ca="1">IF(ISERROR(MATCH(E93,Код_КВР,0)),"",INDIRECT(ADDRESS(MATCH(E93,Код_КВР,0)+1,2,,,"КВР")))</f>
        <v>Социальное обеспечение и иные выплаты населению</v>
      </c>
      <c r="B93" s="43" t="s">
        <v>289</v>
      </c>
      <c r="C93" s="8" t="s">
        <v>203</v>
      </c>
      <c r="D93" s="1" t="s">
        <v>222</v>
      </c>
      <c r="E93" s="88">
        <v>300</v>
      </c>
      <c r="F93" s="7">
        <f>SUM(F94:F95)</f>
        <v>458</v>
      </c>
      <c r="G93" s="7">
        <f>SUM(G94:G95)</f>
        <v>0</v>
      </c>
      <c r="H93" s="35">
        <f t="shared" si="20"/>
        <v>458</v>
      </c>
      <c r="I93" s="7">
        <f>SUM(I94:I95)</f>
        <v>0</v>
      </c>
      <c r="J93" s="35">
        <f t="shared" si="19"/>
        <v>458</v>
      </c>
      <c r="K93" s="7">
        <f>SUM(K94:K95)</f>
        <v>0</v>
      </c>
      <c r="L93" s="35">
        <f t="shared" si="16"/>
        <v>458</v>
      </c>
      <c r="M93" s="7">
        <f>SUM(M94:M95)</f>
        <v>0</v>
      </c>
      <c r="N93" s="35">
        <f t="shared" si="17"/>
        <v>458</v>
      </c>
      <c r="O93" s="7">
        <f>SUM(O94:O95)</f>
        <v>10</v>
      </c>
      <c r="P93" s="35">
        <f t="shared" si="14"/>
        <v>468</v>
      </c>
    </row>
    <row r="94" spans="1:16" ht="12.75">
      <c r="A94" s="61" t="str">
        <f ca="1">IF(ISERROR(MATCH(E94,Код_КВР,0)),"",INDIRECT(ADDRESS(MATCH(E94,Код_КВР,0)+1,2,,,"КВР")))</f>
        <v>Стипендии</v>
      </c>
      <c r="B94" s="43" t="s">
        <v>289</v>
      </c>
      <c r="C94" s="8" t="s">
        <v>203</v>
      </c>
      <c r="D94" s="1" t="s">
        <v>222</v>
      </c>
      <c r="E94" s="88">
        <v>340</v>
      </c>
      <c r="F94" s="7">
        <f>'прил.5'!G609</f>
        <v>200</v>
      </c>
      <c r="G94" s="7">
        <f>'прил.5'!H609</f>
        <v>0</v>
      </c>
      <c r="H94" s="35">
        <f t="shared" si="20"/>
        <v>200</v>
      </c>
      <c r="I94" s="7">
        <f>'прил.5'!J609</f>
        <v>0</v>
      </c>
      <c r="J94" s="35">
        <f t="shared" si="19"/>
        <v>200</v>
      </c>
      <c r="K94" s="7">
        <f>'прил.5'!L609</f>
        <v>0</v>
      </c>
      <c r="L94" s="35">
        <f t="shared" si="16"/>
        <v>200</v>
      </c>
      <c r="M94" s="7">
        <f>'прил.5'!N609</f>
        <v>0</v>
      </c>
      <c r="N94" s="35">
        <f t="shared" si="17"/>
        <v>200</v>
      </c>
      <c r="O94" s="7">
        <f>'прил.5'!P609</f>
        <v>0</v>
      </c>
      <c r="P94" s="35">
        <f t="shared" si="14"/>
        <v>200</v>
      </c>
    </row>
    <row r="95" spans="1:16" ht="12.75">
      <c r="A95" s="61" t="str">
        <f ca="1">IF(ISERROR(MATCH(E95,Код_КВР,0)),"",INDIRECT(ADDRESS(MATCH(E95,Код_КВР,0)+1,2,,,"КВР")))</f>
        <v>Премии и гранты</v>
      </c>
      <c r="B95" s="43" t="s">
        <v>289</v>
      </c>
      <c r="C95" s="8" t="s">
        <v>203</v>
      </c>
      <c r="D95" s="1" t="s">
        <v>222</v>
      </c>
      <c r="E95" s="88">
        <v>350</v>
      </c>
      <c r="F95" s="7">
        <f>'прил.5'!G610</f>
        <v>258</v>
      </c>
      <c r="G95" s="7">
        <f>'прил.5'!H610</f>
        <v>0</v>
      </c>
      <c r="H95" s="35">
        <f t="shared" si="20"/>
        <v>258</v>
      </c>
      <c r="I95" s="7">
        <f>'прил.5'!J610</f>
        <v>0</v>
      </c>
      <c r="J95" s="35">
        <f t="shared" si="19"/>
        <v>258</v>
      </c>
      <c r="K95" s="7">
        <f>'прил.5'!L610</f>
        <v>0</v>
      </c>
      <c r="L95" s="35">
        <f t="shared" si="16"/>
        <v>258</v>
      </c>
      <c r="M95" s="7">
        <f>'прил.5'!N610</f>
        <v>0</v>
      </c>
      <c r="N95" s="35">
        <f t="shared" si="17"/>
        <v>258</v>
      </c>
      <c r="O95" s="7">
        <f>'прил.5'!P610</f>
        <v>10</v>
      </c>
      <c r="P95" s="35">
        <f t="shared" si="14"/>
        <v>268</v>
      </c>
    </row>
    <row r="96" spans="1:16" ht="69" customHeight="1">
      <c r="A96" s="61" t="str">
        <f ca="1">IF(ISERROR(MATCH(B96,Код_КЦСР,0)),"",INDIRECT(ADDRESS(MATCH(B96,Код_КЦСР,0)+1,2,,,"КЦСР")))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96" s="43" t="s">
        <v>444</v>
      </c>
      <c r="C96" s="8"/>
      <c r="D96" s="1"/>
      <c r="E96" s="88"/>
      <c r="F96" s="7">
        <f aca="true" t="shared" si="21" ref="F96:O98">F97</f>
        <v>1155626.6</v>
      </c>
      <c r="G96" s="7">
        <f t="shared" si="21"/>
        <v>0</v>
      </c>
      <c r="H96" s="35">
        <f t="shared" si="20"/>
        <v>1155626.6</v>
      </c>
      <c r="I96" s="7">
        <f t="shared" si="21"/>
        <v>0</v>
      </c>
      <c r="J96" s="35">
        <f t="shared" si="19"/>
        <v>1155626.6</v>
      </c>
      <c r="K96" s="7">
        <f t="shared" si="21"/>
        <v>0</v>
      </c>
      <c r="L96" s="35">
        <f t="shared" si="16"/>
        <v>1155626.6</v>
      </c>
      <c r="M96" s="7">
        <f t="shared" si="21"/>
        <v>0</v>
      </c>
      <c r="N96" s="35">
        <f t="shared" si="17"/>
        <v>1155626.6</v>
      </c>
      <c r="O96" s="7">
        <f t="shared" si="21"/>
        <v>0</v>
      </c>
      <c r="P96" s="35">
        <f t="shared" si="14"/>
        <v>1155626.6</v>
      </c>
    </row>
    <row r="97" spans="1:16" ht="12.75">
      <c r="A97" s="61" t="str">
        <f ca="1">IF(ISERROR(MATCH(C97,Код_Раздел,0)),"",INDIRECT(ADDRESS(MATCH(C97,Код_Раздел,0)+1,2,,,"Раздел")))</f>
        <v>Образование</v>
      </c>
      <c r="B97" s="43" t="s">
        <v>444</v>
      </c>
      <c r="C97" s="8" t="s">
        <v>203</v>
      </c>
      <c r="D97" s="1"/>
      <c r="E97" s="88"/>
      <c r="F97" s="7">
        <f t="shared" si="21"/>
        <v>1155626.6</v>
      </c>
      <c r="G97" s="7">
        <f t="shared" si="21"/>
        <v>0</v>
      </c>
      <c r="H97" s="35">
        <f t="shared" si="20"/>
        <v>1155626.6</v>
      </c>
      <c r="I97" s="7">
        <f t="shared" si="21"/>
        <v>0</v>
      </c>
      <c r="J97" s="35">
        <f t="shared" si="19"/>
        <v>1155626.6</v>
      </c>
      <c r="K97" s="7">
        <f t="shared" si="21"/>
        <v>0</v>
      </c>
      <c r="L97" s="35">
        <f t="shared" si="16"/>
        <v>1155626.6</v>
      </c>
      <c r="M97" s="7">
        <f t="shared" si="21"/>
        <v>0</v>
      </c>
      <c r="N97" s="35">
        <f t="shared" si="17"/>
        <v>1155626.6</v>
      </c>
      <c r="O97" s="7">
        <f t="shared" si="21"/>
        <v>0</v>
      </c>
      <c r="P97" s="35">
        <f t="shared" si="14"/>
        <v>1155626.6</v>
      </c>
    </row>
    <row r="98" spans="1:16" ht="12.75">
      <c r="A98" s="12" t="s">
        <v>258</v>
      </c>
      <c r="B98" s="43" t="s">
        <v>444</v>
      </c>
      <c r="C98" s="8" t="s">
        <v>203</v>
      </c>
      <c r="D98" s="1" t="s">
        <v>222</v>
      </c>
      <c r="E98" s="88"/>
      <c r="F98" s="7">
        <f t="shared" si="21"/>
        <v>1155626.6</v>
      </c>
      <c r="G98" s="7">
        <f t="shared" si="21"/>
        <v>0</v>
      </c>
      <c r="H98" s="35">
        <f t="shared" si="20"/>
        <v>1155626.6</v>
      </c>
      <c r="I98" s="7">
        <f t="shared" si="21"/>
        <v>0</v>
      </c>
      <c r="J98" s="35">
        <f t="shared" si="19"/>
        <v>1155626.6</v>
      </c>
      <c r="K98" s="7">
        <f t="shared" si="21"/>
        <v>0</v>
      </c>
      <c r="L98" s="35">
        <f t="shared" si="16"/>
        <v>1155626.6</v>
      </c>
      <c r="M98" s="7">
        <f t="shared" si="21"/>
        <v>0</v>
      </c>
      <c r="N98" s="35">
        <f t="shared" si="17"/>
        <v>1155626.6</v>
      </c>
      <c r="O98" s="7">
        <f t="shared" si="21"/>
        <v>0</v>
      </c>
      <c r="P98" s="35">
        <f t="shared" si="14"/>
        <v>1155626.6</v>
      </c>
    </row>
    <row r="99" spans="1:16" ht="40.5" customHeight="1">
      <c r="A99" s="61" t="str">
        <f ca="1">IF(ISERROR(MATCH(E99,Код_КВР,0)),"",INDIRECT(ADDRESS(MATCH(E99,Код_КВР,0)+1,2,,,"КВР")))</f>
        <v>Предоставление субсидий бюджетным, автономным учреждениям и иным некоммерческим организациям</v>
      </c>
      <c r="B99" s="43" t="s">
        <v>444</v>
      </c>
      <c r="C99" s="8" t="s">
        <v>203</v>
      </c>
      <c r="D99" s="1" t="s">
        <v>222</v>
      </c>
      <c r="E99" s="88">
        <v>600</v>
      </c>
      <c r="F99" s="7">
        <f>F100+F102</f>
        <v>1155626.6</v>
      </c>
      <c r="G99" s="7">
        <f>G100+G102</f>
        <v>0</v>
      </c>
      <c r="H99" s="35">
        <f t="shared" si="20"/>
        <v>1155626.6</v>
      </c>
      <c r="I99" s="7">
        <f>I100+I102</f>
        <v>0</v>
      </c>
      <c r="J99" s="35">
        <f t="shared" si="19"/>
        <v>1155626.6</v>
      </c>
      <c r="K99" s="7">
        <f>K100+K102</f>
        <v>0</v>
      </c>
      <c r="L99" s="35">
        <f t="shared" si="16"/>
        <v>1155626.6</v>
      </c>
      <c r="M99" s="7">
        <f>M100+M102</f>
        <v>0</v>
      </c>
      <c r="N99" s="35">
        <f t="shared" si="17"/>
        <v>1155626.6</v>
      </c>
      <c r="O99" s="7">
        <f>O100+O102</f>
        <v>0</v>
      </c>
      <c r="P99" s="35">
        <f t="shared" si="14"/>
        <v>1155626.6</v>
      </c>
    </row>
    <row r="100" spans="1:16" ht="12.75">
      <c r="A100" s="61" t="str">
        <f ca="1">IF(ISERROR(MATCH(E100,Код_КВР,0)),"",INDIRECT(ADDRESS(MATCH(E100,Код_КВР,0)+1,2,,,"КВР")))</f>
        <v>Субсидии бюджетным учреждениям</v>
      </c>
      <c r="B100" s="43" t="s">
        <v>444</v>
      </c>
      <c r="C100" s="8" t="s">
        <v>203</v>
      </c>
      <c r="D100" s="1" t="s">
        <v>222</v>
      </c>
      <c r="E100" s="88">
        <v>610</v>
      </c>
      <c r="F100" s="7">
        <f>F101</f>
        <v>1133628.3</v>
      </c>
      <c r="G100" s="7">
        <f>G101</f>
        <v>0</v>
      </c>
      <c r="H100" s="35">
        <f t="shared" si="20"/>
        <v>1133628.3</v>
      </c>
      <c r="I100" s="7">
        <f>I101</f>
        <v>0</v>
      </c>
      <c r="J100" s="35">
        <f t="shared" si="19"/>
        <v>1133628.3</v>
      </c>
      <c r="K100" s="7">
        <f>K101</f>
        <v>0</v>
      </c>
      <c r="L100" s="35">
        <f t="shared" si="16"/>
        <v>1133628.3</v>
      </c>
      <c r="M100" s="7">
        <f>M101</f>
        <v>0</v>
      </c>
      <c r="N100" s="35">
        <f t="shared" si="17"/>
        <v>1133628.3</v>
      </c>
      <c r="O100" s="7">
        <f>O101</f>
        <v>0</v>
      </c>
      <c r="P100" s="35">
        <f t="shared" si="14"/>
        <v>1133628.3</v>
      </c>
    </row>
    <row r="101" spans="1:16" ht="55.5" customHeight="1">
      <c r="A101" s="61" t="str">
        <f ca="1">IF(ISERROR(MATCH(E101,Код_КВР,0)),"",INDIRECT(ADDRESS(MATCH(E101,Код_КВР,0)+1,2,,,"КВР")))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1" s="43" t="s">
        <v>444</v>
      </c>
      <c r="C101" s="8" t="s">
        <v>203</v>
      </c>
      <c r="D101" s="1" t="s">
        <v>222</v>
      </c>
      <c r="E101" s="88">
        <v>611</v>
      </c>
      <c r="F101" s="7">
        <f>'прил.5'!G614</f>
        <v>1133628.3</v>
      </c>
      <c r="G101" s="7">
        <f>'прил.5'!H614</f>
        <v>0</v>
      </c>
      <c r="H101" s="35">
        <f t="shared" si="20"/>
        <v>1133628.3</v>
      </c>
      <c r="I101" s="7">
        <f>'прил.5'!J614</f>
        <v>0</v>
      </c>
      <c r="J101" s="35">
        <f t="shared" si="19"/>
        <v>1133628.3</v>
      </c>
      <c r="K101" s="7">
        <f>'прил.5'!L614</f>
        <v>0</v>
      </c>
      <c r="L101" s="35">
        <f t="shared" si="16"/>
        <v>1133628.3</v>
      </c>
      <c r="M101" s="7">
        <f>'прил.5'!N614</f>
        <v>0</v>
      </c>
      <c r="N101" s="35">
        <f t="shared" si="17"/>
        <v>1133628.3</v>
      </c>
      <c r="O101" s="7">
        <f>'прил.5'!P614</f>
        <v>0</v>
      </c>
      <c r="P101" s="35">
        <f t="shared" si="14"/>
        <v>1133628.3</v>
      </c>
    </row>
    <row r="102" spans="1:16" ht="12.75">
      <c r="A102" s="61" t="str">
        <f ca="1">IF(ISERROR(MATCH(E102,Код_КВР,0)),"",INDIRECT(ADDRESS(MATCH(E102,Код_КВР,0)+1,2,,,"КВР")))</f>
        <v>Субсидии автономным учреждениям</v>
      </c>
      <c r="B102" s="43" t="s">
        <v>444</v>
      </c>
      <c r="C102" s="8" t="s">
        <v>203</v>
      </c>
      <c r="D102" s="1" t="s">
        <v>222</v>
      </c>
      <c r="E102" s="88">
        <v>620</v>
      </c>
      <c r="F102" s="7">
        <f>F103</f>
        <v>21998.3</v>
      </c>
      <c r="G102" s="7">
        <f>G103</f>
        <v>0</v>
      </c>
      <c r="H102" s="35">
        <f t="shared" si="20"/>
        <v>21998.3</v>
      </c>
      <c r="I102" s="7">
        <f>I103</f>
        <v>0</v>
      </c>
      <c r="J102" s="35">
        <f t="shared" si="19"/>
        <v>21998.3</v>
      </c>
      <c r="K102" s="7">
        <f>K103</f>
        <v>0</v>
      </c>
      <c r="L102" s="35">
        <f t="shared" si="16"/>
        <v>21998.3</v>
      </c>
      <c r="M102" s="7">
        <f>M103</f>
        <v>0</v>
      </c>
      <c r="N102" s="35">
        <f t="shared" si="17"/>
        <v>21998.3</v>
      </c>
      <c r="O102" s="7">
        <f>O103</f>
        <v>0</v>
      </c>
      <c r="P102" s="35">
        <f t="shared" si="14"/>
        <v>21998.3</v>
      </c>
    </row>
    <row r="103" spans="1:16" ht="49.5">
      <c r="A103" s="61" t="str">
        <f ca="1">IF(ISERROR(MATCH(E103,Код_КВР,0)),"",INDIRECT(ADDRESS(MATCH(E103,Код_КВР,0)+1,2,,,"КВР")))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03" s="43" t="s">
        <v>444</v>
      </c>
      <c r="C103" s="8" t="s">
        <v>203</v>
      </c>
      <c r="D103" s="1" t="s">
        <v>222</v>
      </c>
      <c r="E103" s="88">
        <v>621</v>
      </c>
      <c r="F103" s="7">
        <f>'прил.5'!G616</f>
        <v>21998.3</v>
      </c>
      <c r="G103" s="7">
        <f>'прил.5'!H616</f>
        <v>0</v>
      </c>
      <c r="H103" s="35">
        <f t="shared" si="20"/>
        <v>21998.3</v>
      </c>
      <c r="I103" s="7">
        <f>'прил.5'!J616</f>
        <v>0</v>
      </c>
      <c r="J103" s="35">
        <f t="shared" si="19"/>
        <v>21998.3</v>
      </c>
      <c r="K103" s="7">
        <f>'прил.5'!L616</f>
        <v>0</v>
      </c>
      <c r="L103" s="35">
        <f t="shared" si="16"/>
        <v>21998.3</v>
      </c>
      <c r="M103" s="7">
        <f>'прил.5'!N616</f>
        <v>0</v>
      </c>
      <c r="N103" s="35">
        <f t="shared" si="17"/>
        <v>21998.3</v>
      </c>
      <c r="O103" s="7">
        <f>'прил.5'!P616</f>
        <v>0</v>
      </c>
      <c r="P103" s="35">
        <f t="shared" si="14"/>
        <v>21998.3</v>
      </c>
    </row>
    <row r="104" spans="1:16" ht="125.25" customHeight="1">
      <c r="A104" s="61" t="str">
        <f ca="1">IF(ISERROR(MATCH(B104,Код_КЦСР,0)),"",INDIRECT(ADDRESS(MATCH(B104,Код_КЦСР,0)+1,2,,,"КЦСР")))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104" s="43" t="s">
        <v>441</v>
      </c>
      <c r="C104" s="8"/>
      <c r="D104" s="1"/>
      <c r="E104" s="88"/>
      <c r="F104" s="7">
        <f aca="true" t="shared" si="22" ref="F104:O108">F105</f>
        <v>6276.3</v>
      </c>
      <c r="G104" s="7">
        <f t="shared" si="22"/>
        <v>0</v>
      </c>
      <c r="H104" s="35">
        <f t="shared" si="20"/>
        <v>6276.3</v>
      </c>
      <c r="I104" s="7">
        <f t="shared" si="22"/>
        <v>0</v>
      </c>
      <c r="J104" s="35">
        <f t="shared" si="19"/>
        <v>6276.3</v>
      </c>
      <c r="K104" s="7">
        <f t="shared" si="22"/>
        <v>0</v>
      </c>
      <c r="L104" s="35">
        <f t="shared" si="16"/>
        <v>6276.3</v>
      </c>
      <c r="M104" s="7">
        <f t="shared" si="22"/>
        <v>0</v>
      </c>
      <c r="N104" s="35">
        <f t="shared" si="17"/>
        <v>6276.3</v>
      </c>
      <c r="O104" s="7">
        <f t="shared" si="22"/>
        <v>0</v>
      </c>
      <c r="P104" s="35">
        <f t="shared" si="14"/>
        <v>6276.3</v>
      </c>
    </row>
    <row r="105" spans="1:16" ht="20.25" customHeight="1">
      <c r="A105" s="61" t="str">
        <f ca="1">IF(ISERROR(MATCH(C105,Код_Раздел,0)),"",INDIRECT(ADDRESS(MATCH(C105,Код_Раздел,0)+1,2,,,"Раздел")))</f>
        <v>Социальная политика</v>
      </c>
      <c r="B105" s="43" t="s">
        <v>441</v>
      </c>
      <c r="C105" s="8" t="s">
        <v>196</v>
      </c>
      <c r="D105" s="1"/>
      <c r="E105" s="88"/>
      <c r="F105" s="7">
        <f t="shared" si="22"/>
        <v>6276.3</v>
      </c>
      <c r="G105" s="7">
        <f t="shared" si="22"/>
        <v>0</v>
      </c>
      <c r="H105" s="35">
        <f t="shared" si="20"/>
        <v>6276.3</v>
      </c>
      <c r="I105" s="7">
        <f t="shared" si="22"/>
        <v>0</v>
      </c>
      <c r="J105" s="35">
        <f t="shared" si="19"/>
        <v>6276.3</v>
      </c>
      <c r="K105" s="7">
        <f t="shared" si="22"/>
        <v>0</v>
      </c>
      <c r="L105" s="35">
        <f t="shared" si="16"/>
        <v>6276.3</v>
      </c>
      <c r="M105" s="7">
        <f t="shared" si="22"/>
        <v>0</v>
      </c>
      <c r="N105" s="35">
        <f t="shared" si="17"/>
        <v>6276.3</v>
      </c>
      <c r="O105" s="7">
        <f t="shared" si="22"/>
        <v>0</v>
      </c>
      <c r="P105" s="35">
        <f t="shared" si="14"/>
        <v>6276.3</v>
      </c>
    </row>
    <row r="106" spans="1:16" ht="19.5" customHeight="1">
      <c r="A106" s="12" t="s">
        <v>187</v>
      </c>
      <c r="B106" s="43" t="s">
        <v>441</v>
      </c>
      <c r="C106" s="8" t="s">
        <v>196</v>
      </c>
      <c r="D106" s="8" t="s">
        <v>223</v>
      </c>
      <c r="E106" s="88"/>
      <c r="F106" s="7">
        <f t="shared" si="22"/>
        <v>6276.3</v>
      </c>
      <c r="G106" s="7">
        <f t="shared" si="22"/>
        <v>0</v>
      </c>
      <c r="H106" s="35">
        <f t="shared" si="20"/>
        <v>6276.3</v>
      </c>
      <c r="I106" s="7">
        <f t="shared" si="22"/>
        <v>0</v>
      </c>
      <c r="J106" s="35">
        <f t="shared" si="19"/>
        <v>6276.3</v>
      </c>
      <c r="K106" s="7">
        <f t="shared" si="22"/>
        <v>0</v>
      </c>
      <c r="L106" s="35">
        <f t="shared" si="16"/>
        <v>6276.3</v>
      </c>
      <c r="M106" s="7">
        <f t="shared" si="22"/>
        <v>0</v>
      </c>
      <c r="N106" s="35">
        <f t="shared" si="17"/>
        <v>6276.3</v>
      </c>
      <c r="O106" s="7">
        <f t="shared" si="22"/>
        <v>0</v>
      </c>
      <c r="P106" s="35">
        <f t="shared" si="14"/>
        <v>6276.3</v>
      </c>
    </row>
    <row r="107" spans="1:16" ht="20.25" customHeight="1">
      <c r="A107" s="61" t="str">
        <f ca="1">IF(ISERROR(MATCH(E107,Код_КВР,0)),"",INDIRECT(ADDRESS(MATCH(E107,Код_КВР,0)+1,2,,,"КВР")))</f>
        <v>Социальное обеспечение и иные выплаты населению</v>
      </c>
      <c r="B107" s="43" t="s">
        <v>441</v>
      </c>
      <c r="C107" s="8" t="s">
        <v>196</v>
      </c>
      <c r="D107" s="8" t="s">
        <v>223</v>
      </c>
      <c r="E107" s="88">
        <v>300</v>
      </c>
      <c r="F107" s="7">
        <f t="shared" si="22"/>
        <v>6276.3</v>
      </c>
      <c r="G107" s="7">
        <f t="shared" si="22"/>
        <v>0</v>
      </c>
      <c r="H107" s="35">
        <f t="shared" si="20"/>
        <v>6276.3</v>
      </c>
      <c r="I107" s="7">
        <f t="shared" si="22"/>
        <v>0</v>
      </c>
      <c r="J107" s="35">
        <f t="shared" si="19"/>
        <v>6276.3</v>
      </c>
      <c r="K107" s="7">
        <f t="shared" si="22"/>
        <v>0</v>
      </c>
      <c r="L107" s="35">
        <f t="shared" si="16"/>
        <v>6276.3</v>
      </c>
      <c r="M107" s="7">
        <f t="shared" si="22"/>
        <v>0</v>
      </c>
      <c r="N107" s="35">
        <f t="shared" si="17"/>
        <v>6276.3</v>
      </c>
      <c r="O107" s="7">
        <f t="shared" si="22"/>
        <v>0</v>
      </c>
      <c r="P107" s="35">
        <f t="shared" si="14"/>
        <v>6276.3</v>
      </c>
    </row>
    <row r="108" spans="1:16" ht="33.75" customHeight="1">
      <c r="A108" s="61" t="str">
        <f ca="1">IF(ISERROR(MATCH(E108,Код_КВР,0)),"",INDIRECT(ADDRESS(MATCH(E108,Код_КВР,0)+1,2,,,"КВР")))</f>
        <v>Социальные выплаты гражданам, кроме публичных нормативных социальных выплат</v>
      </c>
      <c r="B108" s="43" t="s">
        <v>441</v>
      </c>
      <c r="C108" s="8" t="s">
        <v>196</v>
      </c>
      <c r="D108" s="8" t="s">
        <v>223</v>
      </c>
      <c r="E108" s="88">
        <v>320</v>
      </c>
      <c r="F108" s="7">
        <f t="shared" si="22"/>
        <v>6276.3</v>
      </c>
      <c r="G108" s="7">
        <f t="shared" si="22"/>
        <v>0</v>
      </c>
      <c r="H108" s="35">
        <f t="shared" si="20"/>
        <v>6276.3</v>
      </c>
      <c r="I108" s="7">
        <f t="shared" si="22"/>
        <v>0</v>
      </c>
      <c r="J108" s="35">
        <f t="shared" si="19"/>
        <v>6276.3</v>
      </c>
      <c r="K108" s="7">
        <f t="shared" si="22"/>
        <v>0</v>
      </c>
      <c r="L108" s="35">
        <f t="shared" si="16"/>
        <v>6276.3</v>
      </c>
      <c r="M108" s="7">
        <f t="shared" si="22"/>
        <v>0</v>
      </c>
      <c r="N108" s="35">
        <f t="shared" si="17"/>
        <v>6276.3</v>
      </c>
      <c r="O108" s="7">
        <f t="shared" si="22"/>
        <v>0</v>
      </c>
      <c r="P108" s="35">
        <f t="shared" si="14"/>
        <v>6276.3</v>
      </c>
    </row>
    <row r="109" spans="1:16" ht="38.25" customHeight="1">
      <c r="A109" s="61" t="str">
        <f ca="1">IF(ISERROR(MATCH(E109,Код_КВР,0)),"",INDIRECT(ADDRESS(MATCH(E109,Код_КВР,0)+1,2,,,"КВР")))</f>
        <v>Пособия, компенсации и иные социальные выплаты гражданам, кроме публичных нормативных обязательств</v>
      </c>
      <c r="B109" s="43" t="s">
        <v>441</v>
      </c>
      <c r="C109" s="8" t="s">
        <v>196</v>
      </c>
      <c r="D109" s="8" t="s">
        <v>223</v>
      </c>
      <c r="E109" s="88">
        <v>321</v>
      </c>
      <c r="F109" s="7">
        <f>'прил.5'!G783</f>
        <v>6276.3</v>
      </c>
      <c r="G109" s="7">
        <f>'прил.5'!H783</f>
        <v>0</v>
      </c>
      <c r="H109" s="35">
        <f t="shared" si="20"/>
        <v>6276.3</v>
      </c>
      <c r="I109" s="7">
        <f>'прил.5'!J783</f>
        <v>0</v>
      </c>
      <c r="J109" s="35">
        <f t="shared" si="19"/>
        <v>6276.3</v>
      </c>
      <c r="K109" s="7">
        <f>'прил.5'!L783</f>
        <v>0</v>
      </c>
      <c r="L109" s="35">
        <f t="shared" si="16"/>
        <v>6276.3</v>
      </c>
      <c r="M109" s="7">
        <f>'прил.5'!N783</f>
        <v>0</v>
      </c>
      <c r="N109" s="35">
        <f t="shared" si="17"/>
        <v>6276.3</v>
      </c>
      <c r="O109" s="7">
        <f>'прил.5'!P783</f>
        <v>0</v>
      </c>
      <c r="P109" s="35">
        <f t="shared" si="14"/>
        <v>6276.3</v>
      </c>
    </row>
    <row r="110" spans="1:16" ht="102" customHeight="1">
      <c r="A110" s="61" t="str">
        <f ca="1">IF(ISERROR(MATCH(B110,Код_КЦСР,0)),"",INDIRECT(ADDRESS(MATCH(B110,Код_КЦСР,0)+1,2,,,"КЦСР")))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110" s="43" t="s">
        <v>443</v>
      </c>
      <c r="C110" s="8"/>
      <c r="D110" s="1"/>
      <c r="E110" s="88"/>
      <c r="F110" s="7">
        <f aca="true" t="shared" si="23" ref="F110:O114">F111</f>
        <v>18111.4</v>
      </c>
      <c r="G110" s="7">
        <f t="shared" si="23"/>
        <v>0</v>
      </c>
      <c r="H110" s="35">
        <f t="shared" si="20"/>
        <v>18111.4</v>
      </c>
      <c r="I110" s="7">
        <f t="shared" si="23"/>
        <v>0</v>
      </c>
      <c r="J110" s="35">
        <f t="shared" si="19"/>
        <v>18111.4</v>
      </c>
      <c r="K110" s="7">
        <f t="shared" si="23"/>
        <v>0</v>
      </c>
      <c r="L110" s="35">
        <f t="shared" si="16"/>
        <v>18111.4</v>
      </c>
      <c r="M110" s="7">
        <f t="shared" si="23"/>
        <v>0</v>
      </c>
      <c r="N110" s="35">
        <f t="shared" si="17"/>
        <v>18111.4</v>
      </c>
      <c r="O110" s="7">
        <f t="shared" si="23"/>
        <v>0</v>
      </c>
      <c r="P110" s="35">
        <f t="shared" si="14"/>
        <v>18111.4</v>
      </c>
    </row>
    <row r="111" spans="1:16" ht="20.25" customHeight="1">
      <c r="A111" s="61" t="str">
        <f ca="1">IF(ISERROR(MATCH(C111,Код_Раздел,0)),"",INDIRECT(ADDRESS(MATCH(C111,Код_Раздел,0)+1,2,,,"Раздел")))</f>
        <v>Образование</v>
      </c>
      <c r="B111" s="43" t="s">
        <v>443</v>
      </c>
      <c r="C111" s="8" t="s">
        <v>203</v>
      </c>
      <c r="D111" s="1"/>
      <c r="E111" s="88"/>
      <c r="F111" s="7">
        <f>F112+F116</f>
        <v>18111.4</v>
      </c>
      <c r="G111" s="7">
        <f aca="true" t="shared" si="24" ref="G111:I111">G112+G116</f>
        <v>0</v>
      </c>
      <c r="H111" s="7">
        <f t="shared" si="24"/>
        <v>18111.4</v>
      </c>
      <c r="I111" s="7">
        <f t="shared" si="24"/>
        <v>0</v>
      </c>
      <c r="J111" s="35">
        <f t="shared" si="19"/>
        <v>18111.4</v>
      </c>
      <c r="K111" s="7">
        <f aca="true" t="shared" si="25" ref="K111:M111">K112+K116</f>
        <v>0</v>
      </c>
      <c r="L111" s="35">
        <f t="shared" si="16"/>
        <v>18111.4</v>
      </c>
      <c r="M111" s="7">
        <f t="shared" si="25"/>
        <v>0</v>
      </c>
      <c r="N111" s="35">
        <f t="shared" si="17"/>
        <v>18111.4</v>
      </c>
      <c r="O111" s="7">
        <f aca="true" t="shared" si="26" ref="O111">O112+O116</f>
        <v>0</v>
      </c>
      <c r="P111" s="35">
        <f t="shared" si="14"/>
        <v>18111.4</v>
      </c>
    </row>
    <row r="112" spans="1:16" ht="19.5" customHeight="1">
      <c r="A112" s="12" t="s">
        <v>258</v>
      </c>
      <c r="B112" s="43" t="s">
        <v>443</v>
      </c>
      <c r="C112" s="8" t="s">
        <v>203</v>
      </c>
      <c r="D112" s="1" t="s">
        <v>222</v>
      </c>
      <c r="E112" s="88"/>
      <c r="F112" s="7">
        <f t="shared" si="23"/>
        <v>18111.4</v>
      </c>
      <c r="G112" s="7">
        <f t="shared" si="23"/>
        <v>0</v>
      </c>
      <c r="H112" s="35">
        <f t="shared" si="20"/>
        <v>18111.4</v>
      </c>
      <c r="I112" s="7">
        <f t="shared" si="23"/>
        <v>-7173</v>
      </c>
      <c r="J112" s="35">
        <f t="shared" si="19"/>
        <v>10938.400000000001</v>
      </c>
      <c r="K112" s="7">
        <f t="shared" si="23"/>
        <v>0</v>
      </c>
      <c r="L112" s="35">
        <f t="shared" si="16"/>
        <v>10938.400000000001</v>
      </c>
      <c r="M112" s="7">
        <f t="shared" si="23"/>
        <v>0</v>
      </c>
      <c r="N112" s="35">
        <f t="shared" si="17"/>
        <v>10938.400000000001</v>
      </c>
      <c r="O112" s="7">
        <f t="shared" si="23"/>
        <v>0</v>
      </c>
      <c r="P112" s="35">
        <f t="shared" si="14"/>
        <v>10938.400000000001</v>
      </c>
    </row>
    <row r="113" spans="1:16" ht="33">
      <c r="A113" s="61" t="str">
        <f ca="1">IF(ISERROR(MATCH(E113,Код_КВР,0)),"",INDIRECT(ADDRESS(MATCH(E113,Код_КВР,0)+1,2,,,"КВР")))</f>
        <v>Предоставление субсидий бюджетным, автономным учреждениям и иным некоммерческим организациям</v>
      </c>
      <c r="B113" s="43" t="s">
        <v>443</v>
      </c>
      <c r="C113" s="8" t="s">
        <v>203</v>
      </c>
      <c r="D113" s="1" t="s">
        <v>222</v>
      </c>
      <c r="E113" s="88">
        <v>600</v>
      </c>
      <c r="F113" s="7">
        <f t="shared" si="23"/>
        <v>18111.4</v>
      </c>
      <c r="G113" s="7">
        <f t="shared" si="23"/>
        <v>0</v>
      </c>
      <c r="H113" s="35">
        <f t="shared" si="20"/>
        <v>18111.4</v>
      </c>
      <c r="I113" s="7">
        <f t="shared" si="23"/>
        <v>-7173</v>
      </c>
      <c r="J113" s="35">
        <f t="shared" si="19"/>
        <v>10938.400000000001</v>
      </c>
      <c r="K113" s="7">
        <f t="shared" si="23"/>
        <v>0</v>
      </c>
      <c r="L113" s="35">
        <f t="shared" si="16"/>
        <v>10938.400000000001</v>
      </c>
      <c r="M113" s="7">
        <f t="shared" si="23"/>
        <v>0</v>
      </c>
      <c r="N113" s="35">
        <f t="shared" si="17"/>
        <v>10938.400000000001</v>
      </c>
      <c r="O113" s="7">
        <f t="shared" si="23"/>
        <v>0</v>
      </c>
      <c r="P113" s="35">
        <f t="shared" si="14"/>
        <v>10938.400000000001</v>
      </c>
    </row>
    <row r="114" spans="1:16" ht="12.75">
      <c r="A114" s="61" t="str">
        <f ca="1">IF(ISERROR(MATCH(E114,Код_КВР,0)),"",INDIRECT(ADDRESS(MATCH(E114,Код_КВР,0)+1,2,,,"КВР")))</f>
        <v>Субсидии бюджетным учреждениям</v>
      </c>
      <c r="B114" s="43" t="s">
        <v>443</v>
      </c>
      <c r="C114" s="8" t="s">
        <v>203</v>
      </c>
      <c r="D114" s="1" t="s">
        <v>222</v>
      </c>
      <c r="E114" s="88">
        <v>610</v>
      </c>
      <c r="F114" s="7">
        <f t="shared" si="23"/>
        <v>18111.4</v>
      </c>
      <c r="G114" s="7">
        <f t="shared" si="23"/>
        <v>0</v>
      </c>
      <c r="H114" s="35">
        <f t="shared" si="20"/>
        <v>18111.4</v>
      </c>
      <c r="I114" s="7">
        <f t="shared" si="23"/>
        <v>-7173</v>
      </c>
      <c r="J114" s="35">
        <f t="shared" si="19"/>
        <v>10938.400000000001</v>
      </c>
      <c r="K114" s="7">
        <f t="shared" si="23"/>
        <v>0</v>
      </c>
      <c r="L114" s="35">
        <f t="shared" si="16"/>
        <v>10938.400000000001</v>
      </c>
      <c r="M114" s="7">
        <f t="shared" si="23"/>
        <v>0</v>
      </c>
      <c r="N114" s="35">
        <f t="shared" si="17"/>
        <v>10938.400000000001</v>
      </c>
      <c r="O114" s="7">
        <f t="shared" si="23"/>
        <v>0</v>
      </c>
      <c r="P114" s="35">
        <f t="shared" si="14"/>
        <v>10938.400000000001</v>
      </c>
    </row>
    <row r="115" spans="1:16" ht="54" customHeight="1">
      <c r="A115" s="61" t="str">
        <f ca="1">IF(ISERROR(MATCH(E115,Код_КВР,0)),"",INDIRECT(ADDRESS(MATCH(E115,Код_КВР,0)+1,2,,,"КВР")))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5" s="43" t="s">
        <v>443</v>
      </c>
      <c r="C115" s="8" t="s">
        <v>203</v>
      </c>
      <c r="D115" s="1" t="s">
        <v>222</v>
      </c>
      <c r="E115" s="88">
        <v>611</v>
      </c>
      <c r="F115" s="7">
        <f>'прил.5'!G620</f>
        <v>18111.4</v>
      </c>
      <c r="G115" s="7">
        <f>'прил.5'!H620</f>
        <v>0</v>
      </c>
      <c r="H115" s="35">
        <f t="shared" si="20"/>
        <v>18111.4</v>
      </c>
      <c r="I115" s="7">
        <f>'прил.5'!J620</f>
        <v>-7173</v>
      </c>
      <c r="J115" s="35">
        <f t="shared" si="19"/>
        <v>10938.400000000001</v>
      </c>
      <c r="K115" s="7">
        <f>'прил.5'!L620</f>
        <v>0</v>
      </c>
      <c r="L115" s="35">
        <f t="shared" si="16"/>
        <v>10938.400000000001</v>
      </c>
      <c r="M115" s="7">
        <f>'прил.5'!N620</f>
        <v>0</v>
      </c>
      <c r="N115" s="35">
        <f t="shared" si="17"/>
        <v>10938.400000000001</v>
      </c>
      <c r="O115" s="7">
        <f>'прил.5'!P620</f>
        <v>0</v>
      </c>
      <c r="P115" s="35">
        <f t="shared" si="14"/>
        <v>10938.400000000001</v>
      </c>
    </row>
    <row r="116" spans="1:16" ht="12.75">
      <c r="A116" s="12" t="s">
        <v>258</v>
      </c>
      <c r="B116" s="43" t="s">
        <v>443</v>
      </c>
      <c r="C116" s="8" t="s">
        <v>203</v>
      </c>
      <c r="D116" s="1" t="s">
        <v>227</v>
      </c>
      <c r="E116" s="88"/>
      <c r="F116" s="7">
        <f>F117</f>
        <v>0</v>
      </c>
      <c r="G116" s="7">
        <f aca="true" t="shared" si="27" ref="G116:O118">G117</f>
        <v>0</v>
      </c>
      <c r="H116" s="7">
        <f t="shared" si="27"/>
        <v>0</v>
      </c>
      <c r="I116" s="7">
        <f t="shared" si="27"/>
        <v>7173</v>
      </c>
      <c r="J116" s="35">
        <f t="shared" si="19"/>
        <v>7173</v>
      </c>
      <c r="K116" s="7">
        <f t="shared" si="27"/>
        <v>0</v>
      </c>
      <c r="L116" s="35">
        <f t="shared" si="16"/>
        <v>7173</v>
      </c>
      <c r="M116" s="7">
        <f t="shared" si="27"/>
        <v>0</v>
      </c>
      <c r="N116" s="35">
        <f t="shared" si="17"/>
        <v>7173</v>
      </c>
      <c r="O116" s="7">
        <f t="shared" si="27"/>
        <v>0</v>
      </c>
      <c r="P116" s="35">
        <f t="shared" si="14"/>
        <v>7173</v>
      </c>
    </row>
    <row r="117" spans="1:16" ht="33">
      <c r="A117" s="61" t="str">
        <f ca="1">IF(ISERROR(MATCH(E117,Код_КВР,0)),"",INDIRECT(ADDRESS(MATCH(E117,Код_КВР,0)+1,2,,,"КВР")))</f>
        <v>Предоставление субсидий бюджетным, автономным учреждениям и иным некоммерческим организациям</v>
      </c>
      <c r="B117" s="43" t="s">
        <v>443</v>
      </c>
      <c r="C117" s="8" t="s">
        <v>203</v>
      </c>
      <c r="D117" s="1" t="s">
        <v>227</v>
      </c>
      <c r="E117" s="88">
        <v>600</v>
      </c>
      <c r="F117" s="7">
        <f>F118</f>
        <v>0</v>
      </c>
      <c r="G117" s="7">
        <f t="shared" si="27"/>
        <v>0</v>
      </c>
      <c r="H117" s="7">
        <f t="shared" si="27"/>
        <v>0</v>
      </c>
      <c r="I117" s="7">
        <f>I118+I120</f>
        <v>7173</v>
      </c>
      <c r="J117" s="35">
        <f t="shared" si="19"/>
        <v>7173</v>
      </c>
      <c r="K117" s="7">
        <f>K118+K120</f>
        <v>0</v>
      </c>
      <c r="L117" s="35">
        <f t="shared" si="16"/>
        <v>7173</v>
      </c>
      <c r="M117" s="7">
        <f>M118+M120</f>
        <v>0</v>
      </c>
      <c r="N117" s="35">
        <f t="shared" si="17"/>
        <v>7173</v>
      </c>
      <c r="O117" s="7">
        <f>O118+O120</f>
        <v>0</v>
      </c>
      <c r="P117" s="35">
        <f t="shared" si="14"/>
        <v>7173</v>
      </c>
    </row>
    <row r="118" spans="1:16" ht="12.75">
      <c r="A118" s="61" t="str">
        <f ca="1">IF(ISERROR(MATCH(E118,Код_КВР,0)),"",INDIRECT(ADDRESS(MATCH(E118,Код_КВР,0)+1,2,,,"КВР")))</f>
        <v>Субсидии бюджетным учреждениям</v>
      </c>
      <c r="B118" s="43" t="s">
        <v>443</v>
      </c>
      <c r="C118" s="8" t="s">
        <v>203</v>
      </c>
      <c r="D118" s="1" t="s">
        <v>227</v>
      </c>
      <c r="E118" s="88">
        <v>610</v>
      </c>
      <c r="F118" s="7">
        <f>F119</f>
        <v>0</v>
      </c>
      <c r="G118" s="7">
        <f t="shared" si="27"/>
        <v>0</v>
      </c>
      <c r="H118" s="7">
        <f t="shared" si="27"/>
        <v>0</v>
      </c>
      <c r="I118" s="7">
        <f t="shared" si="27"/>
        <v>1874.9</v>
      </c>
      <c r="J118" s="35">
        <f t="shared" si="19"/>
        <v>1874.9</v>
      </c>
      <c r="K118" s="7">
        <f t="shared" si="27"/>
        <v>0</v>
      </c>
      <c r="L118" s="35">
        <f t="shared" si="16"/>
        <v>1874.9</v>
      </c>
      <c r="M118" s="7">
        <f t="shared" si="27"/>
        <v>0</v>
      </c>
      <c r="N118" s="35">
        <f t="shared" si="17"/>
        <v>1874.9</v>
      </c>
      <c r="O118" s="7">
        <f t="shared" si="27"/>
        <v>0</v>
      </c>
      <c r="P118" s="35">
        <f t="shared" si="14"/>
        <v>1874.9</v>
      </c>
    </row>
    <row r="119" spans="1:16" ht="55.5" customHeight="1">
      <c r="A119" s="61" t="str">
        <f ca="1">IF(ISERROR(MATCH(E119,Код_КВР,0)),"",INDIRECT(ADDRESS(MATCH(E119,Код_КВР,0)+1,2,,,"КВР")))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9" s="43" t="s">
        <v>443</v>
      </c>
      <c r="C119" s="8" t="s">
        <v>203</v>
      </c>
      <c r="D119" s="1" t="s">
        <v>227</v>
      </c>
      <c r="E119" s="88">
        <v>611</v>
      </c>
      <c r="F119" s="7">
        <f>'прил.5'!G692</f>
        <v>0</v>
      </c>
      <c r="G119" s="7">
        <f>'прил.5'!H692</f>
        <v>0</v>
      </c>
      <c r="H119" s="7">
        <f>'прил.5'!I692</f>
        <v>0</v>
      </c>
      <c r="I119" s="7">
        <f>'прил.5'!J692</f>
        <v>1874.9</v>
      </c>
      <c r="J119" s="35">
        <f t="shared" si="19"/>
        <v>1874.9</v>
      </c>
      <c r="K119" s="7">
        <f>'прил.5'!L692</f>
        <v>0</v>
      </c>
      <c r="L119" s="35">
        <f t="shared" si="16"/>
        <v>1874.9</v>
      </c>
      <c r="M119" s="7">
        <f>'прил.5'!N692</f>
        <v>0</v>
      </c>
      <c r="N119" s="35">
        <f t="shared" si="17"/>
        <v>1874.9</v>
      </c>
      <c r="O119" s="7">
        <f>'прил.5'!P692</f>
        <v>0</v>
      </c>
      <c r="P119" s="35">
        <f t="shared" si="14"/>
        <v>1874.9</v>
      </c>
    </row>
    <row r="120" spans="1:16" ht="30.75" customHeight="1">
      <c r="A120" s="61" t="str">
        <f ca="1">IF(ISERROR(MATCH(E120,Код_КВР,0)),"",INDIRECT(ADDRESS(MATCH(E120,Код_КВР,0)+1,2,,,"КВР")))</f>
        <v>Субсидии автономным учреждениям</v>
      </c>
      <c r="B120" s="43" t="s">
        <v>443</v>
      </c>
      <c r="C120" s="8" t="s">
        <v>203</v>
      </c>
      <c r="D120" s="1" t="s">
        <v>227</v>
      </c>
      <c r="E120" s="88">
        <v>620</v>
      </c>
      <c r="F120" s="7"/>
      <c r="G120" s="7"/>
      <c r="H120" s="7"/>
      <c r="I120" s="7">
        <f>I121</f>
        <v>5298.1</v>
      </c>
      <c r="J120" s="35">
        <f t="shared" si="19"/>
        <v>5298.1</v>
      </c>
      <c r="K120" s="7">
        <f>K121</f>
        <v>0</v>
      </c>
      <c r="L120" s="35">
        <f t="shared" si="16"/>
        <v>5298.1</v>
      </c>
      <c r="M120" s="7">
        <f>M121</f>
        <v>0</v>
      </c>
      <c r="N120" s="35">
        <f t="shared" si="17"/>
        <v>5298.1</v>
      </c>
      <c r="O120" s="7">
        <f>O121</f>
        <v>0</v>
      </c>
      <c r="P120" s="35">
        <f t="shared" si="14"/>
        <v>5298.1</v>
      </c>
    </row>
    <row r="121" spans="1:16" ht="55.5" customHeight="1">
      <c r="A121" s="61" t="str">
        <f ca="1">IF(ISERROR(MATCH(E121,Код_КВР,0)),"",INDIRECT(ADDRESS(MATCH(E121,Код_КВР,0)+1,2,,,"КВР")))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21" s="43" t="s">
        <v>443</v>
      </c>
      <c r="C121" s="8" t="s">
        <v>203</v>
      </c>
      <c r="D121" s="1" t="s">
        <v>227</v>
      </c>
      <c r="E121" s="88">
        <v>621</v>
      </c>
      <c r="F121" s="7"/>
      <c r="G121" s="7"/>
      <c r="H121" s="7"/>
      <c r="I121" s="7">
        <f>'прил.5'!J694</f>
        <v>5298.1</v>
      </c>
      <c r="J121" s="35">
        <f t="shared" si="19"/>
        <v>5298.1</v>
      </c>
      <c r="K121" s="7">
        <f>'прил.5'!L694</f>
        <v>0</v>
      </c>
      <c r="L121" s="35">
        <f t="shared" si="16"/>
        <v>5298.1</v>
      </c>
      <c r="M121" s="7">
        <f>'прил.5'!N694</f>
        <v>0</v>
      </c>
      <c r="N121" s="35">
        <f t="shared" si="17"/>
        <v>5298.1</v>
      </c>
      <c r="O121" s="7">
        <f>'прил.5'!P694</f>
        <v>0</v>
      </c>
      <c r="P121" s="35">
        <f t="shared" si="14"/>
        <v>5298.1</v>
      </c>
    </row>
    <row r="122" spans="1:16" ht="20.25" customHeight="1">
      <c r="A122" s="61" t="str">
        <f ca="1">IF(ISERROR(MATCH(B122,Код_КЦСР,0)),"",INDIRECT(ADDRESS(MATCH(B122,Код_КЦСР,0)+1,2,,,"КЦСР")))</f>
        <v>Дополнительное образование</v>
      </c>
      <c r="B122" s="43" t="s">
        <v>291</v>
      </c>
      <c r="C122" s="8"/>
      <c r="D122" s="1"/>
      <c r="E122" s="88"/>
      <c r="F122" s="7">
        <f>F123+F129+F135</f>
        <v>90338.2</v>
      </c>
      <c r="G122" s="7">
        <f>G123+G129+G135</f>
        <v>0</v>
      </c>
      <c r="H122" s="35">
        <f t="shared" si="20"/>
        <v>90338.2</v>
      </c>
      <c r="I122" s="7">
        <f>I123+I129+I135</f>
        <v>0</v>
      </c>
      <c r="J122" s="35">
        <f t="shared" si="19"/>
        <v>90338.2</v>
      </c>
      <c r="K122" s="7">
        <f>K123+K129+K135</f>
        <v>-77</v>
      </c>
      <c r="L122" s="35">
        <f t="shared" si="16"/>
        <v>90261.2</v>
      </c>
      <c r="M122" s="7">
        <f>M123+M129+M135</f>
        <v>0</v>
      </c>
      <c r="N122" s="35">
        <f t="shared" si="17"/>
        <v>90261.2</v>
      </c>
      <c r="O122" s="7">
        <f>O123+O129+O135</f>
        <v>0</v>
      </c>
      <c r="P122" s="35">
        <f t="shared" si="14"/>
        <v>90261.2</v>
      </c>
    </row>
    <row r="123" spans="1:16" ht="19.5" customHeight="1">
      <c r="A123" s="61" t="str">
        <f ca="1">IF(ISERROR(MATCH(B123,Код_КЦСР,0)),"",INDIRECT(ADDRESS(MATCH(B123,Код_КЦСР,0)+1,2,,,"КЦСР")))</f>
        <v xml:space="preserve">Организация предоставления дополнительного образования детям </v>
      </c>
      <c r="B123" s="43" t="s">
        <v>293</v>
      </c>
      <c r="C123" s="8"/>
      <c r="D123" s="1"/>
      <c r="E123" s="88"/>
      <c r="F123" s="7">
        <f aca="true" t="shared" si="28" ref="F123:O127">F124</f>
        <v>88222.7</v>
      </c>
      <c r="G123" s="7">
        <f t="shared" si="28"/>
        <v>0</v>
      </c>
      <c r="H123" s="35">
        <f t="shared" si="20"/>
        <v>88222.7</v>
      </c>
      <c r="I123" s="7">
        <f t="shared" si="28"/>
        <v>0</v>
      </c>
      <c r="J123" s="35">
        <f t="shared" si="19"/>
        <v>88222.7</v>
      </c>
      <c r="K123" s="7">
        <f t="shared" si="28"/>
        <v>-77</v>
      </c>
      <c r="L123" s="35">
        <f t="shared" si="16"/>
        <v>88145.7</v>
      </c>
      <c r="M123" s="7">
        <f t="shared" si="28"/>
        <v>0</v>
      </c>
      <c r="N123" s="35">
        <f t="shared" si="17"/>
        <v>88145.7</v>
      </c>
      <c r="O123" s="7">
        <f t="shared" si="28"/>
        <v>0</v>
      </c>
      <c r="P123" s="35">
        <f t="shared" si="14"/>
        <v>88145.7</v>
      </c>
    </row>
    <row r="124" spans="1:16" ht="21" customHeight="1">
      <c r="A124" s="61" t="str">
        <f ca="1">IF(ISERROR(MATCH(C124,Код_Раздел,0)),"",INDIRECT(ADDRESS(MATCH(C124,Код_Раздел,0)+1,2,,,"Раздел")))</f>
        <v>Образование</v>
      </c>
      <c r="B124" s="43" t="s">
        <v>293</v>
      </c>
      <c r="C124" s="8" t="s">
        <v>203</v>
      </c>
      <c r="D124" s="1"/>
      <c r="E124" s="88"/>
      <c r="F124" s="7">
        <f t="shared" si="28"/>
        <v>88222.7</v>
      </c>
      <c r="G124" s="7">
        <f t="shared" si="28"/>
        <v>0</v>
      </c>
      <c r="H124" s="35">
        <f t="shared" si="20"/>
        <v>88222.7</v>
      </c>
      <c r="I124" s="7">
        <f t="shared" si="28"/>
        <v>0</v>
      </c>
      <c r="J124" s="35">
        <f t="shared" si="19"/>
        <v>88222.7</v>
      </c>
      <c r="K124" s="7">
        <f t="shared" si="28"/>
        <v>-77</v>
      </c>
      <c r="L124" s="35">
        <f t="shared" si="16"/>
        <v>88145.7</v>
      </c>
      <c r="M124" s="7">
        <f t="shared" si="28"/>
        <v>0</v>
      </c>
      <c r="N124" s="35">
        <f t="shared" si="17"/>
        <v>88145.7</v>
      </c>
      <c r="O124" s="7">
        <f t="shared" si="28"/>
        <v>0</v>
      </c>
      <c r="P124" s="35">
        <f t="shared" si="14"/>
        <v>88145.7</v>
      </c>
    </row>
    <row r="125" spans="1:16" ht="20.25" customHeight="1">
      <c r="A125" s="12" t="s">
        <v>258</v>
      </c>
      <c r="B125" s="43" t="s">
        <v>293</v>
      </c>
      <c r="C125" s="8" t="s">
        <v>203</v>
      </c>
      <c r="D125" s="1" t="s">
        <v>222</v>
      </c>
      <c r="E125" s="88"/>
      <c r="F125" s="7">
        <f t="shared" si="28"/>
        <v>88222.7</v>
      </c>
      <c r="G125" s="7">
        <f t="shared" si="28"/>
        <v>0</v>
      </c>
      <c r="H125" s="35">
        <f t="shared" si="20"/>
        <v>88222.7</v>
      </c>
      <c r="I125" s="7">
        <f t="shared" si="28"/>
        <v>0</v>
      </c>
      <c r="J125" s="35">
        <f t="shared" si="19"/>
        <v>88222.7</v>
      </c>
      <c r="K125" s="7">
        <f t="shared" si="28"/>
        <v>-77</v>
      </c>
      <c r="L125" s="35">
        <f t="shared" si="16"/>
        <v>88145.7</v>
      </c>
      <c r="M125" s="7">
        <f t="shared" si="28"/>
        <v>0</v>
      </c>
      <c r="N125" s="35">
        <f t="shared" si="17"/>
        <v>88145.7</v>
      </c>
      <c r="O125" s="7">
        <f t="shared" si="28"/>
        <v>0</v>
      </c>
      <c r="P125" s="35">
        <f t="shared" si="14"/>
        <v>88145.7</v>
      </c>
    </row>
    <row r="126" spans="1:16" ht="36.75" customHeight="1">
      <c r="A126" s="61" t="str">
        <f ca="1">IF(ISERROR(MATCH(E126,Код_КВР,0)),"",INDIRECT(ADDRESS(MATCH(E126,Код_КВР,0)+1,2,,,"КВР")))</f>
        <v>Предоставление субсидий бюджетным, автономным учреждениям и иным некоммерческим организациям</v>
      </c>
      <c r="B126" s="43" t="s">
        <v>293</v>
      </c>
      <c r="C126" s="8" t="s">
        <v>203</v>
      </c>
      <c r="D126" s="1" t="s">
        <v>222</v>
      </c>
      <c r="E126" s="88">
        <v>600</v>
      </c>
      <c r="F126" s="7">
        <f t="shared" si="28"/>
        <v>88222.7</v>
      </c>
      <c r="G126" s="7">
        <f t="shared" si="28"/>
        <v>0</v>
      </c>
      <c r="H126" s="35">
        <f t="shared" si="20"/>
        <v>88222.7</v>
      </c>
      <c r="I126" s="7">
        <f t="shared" si="28"/>
        <v>0</v>
      </c>
      <c r="J126" s="35">
        <f t="shared" si="19"/>
        <v>88222.7</v>
      </c>
      <c r="K126" s="7">
        <f t="shared" si="28"/>
        <v>-77</v>
      </c>
      <c r="L126" s="35">
        <f t="shared" si="16"/>
        <v>88145.7</v>
      </c>
      <c r="M126" s="7">
        <f t="shared" si="28"/>
        <v>0</v>
      </c>
      <c r="N126" s="35">
        <f t="shared" si="17"/>
        <v>88145.7</v>
      </c>
      <c r="O126" s="7">
        <f t="shared" si="28"/>
        <v>0</v>
      </c>
      <c r="P126" s="35">
        <f t="shared" si="14"/>
        <v>88145.7</v>
      </c>
    </row>
    <row r="127" spans="1:16" ht="19.5" customHeight="1">
      <c r="A127" s="61" t="str">
        <f ca="1">IF(ISERROR(MATCH(E127,Код_КВР,0)),"",INDIRECT(ADDRESS(MATCH(E127,Код_КВР,0)+1,2,,,"КВР")))</f>
        <v>Субсидии бюджетным учреждениям</v>
      </c>
      <c r="B127" s="43" t="s">
        <v>293</v>
      </c>
      <c r="C127" s="8" t="s">
        <v>203</v>
      </c>
      <c r="D127" s="1" t="s">
        <v>222</v>
      </c>
      <c r="E127" s="88">
        <v>610</v>
      </c>
      <c r="F127" s="7">
        <f t="shared" si="28"/>
        <v>88222.7</v>
      </c>
      <c r="G127" s="7">
        <f t="shared" si="28"/>
        <v>0</v>
      </c>
      <c r="H127" s="35">
        <f t="shared" si="20"/>
        <v>88222.7</v>
      </c>
      <c r="I127" s="7">
        <f t="shared" si="28"/>
        <v>0</v>
      </c>
      <c r="J127" s="35">
        <f t="shared" si="19"/>
        <v>88222.7</v>
      </c>
      <c r="K127" s="7">
        <f t="shared" si="28"/>
        <v>-77</v>
      </c>
      <c r="L127" s="35">
        <f t="shared" si="16"/>
        <v>88145.7</v>
      </c>
      <c r="M127" s="7">
        <f t="shared" si="28"/>
        <v>0</v>
      </c>
      <c r="N127" s="35">
        <f t="shared" si="17"/>
        <v>88145.7</v>
      </c>
      <c r="O127" s="7">
        <f t="shared" si="28"/>
        <v>0</v>
      </c>
      <c r="P127" s="35">
        <f t="shared" si="14"/>
        <v>88145.7</v>
      </c>
    </row>
    <row r="128" spans="1:16" ht="53.25" customHeight="1">
      <c r="A128" s="61" t="str">
        <f ca="1">IF(ISERROR(MATCH(E128,Код_КВР,0)),"",INDIRECT(ADDRESS(MATCH(E128,Код_КВР,0)+1,2,,,"КВР")))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8" s="43" t="s">
        <v>293</v>
      </c>
      <c r="C128" s="8" t="s">
        <v>203</v>
      </c>
      <c r="D128" s="1" t="s">
        <v>222</v>
      </c>
      <c r="E128" s="88">
        <v>611</v>
      </c>
      <c r="F128" s="7">
        <f>'прил.5'!G625</f>
        <v>88222.7</v>
      </c>
      <c r="G128" s="7">
        <f>'прил.5'!H625</f>
        <v>0</v>
      </c>
      <c r="H128" s="35">
        <f t="shared" si="20"/>
        <v>88222.7</v>
      </c>
      <c r="I128" s="7">
        <f>'прил.5'!J625</f>
        <v>0</v>
      </c>
      <c r="J128" s="35">
        <f t="shared" si="19"/>
        <v>88222.7</v>
      </c>
      <c r="K128" s="7">
        <f>'прил.5'!L625</f>
        <v>-77</v>
      </c>
      <c r="L128" s="35">
        <f t="shared" si="16"/>
        <v>88145.7</v>
      </c>
      <c r="M128" s="7">
        <f>'прил.5'!N625</f>
        <v>0</v>
      </c>
      <c r="N128" s="35">
        <f t="shared" si="17"/>
        <v>88145.7</v>
      </c>
      <c r="O128" s="7">
        <f>'прил.5'!P625</f>
        <v>0</v>
      </c>
      <c r="P128" s="35">
        <f t="shared" si="14"/>
        <v>88145.7</v>
      </c>
    </row>
    <row r="129" spans="1:16" ht="53.25" customHeight="1">
      <c r="A129" s="61" t="str">
        <f ca="1">IF(ISERROR(MATCH(B129,Код_КЦСР,0)),"",INDIRECT(ADDRESS(MATCH(B129,Код_КЦСР,0)+1,2,,,"КЦСР")))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129" s="43" t="s">
        <v>295</v>
      </c>
      <c r="C129" s="8"/>
      <c r="D129" s="1"/>
      <c r="E129" s="88"/>
      <c r="F129" s="7">
        <f aca="true" t="shared" si="29" ref="F129:O133">F130</f>
        <v>258</v>
      </c>
      <c r="G129" s="7">
        <f t="shared" si="29"/>
        <v>0</v>
      </c>
      <c r="H129" s="35">
        <f t="shared" si="20"/>
        <v>258</v>
      </c>
      <c r="I129" s="7">
        <f t="shared" si="29"/>
        <v>0</v>
      </c>
      <c r="J129" s="35">
        <f t="shared" si="19"/>
        <v>258</v>
      </c>
      <c r="K129" s="7">
        <f t="shared" si="29"/>
        <v>0</v>
      </c>
      <c r="L129" s="35">
        <f t="shared" si="16"/>
        <v>258</v>
      </c>
      <c r="M129" s="7">
        <f t="shared" si="29"/>
        <v>0</v>
      </c>
      <c r="N129" s="35">
        <f t="shared" si="17"/>
        <v>258</v>
      </c>
      <c r="O129" s="7">
        <f t="shared" si="29"/>
        <v>0</v>
      </c>
      <c r="P129" s="35">
        <f t="shared" si="14"/>
        <v>258</v>
      </c>
    </row>
    <row r="130" spans="1:16" ht="12.75">
      <c r="A130" s="61" t="str">
        <f ca="1">IF(ISERROR(MATCH(C130,Код_Раздел,0)),"",INDIRECT(ADDRESS(MATCH(C130,Код_Раздел,0)+1,2,,,"Раздел")))</f>
        <v>Образование</v>
      </c>
      <c r="B130" s="43" t="s">
        <v>295</v>
      </c>
      <c r="C130" s="8" t="s">
        <v>203</v>
      </c>
      <c r="D130" s="1"/>
      <c r="E130" s="88"/>
      <c r="F130" s="7">
        <f t="shared" si="29"/>
        <v>258</v>
      </c>
      <c r="G130" s="7">
        <f t="shared" si="29"/>
        <v>0</v>
      </c>
      <c r="H130" s="35">
        <f t="shared" si="20"/>
        <v>258</v>
      </c>
      <c r="I130" s="7">
        <f t="shared" si="29"/>
        <v>0</v>
      </c>
      <c r="J130" s="35">
        <f t="shared" si="19"/>
        <v>258</v>
      </c>
      <c r="K130" s="7">
        <f t="shared" si="29"/>
        <v>0</v>
      </c>
      <c r="L130" s="35">
        <f t="shared" si="16"/>
        <v>258</v>
      </c>
      <c r="M130" s="7">
        <f t="shared" si="29"/>
        <v>0</v>
      </c>
      <c r="N130" s="35">
        <f t="shared" si="17"/>
        <v>258</v>
      </c>
      <c r="O130" s="7">
        <f t="shared" si="29"/>
        <v>0</v>
      </c>
      <c r="P130" s="35">
        <f t="shared" si="14"/>
        <v>258</v>
      </c>
    </row>
    <row r="131" spans="1:16" ht="12.75">
      <c r="A131" s="12" t="s">
        <v>259</v>
      </c>
      <c r="B131" s="43" t="s">
        <v>295</v>
      </c>
      <c r="C131" s="8" t="s">
        <v>203</v>
      </c>
      <c r="D131" s="1" t="s">
        <v>227</v>
      </c>
      <c r="E131" s="88"/>
      <c r="F131" s="7">
        <f t="shared" si="29"/>
        <v>258</v>
      </c>
      <c r="G131" s="7">
        <f t="shared" si="29"/>
        <v>0</v>
      </c>
      <c r="H131" s="35">
        <f t="shared" si="20"/>
        <v>258</v>
      </c>
      <c r="I131" s="7">
        <f t="shared" si="29"/>
        <v>0</v>
      </c>
      <c r="J131" s="35">
        <f t="shared" si="19"/>
        <v>258</v>
      </c>
      <c r="K131" s="7">
        <f t="shared" si="29"/>
        <v>0</v>
      </c>
      <c r="L131" s="35">
        <f t="shared" si="16"/>
        <v>258</v>
      </c>
      <c r="M131" s="7">
        <f t="shared" si="29"/>
        <v>0</v>
      </c>
      <c r="N131" s="35">
        <f t="shared" si="17"/>
        <v>258</v>
      </c>
      <c r="O131" s="7">
        <f t="shared" si="29"/>
        <v>0</v>
      </c>
      <c r="P131" s="35">
        <f t="shared" si="14"/>
        <v>258</v>
      </c>
    </row>
    <row r="132" spans="1:16" ht="33">
      <c r="A132" s="61" t="str">
        <f ca="1">IF(ISERROR(MATCH(E132,Код_КВР,0)),"",INDIRECT(ADDRESS(MATCH(E132,Код_КВР,0)+1,2,,,"КВР")))</f>
        <v>Предоставление субсидий бюджетным, автономным учреждениям и иным некоммерческим организациям</v>
      </c>
      <c r="B132" s="43" t="s">
        <v>295</v>
      </c>
      <c r="C132" s="8" t="s">
        <v>203</v>
      </c>
      <c r="D132" s="1" t="s">
        <v>227</v>
      </c>
      <c r="E132" s="88">
        <v>600</v>
      </c>
      <c r="F132" s="7">
        <f t="shared" si="29"/>
        <v>258</v>
      </c>
      <c r="G132" s="7">
        <f t="shared" si="29"/>
        <v>0</v>
      </c>
      <c r="H132" s="35">
        <f t="shared" si="20"/>
        <v>258</v>
      </c>
      <c r="I132" s="7">
        <f t="shared" si="29"/>
        <v>0</v>
      </c>
      <c r="J132" s="35">
        <f t="shared" si="19"/>
        <v>258</v>
      </c>
      <c r="K132" s="7">
        <f t="shared" si="29"/>
        <v>0</v>
      </c>
      <c r="L132" s="35">
        <f t="shared" si="16"/>
        <v>258</v>
      </c>
      <c r="M132" s="7">
        <f t="shared" si="29"/>
        <v>0</v>
      </c>
      <c r="N132" s="35">
        <f t="shared" si="17"/>
        <v>258</v>
      </c>
      <c r="O132" s="7">
        <f t="shared" si="29"/>
        <v>0</v>
      </c>
      <c r="P132" s="35">
        <f t="shared" si="14"/>
        <v>258</v>
      </c>
    </row>
    <row r="133" spans="1:16" ht="21" customHeight="1">
      <c r="A133" s="61" t="str">
        <f ca="1">IF(ISERROR(MATCH(E133,Код_КВР,0)),"",INDIRECT(ADDRESS(MATCH(E133,Код_КВР,0)+1,2,,,"КВР")))</f>
        <v>Субсидии бюджетным учреждениям</v>
      </c>
      <c r="B133" s="43" t="s">
        <v>295</v>
      </c>
      <c r="C133" s="8" t="s">
        <v>203</v>
      </c>
      <c r="D133" s="1" t="s">
        <v>227</v>
      </c>
      <c r="E133" s="88">
        <v>610</v>
      </c>
      <c r="F133" s="7">
        <f t="shared" si="29"/>
        <v>258</v>
      </c>
      <c r="G133" s="7">
        <f t="shared" si="29"/>
        <v>0</v>
      </c>
      <c r="H133" s="35">
        <f t="shared" si="20"/>
        <v>258</v>
      </c>
      <c r="I133" s="7">
        <f t="shared" si="29"/>
        <v>0</v>
      </c>
      <c r="J133" s="35">
        <f t="shared" si="19"/>
        <v>258</v>
      </c>
      <c r="K133" s="7">
        <f t="shared" si="29"/>
        <v>0</v>
      </c>
      <c r="L133" s="35">
        <f t="shared" si="16"/>
        <v>258</v>
      </c>
      <c r="M133" s="7">
        <f t="shared" si="29"/>
        <v>0</v>
      </c>
      <c r="N133" s="35">
        <f t="shared" si="17"/>
        <v>258</v>
      </c>
      <c r="O133" s="7">
        <f t="shared" si="29"/>
        <v>0</v>
      </c>
      <c r="P133" s="35">
        <f t="shared" si="14"/>
        <v>258</v>
      </c>
    </row>
    <row r="134" spans="1:16" ht="54" customHeight="1">
      <c r="A134" s="61" t="str">
        <f ca="1">IF(ISERROR(MATCH(E134,Код_КВР,0)),"",INDIRECT(ADDRESS(MATCH(E134,Код_КВР,0)+1,2,,,"КВР")))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34" s="43" t="s">
        <v>295</v>
      </c>
      <c r="C134" s="8" t="s">
        <v>203</v>
      </c>
      <c r="D134" s="1" t="s">
        <v>227</v>
      </c>
      <c r="E134" s="88">
        <v>611</v>
      </c>
      <c r="F134" s="7">
        <f>'прил.5'!G699</f>
        <v>258</v>
      </c>
      <c r="G134" s="7">
        <f>'прил.5'!H699</f>
        <v>0</v>
      </c>
      <c r="H134" s="35">
        <f t="shared" si="20"/>
        <v>258</v>
      </c>
      <c r="I134" s="7">
        <f>'прил.5'!J699</f>
        <v>0</v>
      </c>
      <c r="J134" s="35">
        <f t="shared" si="19"/>
        <v>258</v>
      </c>
      <c r="K134" s="7">
        <f>'прил.5'!L699</f>
        <v>0</v>
      </c>
      <c r="L134" s="35">
        <f t="shared" si="16"/>
        <v>258</v>
      </c>
      <c r="M134" s="7">
        <f>'прил.5'!N699</f>
        <v>0</v>
      </c>
      <c r="N134" s="35">
        <f t="shared" si="17"/>
        <v>258</v>
      </c>
      <c r="O134" s="7">
        <f>'прил.5'!P699</f>
        <v>0</v>
      </c>
      <c r="P134" s="35">
        <f t="shared" si="14"/>
        <v>258</v>
      </c>
    </row>
    <row r="135" spans="1:16" ht="87.75" customHeight="1">
      <c r="A135" s="61" t="str">
        <f ca="1">IF(ISERROR(MATCH(B135,Код_КЦСР,0)),"",INDIRECT(ADDRESS(MATCH(B135,Код_КЦСР,0)+1,2,,,"КЦСР")))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135" s="43" t="s">
        <v>111</v>
      </c>
      <c r="C135" s="8"/>
      <c r="D135" s="1"/>
      <c r="E135" s="88"/>
      <c r="F135" s="7">
        <f aca="true" t="shared" si="30" ref="F135:O139">F136</f>
        <v>1857.5</v>
      </c>
      <c r="G135" s="7">
        <f t="shared" si="30"/>
        <v>0</v>
      </c>
      <c r="H135" s="35">
        <f t="shared" si="20"/>
        <v>1857.5</v>
      </c>
      <c r="I135" s="7">
        <f t="shared" si="30"/>
        <v>0</v>
      </c>
      <c r="J135" s="35">
        <f t="shared" si="19"/>
        <v>1857.5</v>
      </c>
      <c r="K135" s="7">
        <f t="shared" si="30"/>
        <v>0</v>
      </c>
      <c r="L135" s="35">
        <f t="shared" si="16"/>
        <v>1857.5</v>
      </c>
      <c r="M135" s="7">
        <f t="shared" si="30"/>
        <v>0</v>
      </c>
      <c r="N135" s="35">
        <f t="shared" si="17"/>
        <v>1857.5</v>
      </c>
      <c r="O135" s="7">
        <f t="shared" si="30"/>
        <v>0</v>
      </c>
      <c r="P135" s="35">
        <f t="shared" si="14"/>
        <v>1857.5</v>
      </c>
    </row>
    <row r="136" spans="1:16" ht="18.75" customHeight="1">
      <c r="A136" s="61" t="str">
        <f ca="1">IF(ISERROR(MATCH(C136,Код_Раздел,0)),"",INDIRECT(ADDRESS(MATCH(C136,Код_Раздел,0)+1,2,,,"Раздел")))</f>
        <v>Образование</v>
      </c>
      <c r="B136" s="43" t="s">
        <v>111</v>
      </c>
      <c r="C136" s="8" t="s">
        <v>203</v>
      </c>
      <c r="D136" s="1"/>
      <c r="E136" s="88"/>
      <c r="F136" s="7">
        <f t="shared" si="30"/>
        <v>1857.5</v>
      </c>
      <c r="G136" s="7">
        <f t="shared" si="30"/>
        <v>0</v>
      </c>
      <c r="H136" s="35">
        <f t="shared" si="20"/>
        <v>1857.5</v>
      </c>
      <c r="I136" s="7">
        <f t="shared" si="30"/>
        <v>0</v>
      </c>
      <c r="J136" s="35">
        <f t="shared" si="19"/>
        <v>1857.5</v>
      </c>
      <c r="K136" s="7">
        <f t="shared" si="30"/>
        <v>0</v>
      </c>
      <c r="L136" s="35">
        <f t="shared" si="16"/>
        <v>1857.5</v>
      </c>
      <c r="M136" s="7">
        <f t="shared" si="30"/>
        <v>0</v>
      </c>
      <c r="N136" s="35">
        <f t="shared" si="17"/>
        <v>1857.5</v>
      </c>
      <c r="O136" s="7">
        <f t="shared" si="30"/>
        <v>0</v>
      </c>
      <c r="P136" s="35">
        <f t="shared" si="14"/>
        <v>1857.5</v>
      </c>
    </row>
    <row r="137" spans="1:16" ht="21" customHeight="1">
      <c r="A137" s="12" t="s">
        <v>258</v>
      </c>
      <c r="B137" s="43" t="s">
        <v>111</v>
      </c>
      <c r="C137" s="8" t="s">
        <v>203</v>
      </c>
      <c r="D137" s="1" t="s">
        <v>222</v>
      </c>
      <c r="E137" s="88"/>
      <c r="F137" s="7">
        <f t="shared" si="30"/>
        <v>1857.5</v>
      </c>
      <c r="G137" s="7">
        <f t="shared" si="30"/>
        <v>0</v>
      </c>
      <c r="H137" s="35">
        <f t="shared" si="20"/>
        <v>1857.5</v>
      </c>
      <c r="I137" s="7">
        <f t="shared" si="30"/>
        <v>0</v>
      </c>
      <c r="J137" s="35">
        <f t="shared" si="19"/>
        <v>1857.5</v>
      </c>
      <c r="K137" s="7">
        <f t="shared" si="30"/>
        <v>0</v>
      </c>
      <c r="L137" s="35">
        <f t="shared" si="16"/>
        <v>1857.5</v>
      </c>
      <c r="M137" s="7">
        <f t="shared" si="30"/>
        <v>0</v>
      </c>
      <c r="N137" s="35">
        <f t="shared" si="17"/>
        <v>1857.5</v>
      </c>
      <c r="O137" s="7">
        <f t="shared" si="30"/>
        <v>0</v>
      </c>
      <c r="P137" s="35">
        <f t="shared" si="14"/>
        <v>1857.5</v>
      </c>
    </row>
    <row r="138" spans="1:16" ht="39" customHeight="1">
      <c r="A138" s="61" t="str">
        <f ca="1">IF(ISERROR(MATCH(E138,Код_КВР,0)),"",INDIRECT(ADDRESS(MATCH(E138,Код_КВР,0)+1,2,,,"КВР")))</f>
        <v>Предоставление субсидий бюджетным, автономным учреждениям и иным некоммерческим организациям</v>
      </c>
      <c r="B138" s="43" t="s">
        <v>111</v>
      </c>
      <c r="C138" s="8" t="s">
        <v>203</v>
      </c>
      <c r="D138" s="1" t="s">
        <v>222</v>
      </c>
      <c r="E138" s="88">
        <v>600</v>
      </c>
      <c r="F138" s="7">
        <f t="shared" si="30"/>
        <v>1857.5</v>
      </c>
      <c r="G138" s="7">
        <f t="shared" si="30"/>
        <v>0</v>
      </c>
      <c r="H138" s="35">
        <f t="shared" si="20"/>
        <v>1857.5</v>
      </c>
      <c r="I138" s="7">
        <f t="shared" si="30"/>
        <v>0</v>
      </c>
      <c r="J138" s="35">
        <f t="shared" si="19"/>
        <v>1857.5</v>
      </c>
      <c r="K138" s="7">
        <f t="shared" si="30"/>
        <v>0</v>
      </c>
      <c r="L138" s="35">
        <f t="shared" si="16"/>
        <v>1857.5</v>
      </c>
      <c r="M138" s="7">
        <f t="shared" si="30"/>
        <v>0</v>
      </c>
      <c r="N138" s="35">
        <f t="shared" si="17"/>
        <v>1857.5</v>
      </c>
      <c r="O138" s="7">
        <f t="shared" si="30"/>
        <v>0</v>
      </c>
      <c r="P138" s="35">
        <f t="shared" si="14"/>
        <v>1857.5</v>
      </c>
    </row>
    <row r="139" spans="1:16" ht="22.5" customHeight="1">
      <c r="A139" s="61" t="str">
        <f ca="1">IF(ISERROR(MATCH(E139,Код_КВР,0)),"",INDIRECT(ADDRESS(MATCH(E139,Код_КВР,0)+1,2,,,"КВР")))</f>
        <v>Субсидии бюджетным учреждениям</v>
      </c>
      <c r="B139" s="43" t="s">
        <v>111</v>
      </c>
      <c r="C139" s="8" t="s">
        <v>203</v>
      </c>
      <c r="D139" s="1" t="s">
        <v>222</v>
      </c>
      <c r="E139" s="88">
        <v>610</v>
      </c>
      <c r="F139" s="7">
        <f t="shared" si="30"/>
        <v>1857.5</v>
      </c>
      <c r="G139" s="7">
        <f t="shared" si="30"/>
        <v>0</v>
      </c>
      <c r="H139" s="35">
        <f t="shared" si="20"/>
        <v>1857.5</v>
      </c>
      <c r="I139" s="7">
        <f t="shared" si="30"/>
        <v>0</v>
      </c>
      <c r="J139" s="35">
        <f t="shared" si="19"/>
        <v>1857.5</v>
      </c>
      <c r="K139" s="7">
        <f t="shared" si="30"/>
        <v>0</v>
      </c>
      <c r="L139" s="35">
        <f t="shared" si="16"/>
        <v>1857.5</v>
      </c>
      <c r="M139" s="7">
        <f t="shared" si="30"/>
        <v>0</v>
      </c>
      <c r="N139" s="35">
        <f t="shared" si="17"/>
        <v>1857.5</v>
      </c>
      <c r="O139" s="7">
        <f t="shared" si="30"/>
        <v>0</v>
      </c>
      <c r="P139" s="35">
        <f t="shared" si="14"/>
        <v>1857.5</v>
      </c>
    </row>
    <row r="140" spans="1:16" ht="53.25" customHeight="1">
      <c r="A140" s="61" t="str">
        <f ca="1">IF(ISERROR(MATCH(E140,Код_КВР,0)),"",INDIRECT(ADDRESS(MATCH(E140,Код_КВР,0)+1,2,,,"КВР")))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40" s="43" t="s">
        <v>111</v>
      </c>
      <c r="C140" s="8" t="s">
        <v>203</v>
      </c>
      <c r="D140" s="1" t="s">
        <v>222</v>
      </c>
      <c r="E140" s="88">
        <v>611</v>
      </c>
      <c r="F140" s="7">
        <f>'прил.5'!G629</f>
        <v>1857.5</v>
      </c>
      <c r="G140" s="7">
        <f>'прил.5'!H629</f>
        <v>0</v>
      </c>
      <c r="H140" s="35">
        <f t="shared" si="20"/>
        <v>1857.5</v>
      </c>
      <c r="I140" s="7">
        <f>'прил.5'!J629</f>
        <v>0</v>
      </c>
      <c r="J140" s="35">
        <f t="shared" si="19"/>
        <v>1857.5</v>
      </c>
      <c r="K140" s="7">
        <f>'прил.5'!L629</f>
        <v>0</v>
      </c>
      <c r="L140" s="35">
        <f t="shared" si="16"/>
        <v>1857.5</v>
      </c>
      <c r="M140" s="7">
        <f>'прил.5'!N629</f>
        <v>0</v>
      </c>
      <c r="N140" s="35">
        <f>L140+M140</f>
        <v>1857.5</v>
      </c>
      <c r="O140" s="7">
        <f>'прил.5'!P629</f>
        <v>0</v>
      </c>
      <c r="P140" s="35">
        <f t="shared" si="14"/>
        <v>1857.5</v>
      </c>
    </row>
    <row r="141" spans="1:16" ht="22.5" customHeight="1">
      <c r="A141" s="61" t="str">
        <f ca="1">IF(ISERROR(MATCH(B141,Код_КЦСР,0)),"",INDIRECT(ADDRESS(MATCH(B141,Код_КЦСР,0)+1,2,,,"КЦСР")))</f>
        <v>Кадровое обеспечение муниципальной системы образования</v>
      </c>
      <c r="B141" s="43" t="s">
        <v>297</v>
      </c>
      <c r="C141" s="8"/>
      <c r="D141" s="1"/>
      <c r="E141" s="88"/>
      <c r="F141" s="7">
        <f>F142+F153+F172</f>
        <v>30567.6</v>
      </c>
      <c r="G141" s="7">
        <f>G142+G153+G172</f>
        <v>0</v>
      </c>
      <c r="H141" s="35">
        <f t="shared" si="20"/>
        <v>30567.6</v>
      </c>
      <c r="I141" s="7">
        <f>I142+I153+I172</f>
        <v>0</v>
      </c>
      <c r="J141" s="35">
        <f t="shared" si="19"/>
        <v>30567.6</v>
      </c>
      <c r="K141" s="7">
        <f>K142+K153+K172</f>
        <v>0</v>
      </c>
      <c r="L141" s="35">
        <f t="shared" si="16"/>
        <v>30567.6</v>
      </c>
      <c r="M141" s="7">
        <f>M142+M153+M172</f>
        <v>0</v>
      </c>
      <c r="N141" s="35">
        <f t="shared" si="17"/>
        <v>30567.6</v>
      </c>
      <c r="O141" s="7">
        <f>O142+O153+O172</f>
        <v>-10</v>
      </c>
      <c r="P141" s="35">
        <f t="shared" si="14"/>
        <v>30557.6</v>
      </c>
    </row>
    <row r="142" spans="1:16" ht="42" customHeight="1">
      <c r="A142" s="61" t="str">
        <f ca="1">IF(ISERROR(MATCH(B142,Код_КЦСР,0)),"",INDIRECT(ADDRESS(MATCH(B142,Код_КЦСР,0)+1,2,,,"КЦСР")))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142" s="43" t="s">
        <v>299</v>
      </c>
      <c r="C142" s="8"/>
      <c r="D142" s="1"/>
      <c r="E142" s="88"/>
      <c r="F142" s="7">
        <f>F143</f>
        <v>325.5</v>
      </c>
      <c r="G142" s="7">
        <f>G143</f>
        <v>0</v>
      </c>
      <c r="H142" s="35">
        <f t="shared" si="20"/>
        <v>325.5</v>
      </c>
      <c r="I142" s="7">
        <f>I143</f>
        <v>0</v>
      </c>
      <c r="J142" s="35">
        <f t="shared" si="19"/>
        <v>325.5</v>
      </c>
      <c r="K142" s="7">
        <f>K143</f>
        <v>0</v>
      </c>
      <c r="L142" s="35">
        <f t="shared" si="16"/>
        <v>325.5</v>
      </c>
      <c r="M142" s="7">
        <f>M143</f>
        <v>0</v>
      </c>
      <c r="N142" s="35">
        <f t="shared" si="17"/>
        <v>325.5</v>
      </c>
      <c r="O142" s="7">
        <f>O143</f>
        <v>0</v>
      </c>
      <c r="P142" s="35">
        <f t="shared" si="14"/>
        <v>325.5</v>
      </c>
    </row>
    <row r="143" spans="1:16" ht="56.25" customHeight="1">
      <c r="A143" s="61" t="str">
        <f ca="1">IF(ISERROR(MATCH(B143,Код_КЦСР,0)),"",INDIRECT(ADDRESS(MATCH(B143,Код_КЦСР,0)+1,2,,,"КЦСР")))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143" s="43" t="s">
        <v>301</v>
      </c>
      <c r="C143" s="8"/>
      <c r="D143" s="1"/>
      <c r="E143" s="88"/>
      <c r="F143" s="7">
        <f>F144</f>
        <v>325.5</v>
      </c>
      <c r="G143" s="7">
        <f>G144</f>
        <v>0</v>
      </c>
      <c r="H143" s="35">
        <f t="shared" si="20"/>
        <v>325.5</v>
      </c>
      <c r="I143" s="7">
        <f>I144</f>
        <v>0</v>
      </c>
      <c r="J143" s="35">
        <f t="shared" si="19"/>
        <v>325.5</v>
      </c>
      <c r="K143" s="7">
        <f>K144</f>
        <v>0</v>
      </c>
      <c r="L143" s="35">
        <f t="shared" si="16"/>
        <v>325.5</v>
      </c>
      <c r="M143" s="7">
        <f>M144</f>
        <v>0</v>
      </c>
      <c r="N143" s="35">
        <f t="shared" si="17"/>
        <v>325.5</v>
      </c>
      <c r="O143" s="7">
        <f>O144</f>
        <v>0</v>
      </c>
      <c r="P143" s="35">
        <f t="shared" si="14"/>
        <v>325.5</v>
      </c>
    </row>
    <row r="144" spans="1:16" ht="12.75">
      <c r="A144" s="61" t="str">
        <f ca="1">IF(ISERROR(MATCH(C144,Код_Раздел,0)),"",INDIRECT(ADDRESS(MATCH(C144,Код_Раздел,0)+1,2,,,"Раздел")))</f>
        <v>Образование</v>
      </c>
      <c r="B144" s="43" t="s">
        <v>301</v>
      </c>
      <c r="C144" s="8" t="s">
        <v>203</v>
      </c>
      <c r="D144" s="1"/>
      <c r="E144" s="88"/>
      <c r="F144" s="7">
        <f>F145+F149</f>
        <v>325.5</v>
      </c>
      <c r="G144" s="7">
        <f>G145+G149</f>
        <v>0</v>
      </c>
      <c r="H144" s="35">
        <f t="shared" si="20"/>
        <v>325.5</v>
      </c>
      <c r="I144" s="7">
        <f>I145+I149</f>
        <v>0</v>
      </c>
      <c r="J144" s="35">
        <f t="shared" si="19"/>
        <v>325.5</v>
      </c>
      <c r="K144" s="7">
        <f>K145+K149</f>
        <v>0</v>
      </c>
      <c r="L144" s="35">
        <f t="shared" si="16"/>
        <v>325.5</v>
      </c>
      <c r="M144" s="7">
        <f>M145+M149</f>
        <v>0</v>
      </c>
      <c r="N144" s="35">
        <f t="shared" si="17"/>
        <v>325.5</v>
      </c>
      <c r="O144" s="7">
        <f>O145+O149</f>
        <v>0</v>
      </c>
      <c r="P144" s="35">
        <f t="shared" si="14"/>
        <v>325.5</v>
      </c>
    </row>
    <row r="145" spans="1:16" ht="21" customHeight="1">
      <c r="A145" s="12" t="s">
        <v>265</v>
      </c>
      <c r="B145" s="43" t="s">
        <v>301</v>
      </c>
      <c r="C145" s="8" t="s">
        <v>203</v>
      </c>
      <c r="D145" s="1" t="s">
        <v>221</v>
      </c>
      <c r="E145" s="88"/>
      <c r="F145" s="7">
        <f aca="true" t="shared" si="31" ref="F145:O147">F146</f>
        <v>130.2</v>
      </c>
      <c r="G145" s="7">
        <f t="shared" si="31"/>
        <v>0</v>
      </c>
      <c r="H145" s="35">
        <f t="shared" si="20"/>
        <v>130.2</v>
      </c>
      <c r="I145" s="7">
        <f t="shared" si="31"/>
        <v>0</v>
      </c>
      <c r="J145" s="35">
        <f t="shared" si="19"/>
        <v>130.2</v>
      </c>
      <c r="K145" s="7">
        <f t="shared" si="31"/>
        <v>0</v>
      </c>
      <c r="L145" s="35">
        <f t="shared" si="16"/>
        <v>130.2</v>
      </c>
      <c r="M145" s="7">
        <f t="shared" si="31"/>
        <v>0</v>
      </c>
      <c r="N145" s="35">
        <f t="shared" si="17"/>
        <v>130.2</v>
      </c>
      <c r="O145" s="7">
        <f t="shared" si="31"/>
        <v>0</v>
      </c>
      <c r="P145" s="35">
        <f t="shared" si="14"/>
        <v>130.2</v>
      </c>
    </row>
    <row r="146" spans="1:16" ht="20.25" customHeight="1">
      <c r="A146" s="61" t="str">
        <f ca="1">IF(ISERROR(MATCH(E146,Код_КВР,0)),"",INDIRECT(ADDRESS(MATCH(E146,Код_КВР,0)+1,2,,,"КВР")))</f>
        <v>Социальное обеспечение и иные выплаты населению</v>
      </c>
      <c r="B146" s="43" t="s">
        <v>301</v>
      </c>
      <c r="C146" s="8" t="s">
        <v>203</v>
      </c>
      <c r="D146" s="1" t="s">
        <v>221</v>
      </c>
      <c r="E146" s="88">
        <v>300</v>
      </c>
      <c r="F146" s="7">
        <f t="shared" si="31"/>
        <v>130.2</v>
      </c>
      <c r="G146" s="7">
        <f t="shared" si="31"/>
        <v>0</v>
      </c>
      <c r="H146" s="35">
        <f t="shared" si="20"/>
        <v>130.2</v>
      </c>
      <c r="I146" s="7">
        <f t="shared" si="31"/>
        <v>0</v>
      </c>
      <c r="J146" s="35">
        <f t="shared" si="19"/>
        <v>130.2</v>
      </c>
      <c r="K146" s="7">
        <f t="shared" si="31"/>
        <v>0</v>
      </c>
      <c r="L146" s="35">
        <f t="shared" si="16"/>
        <v>130.2</v>
      </c>
      <c r="M146" s="7">
        <f t="shared" si="31"/>
        <v>0</v>
      </c>
      <c r="N146" s="35">
        <f t="shared" si="17"/>
        <v>130.2</v>
      </c>
      <c r="O146" s="7">
        <f t="shared" si="31"/>
        <v>0</v>
      </c>
      <c r="P146" s="35">
        <f t="shared" si="14"/>
        <v>130.2</v>
      </c>
    </row>
    <row r="147" spans="1:16" ht="19.5" customHeight="1">
      <c r="A147" s="61" t="str">
        <f ca="1">IF(ISERROR(MATCH(E147,Код_КВР,0)),"",INDIRECT(ADDRESS(MATCH(E147,Код_КВР,0)+1,2,,,"КВР")))</f>
        <v>Публичные нормативные социальные выплаты гражданам</v>
      </c>
      <c r="B147" s="43" t="s">
        <v>301</v>
      </c>
      <c r="C147" s="8" t="s">
        <v>203</v>
      </c>
      <c r="D147" s="1" t="s">
        <v>221</v>
      </c>
      <c r="E147" s="88">
        <v>310</v>
      </c>
      <c r="F147" s="7">
        <f t="shared" si="31"/>
        <v>130.2</v>
      </c>
      <c r="G147" s="7">
        <f t="shared" si="31"/>
        <v>0</v>
      </c>
      <c r="H147" s="35">
        <f t="shared" si="20"/>
        <v>130.2</v>
      </c>
      <c r="I147" s="7">
        <f t="shared" si="31"/>
        <v>0</v>
      </c>
      <c r="J147" s="35">
        <f t="shared" si="19"/>
        <v>130.2</v>
      </c>
      <c r="K147" s="7">
        <f t="shared" si="31"/>
        <v>0</v>
      </c>
      <c r="L147" s="35">
        <f t="shared" si="16"/>
        <v>130.2</v>
      </c>
      <c r="M147" s="7">
        <f t="shared" si="31"/>
        <v>0</v>
      </c>
      <c r="N147" s="35">
        <f t="shared" si="17"/>
        <v>130.2</v>
      </c>
      <c r="O147" s="7">
        <f t="shared" si="31"/>
        <v>0</v>
      </c>
      <c r="P147" s="35">
        <f aca="true" t="shared" si="32" ref="P147:P210">N147+O147</f>
        <v>130.2</v>
      </c>
    </row>
    <row r="148" spans="1:16" ht="39" customHeight="1">
      <c r="A148" s="61" t="str">
        <f ca="1">IF(ISERROR(MATCH(E148,Код_КВР,0)),"",INDIRECT(ADDRESS(MATCH(E148,Код_КВР,0)+1,2,,,"КВР")))</f>
        <v>Пособия, компенсации, меры социальной поддержки по публичным нормативным обязательствам</v>
      </c>
      <c r="B148" s="43" t="s">
        <v>301</v>
      </c>
      <c r="C148" s="8" t="s">
        <v>203</v>
      </c>
      <c r="D148" s="1" t="s">
        <v>221</v>
      </c>
      <c r="E148" s="88">
        <v>313</v>
      </c>
      <c r="F148" s="7">
        <f>'прил.5'!G580</f>
        <v>130.2</v>
      </c>
      <c r="G148" s="7">
        <f>'прил.5'!H580</f>
        <v>0</v>
      </c>
      <c r="H148" s="35">
        <f t="shared" si="20"/>
        <v>130.2</v>
      </c>
      <c r="I148" s="7">
        <f>'прил.5'!J580</f>
        <v>0</v>
      </c>
      <c r="J148" s="35">
        <f t="shared" si="19"/>
        <v>130.2</v>
      </c>
      <c r="K148" s="7">
        <f>'прил.5'!L580</f>
        <v>0</v>
      </c>
      <c r="L148" s="35">
        <f t="shared" si="16"/>
        <v>130.2</v>
      </c>
      <c r="M148" s="7">
        <f>'прил.5'!N580</f>
        <v>0</v>
      </c>
      <c r="N148" s="35">
        <f t="shared" si="17"/>
        <v>130.2</v>
      </c>
      <c r="O148" s="7">
        <f>'прил.5'!P580</f>
        <v>0</v>
      </c>
      <c r="P148" s="35">
        <f t="shared" si="32"/>
        <v>130.2</v>
      </c>
    </row>
    <row r="149" spans="1:16" ht="20.25" customHeight="1">
      <c r="A149" s="12" t="s">
        <v>258</v>
      </c>
      <c r="B149" s="43" t="s">
        <v>301</v>
      </c>
      <c r="C149" s="8" t="s">
        <v>203</v>
      </c>
      <c r="D149" s="1" t="s">
        <v>222</v>
      </c>
      <c r="E149" s="88"/>
      <c r="F149" s="7">
        <f aca="true" t="shared" si="33" ref="F149:O151">F150</f>
        <v>195.3</v>
      </c>
      <c r="G149" s="7">
        <f t="shared" si="33"/>
        <v>0</v>
      </c>
      <c r="H149" s="35">
        <f t="shared" si="20"/>
        <v>195.3</v>
      </c>
      <c r="I149" s="7">
        <f t="shared" si="33"/>
        <v>0</v>
      </c>
      <c r="J149" s="35">
        <f t="shared" si="19"/>
        <v>195.3</v>
      </c>
      <c r="K149" s="7">
        <f t="shared" si="33"/>
        <v>0</v>
      </c>
      <c r="L149" s="35">
        <f t="shared" si="16"/>
        <v>195.3</v>
      </c>
      <c r="M149" s="7">
        <f t="shared" si="33"/>
        <v>0</v>
      </c>
      <c r="N149" s="35">
        <f t="shared" si="17"/>
        <v>195.3</v>
      </c>
      <c r="O149" s="7">
        <f t="shared" si="33"/>
        <v>0</v>
      </c>
      <c r="P149" s="35">
        <f t="shared" si="32"/>
        <v>195.3</v>
      </c>
    </row>
    <row r="150" spans="1:16" ht="19.5" customHeight="1">
      <c r="A150" s="61" t="str">
        <f ca="1">IF(ISERROR(MATCH(E150,Код_КВР,0)),"",INDIRECT(ADDRESS(MATCH(E150,Код_КВР,0)+1,2,,,"КВР")))</f>
        <v>Социальное обеспечение и иные выплаты населению</v>
      </c>
      <c r="B150" s="43" t="s">
        <v>301</v>
      </c>
      <c r="C150" s="8" t="s">
        <v>203</v>
      </c>
      <c r="D150" s="1" t="s">
        <v>222</v>
      </c>
      <c r="E150" s="88">
        <v>300</v>
      </c>
      <c r="F150" s="7">
        <f t="shared" si="33"/>
        <v>195.3</v>
      </c>
      <c r="G150" s="7">
        <f t="shared" si="33"/>
        <v>0</v>
      </c>
      <c r="H150" s="35">
        <f t="shared" si="20"/>
        <v>195.3</v>
      </c>
      <c r="I150" s="7">
        <f t="shared" si="33"/>
        <v>0</v>
      </c>
      <c r="J150" s="35">
        <f t="shared" si="19"/>
        <v>195.3</v>
      </c>
      <c r="K150" s="7">
        <f t="shared" si="33"/>
        <v>0</v>
      </c>
      <c r="L150" s="35">
        <f t="shared" si="16"/>
        <v>195.3</v>
      </c>
      <c r="M150" s="7">
        <f t="shared" si="33"/>
        <v>0</v>
      </c>
      <c r="N150" s="35">
        <f t="shared" si="17"/>
        <v>195.3</v>
      </c>
      <c r="O150" s="7">
        <f t="shared" si="33"/>
        <v>0</v>
      </c>
      <c r="P150" s="35">
        <f t="shared" si="32"/>
        <v>195.3</v>
      </c>
    </row>
    <row r="151" spans="1:16" ht="18.75" customHeight="1">
      <c r="A151" s="61" t="str">
        <f ca="1">IF(ISERROR(MATCH(E151,Код_КВР,0)),"",INDIRECT(ADDRESS(MATCH(E151,Код_КВР,0)+1,2,,,"КВР")))</f>
        <v>Публичные нормативные социальные выплаты гражданам</v>
      </c>
      <c r="B151" s="43" t="s">
        <v>301</v>
      </c>
      <c r="C151" s="8" t="s">
        <v>203</v>
      </c>
      <c r="D151" s="1" t="s">
        <v>222</v>
      </c>
      <c r="E151" s="88">
        <v>310</v>
      </c>
      <c r="F151" s="7">
        <f t="shared" si="33"/>
        <v>195.3</v>
      </c>
      <c r="G151" s="7">
        <f t="shared" si="33"/>
        <v>0</v>
      </c>
      <c r="H151" s="35">
        <f t="shared" si="20"/>
        <v>195.3</v>
      </c>
      <c r="I151" s="7">
        <f t="shared" si="33"/>
        <v>0</v>
      </c>
      <c r="J151" s="35">
        <f t="shared" si="19"/>
        <v>195.3</v>
      </c>
      <c r="K151" s="7">
        <f t="shared" si="33"/>
        <v>0</v>
      </c>
      <c r="L151" s="35">
        <f t="shared" si="16"/>
        <v>195.3</v>
      </c>
      <c r="M151" s="7">
        <f t="shared" si="33"/>
        <v>0</v>
      </c>
      <c r="N151" s="35">
        <f t="shared" si="17"/>
        <v>195.3</v>
      </c>
      <c r="O151" s="7">
        <f t="shared" si="33"/>
        <v>0</v>
      </c>
      <c r="P151" s="35">
        <f t="shared" si="32"/>
        <v>195.3</v>
      </c>
    </row>
    <row r="152" spans="1:16" ht="37.5" customHeight="1">
      <c r="A152" s="61" t="str">
        <f ca="1">IF(ISERROR(MATCH(E152,Код_КВР,0)),"",INDIRECT(ADDRESS(MATCH(E152,Код_КВР,0)+1,2,,,"КВР")))</f>
        <v>Пособия, компенсации, меры социальной поддержки по публичным нормативным обязательствам</v>
      </c>
      <c r="B152" s="43" t="s">
        <v>301</v>
      </c>
      <c r="C152" s="8" t="s">
        <v>203</v>
      </c>
      <c r="D152" s="1" t="s">
        <v>222</v>
      </c>
      <c r="E152" s="88">
        <v>313</v>
      </c>
      <c r="F152" s="7">
        <f>'прил.5'!G635</f>
        <v>195.3</v>
      </c>
      <c r="G152" s="7">
        <f>'прил.5'!H635</f>
        <v>0</v>
      </c>
      <c r="H152" s="35">
        <f t="shared" si="20"/>
        <v>195.3</v>
      </c>
      <c r="I152" s="7">
        <f>'прил.5'!J635</f>
        <v>0</v>
      </c>
      <c r="J152" s="35">
        <f t="shared" si="19"/>
        <v>195.3</v>
      </c>
      <c r="K152" s="7">
        <f>'прил.5'!L635</f>
        <v>0</v>
      </c>
      <c r="L152" s="35">
        <f aca="true" t="shared" si="34" ref="L152:L215">J152+K152</f>
        <v>195.3</v>
      </c>
      <c r="M152" s="7">
        <f>'прил.5'!N635</f>
        <v>0</v>
      </c>
      <c r="N152" s="35">
        <f aca="true" t="shared" si="35" ref="N152:N215">L152+M152</f>
        <v>195.3</v>
      </c>
      <c r="O152" s="7">
        <f>'прил.5'!P635</f>
        <v>0</v>
      </c>
      <c r="P152" s="35">
        <f t="shared" si="32"/>
        <v>195.3</v>
      </c>
    </row>
    <row r="153" spans="1:16" ht="35.25" customHeight="1">
      <c r="A153" s="61" t="str">
        <f ca="1">IF(ISERROR(MATCH(B153,Код_КЦСР,0)),"",INDIRECT(ADDRESS(MATCH(B153,Код_КЦСР,0)+1,2,,,"КЦСР")))</f>
        <v xml:space="preserve">Осуществление денежных выплат работникам муниципальных образовательных учреждений     </v>
      </c>
      <c r="B153" s="43" t="s">
        <v>302</v>
      </c>
      <c r="C153" s="8"/>
      <c r="D153" s="1"/>
      <c r="E153" s="88"/>
      <c r="F153" s="7">
        <f>F154+F160+F166</f>
        <v>30209.5</v>
      </c>
      <c r="G153" s="7">
        <f>G154+G160+G166</f>
        <v>0</v>
      </c>
      <c r="H153" s="35">
        <f t="shared" si="20"/>
        <v>30209.5</v>
      </c>
      <c r="I153" s="7">
        <f>I154+I160+I166</f>
        <v>0</v>
      </c>
      <c r="J153" s="35">
        <f t="shared" si="19"/>
        <v>30209.5</v>
      </c>
      <c r="K153" s="7">
        <f>K154+K160+K166</f>
        <v>0</v>
      </c>
      <c r="L153" s="35">
        <f t="shared" si="34"/>
        <v>30209.5</v>
      </c>
      <c r="M153" s="7">
        <f>M154+M160+M166</f>
        <v>0</v>
      </c>
      <c r="N153" s="35">
        <f t="shared" si="35"/>
        <v>30209.5</v>
      </c>
      <c r="O153" s="7">
        <f>O154+O160+O166</f>
        <v>-10</v>
      </c>
      <c r="P153" s="35">
        <f t="shared" si="32"/>
        <v>30199.5</v>
      </c>
    </row>
    <row r="154" spans="1:16" ht="90.75" customHeight="1">
      <c r="A154" s="61" t="str">
        <f ca="1">IF(ISERROR(MATCH(B154,Код_КЦСР,0)),"",INDIRECT(ADDRESS(MATCH(B154,Код_КЦСР,0)+1,2,,,"КЦСР")))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Череповецкой городской Думы от 29.05.2012 № 97</v>
      </c>
      <c r="B154" s="43" t="s">
        <v>304</v>
      </c>
      <c r="C154" s="8"/>
      <c r="D154" s="1"/>
      <c r="E154" s="88"/>
      <c r="F154" s="7">
        <f aca="true" t="shared" si="36" ref="F154:O158">F155</f>
        <v>6156</v>
      </c>
      <c r="G154" s="7">
        <f t="shared" si="36"/>
        <v>0</v>
      </c>
      <c r="H154" s="35">
        <f t="shared" si="20"/>
        <v>6156</v>
      </c>
      <c r="I154" s="7">
        <f t="shared" si="36"/>
        <v>0</v>
      </c>
      <c r="J154" s="35">
        <f aca="true" t="shared" si="37" ref="J154:J217">H154+I154</f>
        <v>6156</v>
      </c>
      <c r="K154" s="7">
        <f t="shared" si="36"/>
        <v>0</v>
      </c>
      <c r="L154" s="35">
        <f t="shared" si="34"/>
        <v>6156</v>
      </c>
      <c r="M154" s="7">
        <f t="shared" si="36"/>
        <v>0</v>
      </c>
      <c r="N154" s="35">
        <f t="shared" si="35"/>
        <v>6156</v>
      </c>
      <c r="O154" s="7">
        <f t="shared" si="36"/>
        <v>0</v>
      </c>
      <c r="P154" s="35">
        <f t="shared" si="32"/>
        <v>6156</v>
      </c>
    </row>
    <row r="155" spans="1:16" ht="19.5" customHeight="1">
      <c r="A155" s="61" t="str">
        <f ca="1">IF(ISERROR(MATCH(C155,Код_Раздел,0)),"",INDIRECT(ADDRESS(MATCH(C155,Код_Раздел,0)+1,2,,,"Раздел")))</f>
        <v>Образование</v>
      </c>
      <c r="B155" s="43" t="s">
        <v>304</v>
      </c>
      <c r="C155" s="8" t="s">
        <v>203</v>
      </c>
      <c r="D155" s="1"/>
      <c r="E155" s="88"/>
      <c r="F155" s="7">
        <f t="shared" si="36"/>
        <v>6156</v>
      </c>
      <c r="G155" s="7">
        <f t="shared" si="36"/>
        <v>0</v>
      </c>
      <c r="H155" s="35">
        <f t="shared" si="20"/>
        <v>6156</v>
      </c>
      <c r="I155" s="7">
        <f t="shared" si="36"/>
        <v>0</v>
      </c>
      <c r="J155" s="35">
        <f t="shared" si="37"/>
        <v>6156</v>
      </c>
      <c r="K155" s="7">
        <f t="shared" si="36"/>
        <v>0</v>
      </c>
      <c r="L155" s="35">
        <f t="shared" si="34"/>
        <v>6156</v>
      </c>
      <c r="M155" s="7">
        <f t="shared" si="36"/>
        <v>0</v>
      </c>
      <c r="N155" s="35">
        <f t="shared" si="35"/>
        <v>6156</v>
      </c>
      <c r="O155" s="7">
        <f t="shared" si="36"/>
        <v>0</v>
      </c>
      <c r="P155" s="35">
        <f t="shared" si="32"/>
        <v>6156</v>
      </c>
    </row>
    <row r="156" spans="1:16" ht="21" customHeight="1">
      <c r="A156" s="12" t="s">
        <v>265</v>
      </c>
      <c r="B156" s="43" t="s">
        <v>304</v>
      </c>
      <c r="C156" s="8" t="s">
        <v>203</v>
      </c>
      <c r="D156" s="1" t="s">
        <v>221</v>
      </c>
      <c r="E156" s="88"/>
      <c r="F156" s="7">
        <f t="shared" si="36"/>
        <v>6156</v>
      </c>
      <c r="G156" s="7">
        <f t="shared" si="36"/>
        <v>0</v>
      </c>
      <c r="H156" s="35">
        <f t="shared" si="20"/>
        <v>6156</v>
      </c>
      <c r="I156" s="7">
        <f t="shared" si="36"/>
        <v>0</v>
      </c>
      <c r="J156" s="35">
        <f t="shared" si="37"/>
        <v>6156</v>
      </c>
      <c r="K156" s="7">
        <f t="shared" si="36"/>
        <v>0</v>
      </c>
      <c r="L156" s="35">
        <f t="shared" si="34"/>
        <v>6156</v>
      </c>
      <c r="M156" s="7">
        <f t="shared" si="36"/>
        <v>0</v>
      </c>
      <c r="N156" s="35">
        <f t="shared" si="35"/>
        <v>6156</v>
      </c>
      <c r="O156" s="7">
        <f t="shared" si="36"/>
        <v>0</v>
      </c>
      <c r="P156" s="35">
        <f t="shared" si="32"/>
        <v>6156</v>
      </c>
    </row>
    <row r="157" spans="1:16" ht="20.25" customHeight="1">
      <c r="A157" s="61" t="str">
        <f ca="1">IF(ISERROR(MATCH(E157,Код_КВР,0)),"",INDIRECT(ADDRESS(MATCH(E157,Код_КВР,0)+1,2,,,"КВР")))</f>
        <v>Социальное обеспечение и иные выплаты населению</v>
      </c>
      <c r="B157" s="43" t="s">
        <v>304</v>
      </c>
      <c r="C157" s="8" t="s">
        <v>203</v>
      </c>
      <c r="D157" s="1" t="s">
        <v>221</v>
      </c>
      <c r="E157" s="88">
        <v>300</v>
      </c>
      <c r="F157" s="7">
        <f t="shared" si="36"/>
        <v>6156</v>
      </c>
      <c r="G157" s="7">
        <f t="shared" si="36"/>
        <v>0</v>
      </c>
      <c r="H157" s="35">
        <f t="shared" si="20"/>
        <v>6156</v>
      </c>
      <c r="I157" s="7">
        <f t="shared" si="36"/>
        <v>0</v>
      </c>
      <c r="J157" s="35">
        <f t="shared" si="37"/>
        <v>6156</v>
      </c>
      <c r="K157" s="7">
        <f t="shared" si="36"/>
        <v>0</v>
      </c>
      <c r="L157" s="35">
        <f t="shared" si="34"/>
        <v>6156</v>
      </c>
      <c r="M157" s="7">
        <f t="shared" si="36"/>
        <v>0</v>
      </c>
      <c r="N157" s="35">
        <f t="shared" si="35"/>
        <v>6156</v>
      </c>
      <c r="O157" s="7">
        <f t="shared" si="36"/>
        <v>0</v>
      </c>
      <c r="P157" s="35">
        <f t="shared" si="32"/>
        <v>6156</v>
      </c>
    </row>
    <row r="158" spans="1:16" ht="23.25" customHeight="1">
      <c r="A158" s="61" t="str">
        <f ca="1">IF(ISERROR(MATCH(E158,Код_КВР,0)),"",INDIRECT(ADDRESS(MATCH(E158,Код_КВР,0)+1,2,,,"КВР")))</f>
        <v>Публичные нормативные социальные выплаты гражданам</v>
      </c>
      <c r="B158" s="43" t="s">
        <v>304</v>
      </c>
      <c r="C158" s="8" t="s">
        <v>203</v>
      </c>
      <c r="D158" s="1" t="s">
        <v>221</v>
      </c>
      <c r="E158" s="88">
        <v>310</v>
      </c>
      <c r="F158" s="7">
        <f t="shared" si="36"/>
        <v>6156</v>
      </c>
      <c r="G158" s="7">
        <f t="shared" si="36"/>
        <v>0</v>
      </c>
      <c r="H158" s="35">
        <f t="shared" si="20"/>
        <v>6156</v>
      </c>
      <c r="I158" s="7">
        <f t="shared" si="36"/>
        <v>0</v>
      </c>
      <c r="J158" s="35">
        <f t="shared" si="37"/>
        <v>6156</v>
      </c>
      <c r="K158" s="7">
        <f t="shared" si="36"/>
        <v>0</v>
      </c>
      <c r="L158" s="35">
        <f t="shared" si="34"/>
        <v>6156</v>
      </c>
      <c r="M158" s="7">
        <f t="shared" si="36"/>
        <v>0</v>
      </c>
      <c r="N158" s="35">
        <f t="shared" si="35"/>
        <v>6156</v>
      </c>
      <c r="O158" s="7">
        <f t="shared" si="36"/>
        <v>0</v>
      </c>
      <c r="P158" s="35">
        <f t="shared" si="32"/>
        <v>6156</v>
      </c>
    </row>
    <row r="159" spans="1:16" ht="36.75" customHeight="1">
      <c r="A159" s="61" t="str">
        <f ca="1">IF(ISERROR(MATCH(E159,Код_КВР,0)),"",INDIRECT(ADDRESS(MATCH(E159,Код_КВР,0)+1,2,,,"КВР")))</f>
        <v>Пособия, компенсации, меры социальной поддержки по публичным нормативным обязательствам</v>
      </c>
      <c r="B159" s="43" t="s">
        <v>304</v>
      </c>
      <c r="C159" s="8" t="s">
        <v>203</v>
      </c>
      <c r="D159" s="1" t="s">
        <v>221</v>
      </c>
      <c r="E159" s="88">
        <v>313</v>
      </c>
      <c r="F159" s="7">
        <f>'прил.5'!G585</f>
        <v>6156</v>
      </c>
      <c r="G159" s="7">
        <f>'прил.5'!H585</f>
        <v>0</v>
      </c>
      <c r="H159" s="35">
        <f t="shared" si="20"/>
        <v>6156</v>
      </c>
      <c r="I159" s="7">
        <f>'прил.5'!J585</f>
        <v>0</v>
      </c>
      <c r="J159" s="35">
        <f t="shared" si="37"/>
        <v>6156</v>
      </c>
      <c r="K159" s="7">
        <f>'прил.5'!L585</f>
        <v>0</v>
      </c>
      <c r="L159" s="35">
        <f t="shared" si="34"/>
        <v>6156</v>
      </c>
      <c r="M159" s="7">
        <f>'прил.5'!N585</f>
        <v>0</v>
      </c>
      <c r="N159" s="35">
        <f t="shared" si="35"/>
        <v>6156</v>
      </c>
      <c r="O159" s="7">
        <f>'прил.5'!P585</f>
        <v>0</v>
      </c>
      <c r="P159" s="35">
        <f t="shared" si="32"/>
        <v>6156</v>
      </c>
    </row>
    <row r="160" spans="1:16" ht="70.7" customHeight="1">
      <c r="A160" s="61" t="str">
        <f ca="1">IF(ISERROR(MATCH(B160,Код_КЦСР,0)),"",INDIRECT(ADDRESS(MATCH(B160,Код_КЦСР,0)+1,2,,,"КЦСР")))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160" s="43" t="s">
        <v>461</v>
      </c>
      <c r="C160" s="8"/>
      <c r="D160" s="1"/>
      <c r="E160" s="88"/>
      <c r="F160" s="7">
        <f aca="true" t="shared" si="38" ref="F160:O164">F161</f>
        <v>11634.9</v>
      </c>
      <c r="G160" s="7">
        <f t="shared" si="38"/>
        <v>0</v>
      </c>
      <c r="H160" s="35">
        <f t="shared" si="20"/>
        <v>11634.9</v>
      </c>
      <c r="I160" s="7">
        <f t="shared" si="38"/>
        <v>0</v>
      </c>
      <c r="J160" s="35">
        <f t="shared" si="37"/>
        <v>11634.9</v>
      </c>
      <c r="K160" s="7">
        <f t="shared" si="38"/>
        <v>0</v>
      </c>
      <c r="L160" s="35">
        <f t="shared" si="34"/>
        <v>11634.9</v>
      </c>
      <c r="M160" s="7">
        <f t="shared" si="38"/>
        <v>0</v>
      </c>
      <c r="N160" s="35">
        <f t="shared" si="35"/>
        <v>11634.9</v>
      </c>
      <c r="O160" s="7">
        <f t="shared" si="38"/>
        <v>-10</v>
      </c>
      <c r="P160" s="35">
        <f t="shared" si="32"/>
        <v>11624.9</v>
      </c>
    </row>
    <row r="161" spans="1:16" ht="12.75">
      <c r="A161" s="61" t="str">
        <f ca="1">IF(ISERROR(MATCH(C161,Код_Раздел,0)),"",INDIRECT(ADDRESS(MATCH(C161,Код_Раздел,0)+1,2,,,"Раздел")))</f>
        <v>Социальная политика</v>
      </c>
      <c r="B161" s="43" t="s">
        <v>461</v>
      </c>
      <c r="C161" s="8" t="s">
        <v>196</v>
      </c>
      <c r="D161" s="1"/>
      <c r="E161" s="88"/>
      <c r="F161" s="7">
        <f t="shared" si="38"/>
        <v>11634.9</v>
      </c>
      <c r="G161" s="7">
        <f t="shared" si="38"/>
        <v>0</v>
      </c>
      <c r="H161" s="35">
        <f t="shared" si="20"/>
        <v>11634.9</v>
      </c>
      <c r="I161" s="7">
        <f t="shared" si="38"/>
        <v>0</v>
      </c>
      <c r="J161" s="35">
        <f t="shared" si="37"/>
        <v>11634.9</v>
      </c>
      <c r="K161" s="7">
        <f t="shared" si="38"/>
        <v>0</v>
      </c>
      <c r="L161" s="35">
        <f t="shared" si="34"/>
        <v>11634.9</v>
      </c>
      <c r="M161" s="7">
        <f t="shared" si="38"/>
        <v>0</v>
      </c>
      <c r="N161" s="35">
        <f t="shared" si="35"/>
        <v>11634.9</v>
      </c>
      <c r="O161" s="7">
        <f t="shared" si="38"/>
        <v>-10</v>
      </c>
      <c r="P161" s="35">
        <f t="shared" si="32"/>
        <v>11624.9</v>
      </c>
    </row>
    <row r="162" spans="1:16" ht="18.75" customHeight="1">
      <c r="A162" s="12" t="s">
        <v>187</v>
      </c>
      <c r="B162" s="43" t="s">
        <v>461</v>
      </c>
      <c r="C162" s="8" t="s">
        <v>196</v>
      </c>
      <c r="D162" s="8" t="s">
        <v>223</v>
      </c>
      <c r="E162" s="88"/>
      <c r="F162" s="7">
        <f t="shared" si="38"/>
        <v>11634.9</v>
      </c>
      <c r="G162" s="7">
        <f t="shared" si="38"/>
        <v>0</v>
      </c>
      <c r="H162" s="35">
        <f aca="true" t="shared" si="39" ref="H162:H225">F162+G162</f>
        <v>11634.9</v>
      </c>
      <c r="I162" s="7">
        <f t="shared" si="38"/>
        <v>0</v>
      </c>
      <c r="J162" s="35">
        <f t="shared" si="37"/>
        <v>11634.9</v>
      </c>
      <c r="K162" s="7">
        <f t="shared" si="38"/>
        <v>0</v>
      </c>
      <c r="L162" s="35">
        <f t="shared" si="34"/>
        <v>11634.9</v>
      </c>
      <c r="M162" s="7">
        <f t="shared" si="38"/>
        <v>0</v>
      </c>
      <c r="N162" s="35">
        <f t="shared" si="35"/>
        <v>11634.9</v>
      </c>
      <c r="O162" s="7">
        <f t="shared" si="38"/>
        <v>-10</v>
      </c>
      <c r="P162" s="35">
        <f t="shared" si="32"/>
        <v>11624.9</v>
      </c>
    </row>
    <row r="163" spans="1:16" ht="18.75" customHeight="1">
      <c r="A163" s="61" t="str">
        <f ca="1">IF(ISERROR(MATCH(E163,Код_КВР,0)),"",INDIRECT(ADDRESS(MATCH(E163,Код_КВР,0)+1,2,,,"КВР")))</f>
        <v>Социальное обеспечение и иные выплаты населению</v>
      </c>
      <c r="B163" s="43" t="s">
        <v>461</v>
      </c>
      <c r="C163" s="8" t="s">
        <v>196</v>
      </c>
      <c r="D163" s="8" t="s">
        <v>223</v>
      </c>
      <c r="E163" s="88">
        <v>300</v>
      </c>
      <c r="F163" s="7">
        <f t="shared" si="38"/>
        <v>11634.9</v>
      </c>
      <c r="G163" s="7">
        <f t="shared" si="38"/>
        <v>0</v>
      </c>
      <c r="H163" s="35">
        <f t="shared" si="39"/>
        <v>11634.9</v>
      </c>
      <c r="I163" s="7">
        <f t="shared" si="38"/>
        <v>0</v>
      </c>
      <c r="J163" s="35">
        <f t="shared" si="37"/>
        <v>11634.9</v>
      </c>
      <c r="K163" s="7">
        <f t="shared" si="38"/>
        <v>0</v>
      </c>
      <c r="L163" s="35">
        <f t="shared" si="34"/>
        <v>11634.9</v>
      </c>
      <c r="M163" s="7">
        <f t="shared" si="38"/>
        <v>0</v>
      </c>
      <c r="N163" s="35">
        <f t="shared" si="35"/>
        <v>11634.9</v>
      </c>
      <c r="O163" s="7">
        <f t="shared" si="38"/>
        <v>-10</v>
      </c>
      <c r="P163" s="35">
        <f t="shared" si="32"/>
        <v>11624.9</v>
      </c>
    </row>
    <row r="164" spans="1:16" ht="18.75" customHeight="1">
      <c r="A164" s="61" t="str">
        <f ca="1">IF(ISERROR(MATCH(E164,Код_КВР,0)),"",INDIRECT(ADDRESS(MATCH(E164,Код_КВР,0)+1,2,,,"КВР")))</f>
        <v>Публичные нормативные социальные выплаты гражданам</v>
      </c>
      <c r="B164" s="43" t="s">
        <v>461</v>
      </c>
      <c r="C164" s="8" t="s">
        <v>196</v>
      </c>
      <c r="D164" s="8" t="s">
        <v>223</v>
      </c>
      <c r="E164" s="88">
        <v>310</v>
      </c>
      <c r="F164" s="7">
        <f t="shared" si="38"/>
        <v>11634.9</v>
      </c>
      <c r="G164" s="7">
        <f t="shared" si="38"/>
        <v>0</v>
      </c>
      <c r="H164" s="35">
        <f t="shared" si="39"/>
        <v>11634.9</v>
      </c>
      <c r="I164" s="7">
        <f t="shared" si="38"/>
        <v>0</v>
      </c>
      <c r="J164" s="35">
        <f t="shared" si="37"/>
        <v>11634.9</v>
      </c>
      <c r="K164" s="7">
        <f t="shared" si="38"/>
        <v>0</v>
      </c>
      <c r="L164" s="35">
        <f t="shared" si="34"/>
        <v>11634.9</v>
      </c>
      <c r="M164" s="7">
        <f t="shared" si="38"/>
        <v>0</v>
      </c>
      <c r="N164" s="35">
        <f t="shared" si="35"/>
        <v>11634.9</v>
      </c>
      <c r="O164" s="7">
        <f t="shared" si="38"/>
        <v>-10</v>
      </c>
      <c r="P164" s="35">
        <f t="shared" si="32"/>
        <v>11624.9</v>
      </c>
    </row>
    <row r="165" spans="1:16" ht="35.25" customHeight="1">
      <c r="A165" s="61" t="str">
        <f ca="1">IF(ISERROR(MATCH(E165,Код_КВР,0)),"",INDIRECT(ADDRESS(MATCH(E165,Код_КВР,0)+1,2,,,"КВР")))</f>
        <v>Пособия, компенсации, меры социальной поддержки по публичным нормативным обязательствам</v>
      </c>
      <c r="B165" s="43" t="s">
        <v>461</v>
      </c>
      <c r="C165" s="8" t="s">
        <v>196</v>
      </c>
      <c r="D165" s="8" t="s">
        <v>223</v>
      </c>
      <c r="E165" s="88">
        <v>313</v>
      </c>
      <c r="F165" s="7">
        <f>'прил.5'!G789</f>
        <v>11634.9</v>
      </c>
      <c r="G165" s="7">
        <f>'прил.5'!H789</f>
        <v>0</v>
      </c>
      <c r="H165" s="35">
        <f t="shared" si="39"/>
        <v>11634.9</v>
      </c>
      <c r="I165" s="7">
        <f>'прил.5'!J789</f>
        <v>0</v>
      </c>
      <c r="J165" s="35">
        <f t="shared" si="37"/>
        <v>11634.9</v>
      </c>
      <c r="K165" s="7">
        <f>'прил.5'!L789</f>
        <v>0</v>
      </c>
      <c r="L165" s="35">
        <f t="shared" si="34"/>
        <v>11634.9</v>
      </c>
      <c r="M165" s="7">
        <f>'прил.5'!N789</f>
        <v>0</v>
      </c>
      <c r="N165" s="35">
        <f t="shared" si="35"/>
        <v>11634.9</v>
      </c>
      <c r="O165" s="7">
        <f>'прил.5'!P789</f>
        <v>-10</v>
      </c>
      <c r="P165" s="35">
        <f t="shared" si="32"/>
        <v>11624.9</v>
      </c>
    </row>
    <row r="166" spans="1:16" ht="84.75" customHeight="1">
      <c r="A166" s="61" t="str">
        <f ca="1">IF(ISERROR(MATCH(B166,Код_КЦСР,0)),"",INDIRECT(ADDRESS(MATCH(B166,Код_КЦСР,0)+1,2,,,"КЦСР")))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166" s="43" t="s">
        <v>462</v>
      </c>
      <c r="C166" s="8"/>
      <c r="D166" s="1"/>
      <c r="E166" s="88"/>
      <c r="F166" s="7">
        <f aca="true" t="shared" si="40" ref="F166:O170">F167</f>
        <v>12418.6</v>
      </c>
      <c r="G166" s="7">
        <f t="shared" si="40"/>
        <v>0</v>
      </c>
      <c r="H166" s="35">
        <f t="shared" si="39"/>
        <v>12418.6</v>
      </c>
      <c r="I166" s="7">
        <f t="shared" si="40"/>
        <v>0</v>
      </c>
      <c r="J166" s="35">
        <f t="shared" si="37"/>
        <v>12418.6</v>
      </c>
      <c r="K166" s="7">
        <f t="shared" si="40"/>
        <v>0</v>
      </c>
      <c r="L166" s="35">
        <f t="shared" si="34"/>
        <v>12418.6</v>
      </c>
      <c r="M166" s="7">
        <f t="shared" si="40"/>
        <v>0</v>
      </c>
      <c r="N166" s="35">
        <f t="shared" si="35"/>
        <v>12418.6</v>
      </c>
      <c r="O166" s="7">
        <f t="shared" si="40"/>
        <v>0</v>
      </c>
      <c r="P166" s="35">
        <f t="shared" si="32"/>
        <v>12418.6</v>
      </c>
    </row>
    <row r="167" spans="1:16" ht="12.75">
      <c r="A167" s="61" t="str">
        <f ca="1">IF(ISERROR(MATCH(C167,Код_Раздел,0)),"",INDIRECT(ADDRESS(MATCH(C167,Код_Раздел,0)+1,2,,,"Раздел")))</f>
        <v>Социальная политика</v>
      </c>
      <c r="B167" s="43" t="s">
        <v>462</v>
      </c>
      <c r="C167" s="8" t="s">
        <v>196</v>
      </c>
      <c r="D167" s="1"/>
      <c r="E167" s="88"/>
      <c r="F167" s="7">
        <f t="shared" si="40"/>
        <v>12418.6</v>
      </c>
      <c r="G167" s="7">
        <f t="shared" si="40"/>
        <v>0</v>
      </c>
      <c r="H167" s="35">
        <f t="shared" si="39"/>
        <v>12418.6</v>
      </c>
      <c r="I167" s="7">
        <f t="shared" si="40"/>
        <v>0</v>
      </c>
      <c r="J167" s="35">
        <f t="shared" si="37"/>
        <v>12418.6</v>
      </c>
      <c r="K167" s="7">
        <f t="shared" si="40"/>
        <v>0</v>
      </c>
      <c r="L167" s="35">
        <f t="shared" si="34"/>
        <v>12418.6</v>
      </c>
      <c r="M167" s="7">
        <f t="shared" si="40"/>
        <v>0</v>
      </c>
      <c r="N167" s="35">
        <f t="shared" si="35"/>
        <v>12418.6</v>
      </c>
      <c r="O167" s="7">
        <f t="shared" si="40"/>
        <v>0</v>
      </c>
      <c r="P167" s="35">
        <f t="shared" si="32"/>
        <v>12418.6</v>
      </c>
    </row>
    <row r="168" spans="1:16" ht="12.75">
      <c r="A168" s="76" t="s">
        <v>212</v>
      </c>
      <c r="B168" s="43" t="s">
        <v>462</v>
      </c>
      <c r="C168" s="8" t="s">
        <v>196</v>
      </c>
      <c r="D168" s="8" t="s">
        <v>224</v>
      </c>
      <c r="E168" s="88"/>
      <c r="F168" s="7">
        <f t="shared" si="40"/>
        <v>12418.6</v>
      </c>
      <c r="G168" s="7">
        <f t="shared" si="40"/>
        <v>0</v>
      </c>
      <c r="H168" s="35">
        <f t="shared" si="39"/>
        <v>12418.6</v>
      </c>
      <c r="I168" s="7">
        <f t="shared" si="40"/>
        <v>0</v>
      </c>
      <c r="J168" s="35">
        <f t="shared" si="37"/>
        <v>12418.6</v>
      </c>
      <c r="K168" s="7">
        <f t="shared" si="40"/>
        <v>0</v>
      </c>
      <c r="L168" s="35">
        <f t="shared" si="34"/>
        <v>12418.6</v>
      </c>
      <c r="M168" s="7">
        <f t="shared" si="40"/>
        <v>0</v>
      </c>
      <c r="N168" s="35">
        <f t="shared" si="35"/>
        <v>12418.6</v>
      </c>
      <c r="O168" s="7">
        <f t="shared" si="40"/>
        <v>0</v>
      </c>
      <c r="P168" s="35">
        <f t="shared" si="32"/>
        <v>12418.6</v>
      </c>
    </row>
    <row r="169" spans="1:16" ht="12.75">
      <c r="A169" s="61" t="str">
        <f ca="1">IF(ISERROR(MATCH(E169,Код_КВР,0)),"",INDIRECT(ADDRESS(MATCH(E169,Код_КВР,0)+1,2,,,"КВР")))</f>
        <v>Социальное обеспечение и иные выплаты населению</v>
      </c>
      <c r="B169" s="43" t="s">
        <v>462</v>
      </c>
      <c r="C169" s="8" t="s">
        <v>196</v>
      </c>
      <c r="D169" s="8" t="s">
        <v>224</v>
      </c>
      <c r="E169" s="88">
        <v>300</v>
      </c>
      <c r="F169" s="7">
        <f t="shared" si="40"/>
        <v>12418.6</v>
      </c>
      <c r="G169" s="7">
        <f t="shared" si="40"/>
        <v>0</v>
      </c>
      <c r="H169" s="35">
        <f t="shared" si="39"/>
        <v>12418.6</v>
      </c>
      <c r="I169" s="7">
        <f t="shared" si="40"/>
        <v>0</v>
      </c>
      <c r="J169" s="35">
        <f t="shared" si="37"/>
        <v>12418.6</v>
      </c>
      <c r="K169" s="7">
        <f t="shared" si="40"/>
        <v>0</v>
      </c>
      <c r="L169" s="35">
        <f t="shared" si="34"/>
        <v>12418.6</v>
      </c>
      <c r="M169" s="7">
        <f t="shared" si="40"/>
        <v>0</v>
      </c>
      <c r="N169" s="35">
        <f t="shared" si="35"/>
        <v>12418.6</v>
      </c>
      <c r="O169" s="7">
        <f t="shared" si="40"/>
        <v>0</v>
      </c>
      <c r="P169" s="35">
        <f t="shared" si="32"/>
        <v>12418.6</v>
      </c>
    </row>
    <row r="170" spans="1:16" ht="12.75">
      <c r="A170" s="61" t="str">
        <f ca="1">IF(ISERROR(MATCH(E170,Код_КВР,0)),"",INDIRECT(ADDRESS(MATCH(E170,Код_КВР,0)+1,2,,,"КВР")))</f>
        <v>Публичные нормативные социальные выплаты гражданам</v>
      </c>
      <c r="B170" s="43" t="s">
        <v>462</v>
      </c>
      <c r="C170" s="8" t="s">
        <v>196</v>
      </c>
      <c r="D170" s="8" t="s">
        <v>224</v>
      </c>
      <c r="E170" s="88">
        <v>310</v>
      </c>
      <c r="F170" s="7">
        <f t="shared" si="40"/>
        <v>12418.6</v>
      </c>
      <c r="G170" s="7">
        <f t="shared" si="40"/>
        <v>0</v>
      </c>
      <c r="H170" s="35">
        <f t="shared" si="39"/>
        <v>12418.6</v>
      </c>
      <c r="I170" s="7">
        <f t="shared" si="40"/>
        <v>0</v>
      </c>
      <c r="J170" s="35">
        <f t="shared" si="37"/>
        <v>12418.6</v>
      </c>
      <c r="K170" s="7">
        <f t="shared" si="40"/>
        <v>0</v>
      </c>
      <c r="L170" s="35">
        <f t="shared" si="34"/>
        <v>12418.6</v>
      </c>
      <c r="M170" s="7">
        <f t="shared" si="40"/>
        <v>0</v>
      </c>
      <c r="N170" s="35">
        <f t="shared" si="35"/>
        <v>12418.6</v>
      </c>
      <c r="O170" s="7">
        <f t="shared" si="40"/>
        <v>0</v>
      </c>
      <c r="P170" s="35">
        <f t="shared" si="32"/>
        <v>12418.6</v>
      </c>
    </row>
    <row r="171" spans="1:16" ht="40.5" customHeight="1">
      <c r="A171" s="61" t="str">
        <f ca="1">IF(ISERROR(MATCH(E171,Код_КВР,0)),"",INDIRECT(ADDRESS(MATCH(E171,Код_КВР,0)+1,2,,,"КВР")))</f>
        <v>Пособия, компенсации, меры социальной поддержки по публичным нормативным обязательствам</v>
      </c>
      <c r="B171" s="43" t="s">
        <v>462</v>
      </c>
      <c r="C171" s="8" t="s">
        <v>196</v>
      </c>
      <c r="D171" s="8" t="s">
        <v>224</v>
      </c>
      <c r="E171" s="88">
        <v>313</v>
      </c>
      <c r="F171" s="7">
        <f>'прил.5'!G808</f>
        <v>12418.6</v>
      </c>
      <c r="G171" s="7">
        <f>'прил.5'!H808</f>
        <v>0</v>
      </c>
      <c r="H171" s="35">
        <f t="shared" si="39"/>
        <v>12418.6</v>
      </c>
      <c r="I171" s="7">
        <f>'прил.5'!J808</f>
        <v>0</v>
      </c>
      <c r="J171" s="35">
        <f t="shared" si="37"/>
        <v>12418.6</v>
      </c>
      <c r="K171" s="7">
        <f>'прил.5'!L808</f>
        <v>0</v>
      </c>
      <c r="L171" s="35">
        <f t="shared" si="34"/>
        <v>12418.6</v>
      </c>
      <c r="M171" s="7">
        <f>'прил.5'!N808</f>
        <v>0</v>
      </c>
      <c r="N171" s="35">
        <f t="shared" si="35"/>
        <v>12418.6</v>
      </c>
      <c r="O171" s="7">
        <f>'прил.5'!P808</f>
        <v>0</v>
      </c>
      <c r="P171" s="35">
        <f t="shared" si="32"/>
        <v>12418.6</v>
      </c>
    </row>
    <row r="172" spans="1:16" ht="33">
      <c r="A172" s="61" t="str">
        <f ca="1">IF(ISERROR(MATCH(B172,Код_КЦСР,0)),"",INDIRECT(ADDRESS(MATCH(B172,Код_КЦСР,0)+1,2,,,"КЦСР")))</f>
        <v>Представление лучших педагогов сферы образования к поощрению  наградами всех уровней</v>
      </c>
      <c r="B172" s="43" t="s">
        <v>463</v>
      </c>
      <c r="C172" s="8"/>
      <c r="D172" s="1"/>
      <c r="E172" s="88"/>
      <c r="F172" s="7">
        <f aca="true" t="shared" si="41" ref="F172:O177">F173</f>
        <v>32.6</v>
      </c>
      <c r="G172" s="7">
        <f t="shared" si="41"/>
        <v>0</v>
      </c>
      <c r="H172" s="35">
        <f t="shared" si="39"/>
        <v>32.6</v>
      </c>
      <c r="I172" s="7">
        <f t="shared" si="41"/>
        <v>0</v>
      </c>
      <c r="J172" s="35">
        <f t="shared" si="37"/>
        <v>32.6</v>
      </c>
      <c r="K172" s="7">
        <f t="shared" si="41"/>
        <v>0</v>
      </c>
      <c r="L172" s="35">
        <f t="shared" si="34"/>
        <v>32.6</v>
      </c>
      <c r="M172" s="7">
        <f t="shared" si="41"/>
        <v>0</v>
      </c>
      <c r="N172" s="35">
        <f t="shared" si="35"/>
        <v>32.6</v>
      </c>
      <c r="O172" s="7">
        <f t="shared" si="41"/>
        <v>0</v>
      </c>
      <c r="P172" s="35">
        <f t="shared" si="32"/>
        <v>32.6</v>
      </c>
    </row>
    <row r="173" spans="1:16" ht="51.75" customHeight="1">
      <c r="A173" s="61" t="str">
        <f ca="1">IF(ISERROR(MATCH(B173,Код_КЦСР,0)),"",INDIRECT(ADDRESS(MATCH(B173,Код_КЦСР,0)+1,2,,,"КЦСР")))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173" s="43" t="s">
        <v>465</v>
      </c>
      <c r="C173" s="8"/>
      <c r="D173" s="1"/>
      <c r="E173" s="88"/>
      <c r="F173" s="7">
        <f t="shared" si="41"/>
        <v>32.6</v>
      </c>
      <c r="G173" s="7">
        <f t="shared" si="41"/>
        <v>0</v>
      </c>
      <c r="H173" s="35">
        <f t="shared" si="39"/>
        <v>32.6</v>
      </c>
      <c r="I173" s="7">
        <f t="shared" si="41"/>
        <v>0</v>
      </c>
      <c r="J173" s="35">
        <f t="shared" si="37"/>
        <v>32.6</v>
      </c>
      <c r="K173" s="7">
        <f t="shared" si="41"/>
        <v>0</v>
      </c>
      <c r="L173" s="35">
        <f t="shared" si="34"/>
        <v>32.6</v>
      </c>
      <c r="M173" s="7">
        <f t="shared" si="41"/>
        <v>0</v>
      </c>
      <c r="N173" s="35">
        <f t="shared" si="35"/>
        <v>32.6</v>
      </c>
      <c r="O173" s="7">
        <f t="shared" si="41"/>
        <v>0</v>
      </c>
      <c r="P173" s="35">
        <f t="shared" si="32"/>
        <v>32.6</v>
      </c>
    </row>
    <row r="174" spans="1:16" ht="20.25" customHeight="1">
      <c r="A174" s="61" t="str">
        <f ca="1">IF(ISERROR(MATCH(C174,Код_Раздел,0)),"",INDIRECT(ADDRESS(MATCH(C174,Код_Раздел,0)+1,2,,,"Раздел")))</f>
        <v>Образование</v>
      </c>
      <c r="B174" s="43" t="s">
        <v>465</v>
      </c>
      <c r="C174" s="8" t="s">
        <v>203</v>
      </c>
      <c r="D174" s="1"/>
      <c r="E174" s="88"/>
      <c r="F174" s="7">
        <f t="shared" si="41"/>
        <v>32.6</v>
      </c>
      <c r="G174" s="7">
        <f t="shared" si="41"/>
        <v>0</v>
      </c>
      <c r="H174" s="35">
        <f t="shared" si="39"/>
        <v>32.6</v>
      </c>
      <c r="I174" s="7">
        <f t="shared" si="41"/>
        <v>0</v>
      </c>
      <c r="J174" s="35">
        <f t="shared" si="37"/>
        <v>32.6</v>
      </c>
      <c r="K174" s="7">
        <f t="shared" si="41"/>
        <v>0</v>
      </c>
      <c r="L174" s="35">
        <f t="shared" si="34"/>
        <v>32.6</v>
      </c>
      <c r="M174" s="7">
        <f t="shared" si="41"/>
        <v>0</v>
      </c>
      <c r="N174" s="35">
        <f t="shared" si="35"/>
        <v>32.6</v>
      </c>
      <c r="O174" s="7">
        <f t="shared" si="41"/>
        <v>0</v>
      </c>
      <c r="P174" s="35">
        <f t="shared" si="32"/>
        <v>32.6</v>
      </c>
    </row>
    <row r="175" spans="1:16" ht="19.5" customHeight="1">
      <c r="A175" s="12" t="s">
        <v>258</v>
      </c>
      <c r="B175" s="43" t="s">
        <v>465</v>
      </c>
      <c r="C175" s="8" t="s">
        <v>203</v>
      </c>
      <c r="D175" s="1" t="s">
        <v>222</v>
      </c>
      <c r="E175" s="88"/>
      <c r="F175" s="7">
        <f t="shared" si="41"/>
        <v>32.6</v>
      </c>
      <c r="G175" s="7">
        <f t="shared" si="41"/>
        <v>0</v>
      </c>
      <c r="H175" s="35">
        <f t="shared" si="39"/>
        <v>32.6</v>
      </c>
      <c r="I175" s="7">
        <f t="shared" si="41"/>
        <v>0</v>
      </c>
      <c r="J175" s="35">
        <f t="shared" si="37"/>
        <v>32.6</v>
      </c>
      <c r="K175" s="7">
        <f t="shared" si="41"/>
        <v>0</v>
      </c>
      <c r="L175" s="35">
        <f t="shared" si="34"/>
        <v>32.6</v>
      </c>
      <c r="M175" s="7">
        <f t="shared" si="41"/>
        <v>0</v>
      </c>
      <c r="N175" s="35">
        <f t="shared" si="35"/>
        <v>32.6</v>
      </c>
      <c r="O175" s="7">
        <f t="shared" si="41"/>
        <v>0</v>
      </c>
      <c r="P175" s="35">
        <f t="shared" si="32"/>
        <v>32.6</v>
      </c>
    </row>
    <row r="176" spans="1:16" ht="19.5" customHeight="1">
      <c r="A176" s="61" t="str">
        <f ca="1">IF(ISERROR(MATCH(E176,Код_КВР,0)),"",INDIRECT(ADDRESS(MATCH(E176,Код_КВР,0)+1,2,,,"КВР")))</f>
        <v>Социальное обеспечение и иные выплаты населению</v>
      </c>
      <c r="B176" s="43" t="s">
        <v>465</v>
      </c>
      <c r="C176" s="8" t="s">
        <v>203</v>
      </c>
      <c r="D176" s="1" t="s">
        <v>222</v>
      </c>
      <c r="E176" s="88">
        <v>300</v>
      </c>
      <c r="F176" s="7">
        <f t="shared" si="41"/>
        <v>32.6</v>
      </c>
      <c r="G176" s="7">
        <f t="shared" si="41"/>
        <v>0</v>
      </c>
      <c r="H176" s="35">
        <f t="shared" si="39"/>
        <v>32.6</v>
      </c>
      <c r="I176" s="7">
        <f t="shared" si="41"/>
        <v>0</v>
      </c>
      <c r="J176" s="35">
        <f t="shared" si="37"/>
        <v>32.6</v>
      </c>
      <c r="K176" s="7">
        <f t="shared" si="41"/>
        <v>0</v>
      </c>
      <c r="L176" s="35">
        <f t="shared" si="34"/>
        <v>32.6</v>
      </c>
      <c r="M176" s="7">
        <f t="shared" si="41"/>
        <v>0</v>
      </c>
      <c r="N176" s="35">
        <f t="shared" si="35"/>
        <v>32.6</v>
      </c>
      <c r="O176" s="7">
        <f t="shared" si="41"/>
        <v>0</v>
      </c>
      <c r="P176" s="35">
        <f t="shared" si="32"/>
        <v>32.6</v>
      </c>
    </row>
    <row r="177" spans="1:16" ht="18.75" customHeight="1">
      <c r="A177" s="61" t="str">
        <f ca="1">IF(ISERROR(MATCH(E177,Код_КВР,0)),"",INDIRECT(ADDRESS(MATCH(E177,Код_КВР,0)+1,2,,,"КВР")))</f>
        <v>Публичные нормативные социальные выплаты гражданам</v>
      </c>
      <c r="B177" s="43" t="s">
        <v>465</v>
      </c>
      <c r="C177" s="8" t="s">
        <v>203</v>
      </c>
      <c r="D177" s="1" t="s">
        <v>222</v>
      </c>
      <c r="E177" s="88">
        <v>310</v>
      </c>
      <c r="F177" s="7">
        <f t="shared" si="41"/>
        <v>32.6</v>
      </c>
      <c r="G177" s="7">
        <f t="shared" si="41"/>
        <v>0</v>
      </c>
      <c r="H177" s="35">
        <f t="shared" si="39"/>
        <v>32.6</v>
      </c>
      <c r="I177" s="7">
        <f t="shared" si="41"/>
        <v>0</v>
      </c>
      <c r="J177" s="35">
        <f t="shared" si="37"/>
        <v>32.6</v>
      </c>
      <c r="K177" s="7">
        <f t="shared" si="41"/>
        <v>0</v>
      </c>
      <c r="L177" s="35">
        <f t="shared" si="34"/>
        <v>32.6</v>
      </c>
      <c r="M177" s="7">
        <f t="shared" si="41"/>
        <v>0</v>
      </c>
      <c r="N177" s="35">
        <f t="shared" si="35"/>
        <v>32.6</v>
      </c>
      <c r="O177" s="7">
        <f t="shared" si="41"/>
        <v>0</v>
      </c>
      <c r="P177" s="35">
        <f t="shared" si="32"/>
        <v>32.6</v>
      </c>
    </row>
    <row r="178" spans="1:16" ht="36" customHeight="1">
      <c r="A178" s="61" t="str">
        <f ca="1">IF(ISERROR(MATCH(E178,Код_КВР,0)),"",INDIRECT(ADDRESS(MATCH(E178,Код_КВР,0)+1,2,,,"КВР")))</f>
        <v>Пособия, компенсации, меры социальной поддержки по публичным нормативным обязательствам</v>
      </c>
      <c r="B178" s="43" t="s">
        <v>465</v>
      </c>
      <c r="C178" s="8" t="s">
        <v>203</v>
      </c>
      <c r="D178" s="1" t="s">
        <v>222</v>
      </c>
      <c r="E178" s="88">
        <v>313</v>
      </c>
      <c r="F178" s="7">
        <f>'прил.5'!G640</f>
        <v>32.6</v>
      </c>
      <c r="G178" s="7">
        <f>'прил.5'!H640</f>
        <v>0</v>
      </c>
      <c r="H178" s="35">
        <f t="shared" si="39"/>
        <v>32.6</v>
      </c>
      <c r="I178" s="7">
        <f>'прил.5'!J640</f>
        <v>0</v>
      </c>
      <c r="J178" s="35">
        <f t="shared" si="37"/>
        <v>32.6</v>
      </c>
      <c r="K178" s="7">
        <f>'прил.5'!L640</f>
        <v>0</v>
      </c>
      <c r="L178" s="35">
        <f t="shared" si="34"/>
        <v>32.6</v>
      </c>
      <c r="M178" s="7">
        <f>'прил.5'!N640</f>
        <v>0</v>
      </c>
      <c r="N178" s="35">
        <f t="shared" si="35"/>
        <v>32.6</v>
      </c>
      <c r="O178" s="7">
        <f>'прил.5'!P640</f>
        <v>0</v>
      </c>
      <c r="P178" s="35">
        <f t="shared" si="32"/>
        <v>32.6</v>
      </c>
    </row>
    <row r="179" spans="1:16" ht="18.75" customHeight="1">
      <c r="A179" s="61" t="str">
        <f ca="1">IF(ISERROR(MATCH(B179,Код_КЦСР,0)),"",INDIRECT(ADDRESS(MATCH(B179,Код_КЦСР,0)+1,2,,,"КЦСР")))</f>
        <v>Одаренные дети</v>
      </c>
      <c r="B179" s="43" t="s">
        <v>466</v>
      </c>
      <c r="C179" s="8"/>
      <c r="D179" s="1"/>
      <c r="E179" s="88"/>
      <c r="F179" s="7">
        <f aca="true" t="shared" si="42" ref="F179:O181">F180</f>
        <v>1842.8</v>
      </c>
      <c r="G179" s="7">
        <f t="shared" si="42"/>
        <v>0</v>
      </c>
      <c r="H179" s="35">
        <f t="shared" si="39"/>
        <v>1842.8</v>
      </c>
      <c r="I179" s="7">
        <f t="shared" si="42"/>
        <v>0</v>
      </c>
      <c r="J179" s="35">
        <f t="shared" si="37"/>
        <v>1842.8</v>
      </c>
      <c r="K179" s="7">
        <f t="shared" si="42"/>
        <v>0</v>
      </c>
      <c r="L179" s="35">
        <f t="shared" si="34"/>
        <v>1842.8</v>
      </c>
      <c r="M179" s="7">
        <f t="shared" si="42"/>
        <v>0</v>
      </c>
      <c r="N179" s="35">
        <f t="shared" si="35"/>
        <v>1842.8</v>
      </c>
      <c r="O179" s="7">
        <f t="shared" si="42"/>
        <v>0</v>
      </c>
      <c r="P179" s="35">
        <f t="shared" si="32"/>
        <v>1842.8</v>
      </c>
    </row>
    <row r="180" spans="1:16" ht="19.5" customHeight="1">
      <c r="A180" s="61" t="str">
        <f ca="1">IF(ISERROR(MATCH(C180,Код_Раздел,0)),"",INDIRECT(ADDRESS(MATCH(C180,Код_Раздел,0)+1,2,,,"Раздел")))</f>
        <v>Образование</v>
      </c>
      <c r="B180" s="43" t="s">
        <v>466</v>
      </c>
      <c r="C180" s="8" t="s">
        <v>203</v>
      </c>
      <c r="D180" s="1"/>
      <c r="E180" s="88"/>
      <c r="F180" s="7">
        <f t="shared" si="42"/>
        <v>1842.8</v>
      </c>
      <c r="G180" s="7">
        <f t="shared" si="42"/>
        <v>0</v>
      </c>
      <c r="H180" s="35">
        <f t="shared" si="39"/>
        <v>1842.8</v>
      </c>
      <c r="I180" s="7">
        <f t="shared" si="42"/>
        <v>0</v>
      </c>
      <c r="J180" s="35">
        <f t="shared" si="37"/>
        <v>1842.8</v>
      </c>
      <c r="K180" s="7">
        <f t="shared" si="42"/>
        <v>0</v>
      </c>
      <c r="L180" s="35">
        <f t="shared" si="34"/>
        <v>1842.8</v>
      </c>
      <c r="M180" s="7">
        <f t="shared" si="42"/>
        <v>0</v>
      </c>
      <c r="N180" s="35">
        <f t="shared" si="35"/>
        <v>1842.8</v>
      </c>
      <c r="O180" s="7">
        <f t="shared" si="42"/>
        <v>0</v>
      </c>
      <c r="P180" s="35">
        <f t="shared" si="32"/>
        <v>1842.8</v>
      </c>
    </row>
    <row r="181" spans="1:16" ht="18.75" customHeight="1">
      <c r="A181" s="12" t="s">
        <v>259</v>
      </c>
      <c r="B181" s="43" t="s">
        <v>466</v>
      </c>
      <c r="C181" s="8" t="s">
        <v>203</v>
      </c>
      <c r="D181" s="1" t="s">
        <v>227</v>
      </c>
      <c r="E181" s="88"/>
      <c r="F181" s="7">
        <f t="shared" si="42"/>
        <v>1842.8</v>
      </c>
      <c r="G181" s="7">
        <f t="shared" si="42"/>
        <v>0</v>
      </c>
      <c r="H181" s="35">
        <f t="shared" si="39"/>
        <v>1842.8</v>
      </c>
      <c r="I181" s="7">
        <f t="shared" si="42"/>
        <v>0</v>
      </c>
      <c r="J181" s="35">
        <f t="shared" si="37"/>
        <v>1842.8</v>
      </c>
      <c r="K181" s="7">
        <f t="shared" si="42"/>
        <v>0</v>
      </c>
      <c r="L181" s="35">
        <f t="shared" si="34"/>
        <v>1842.8</v>
      </c>
      <c r="M181" s="7">
        <f t="shared" si="42"/>
        <v>0</v>
      </c>
      <c r="N181" s="35">
        <f t="shared" si="35"/>
        <v>1842.8</v>
      </c>
      <c r="O181" s="7">
        <f t="shared" si="42"/>
        <v>0</v>
      </c>
      <c r="P181" s="35">
        <f t="shared" si="32"/>
        <v>1842.8</v>
      </c>
    </row>
    <row r="182" spans="1:16" ht="35.25" customHeight="1">
      <c r="A182" s="61" t="str">
        <f ca="1">IF(ISERROR(MATCH(E182,Код_КВР,0)),"",INDIRECT(ADDRESS(MATCH(E182,Код_КВР,0)+1,2,,,"КВР")))</f>
        <v>Предоставление субсидий бюджетным, автономным учреждениям и иным некоммерческим организациям</v>
      </c>
      <c r="B182" s="43" t="s">
        <v>466</v>
      </c>
      <c r="C182" s="8" t="s">
        <v>203</v>
      </c>
      <c r="D182" s="1" t="s">
        <v>227</v>
      </c>
      <c r="E182" s="88">
        <v>600</v>
      </c>
      <c r="F182" s="7">
        <f>F183+F185</f>
        <v>1842.8</v>
      </c>
      <c r="G182" s="7">
        <f>G183+G185</f>
        <v>0</v>
      </c>
      <c r="H182" s="35">
        <f t="shared" si="39"/>
        <v>1842.8</v>
      </c>
      <c r="I182" s="7">
        <f>I183+I185</f>
        <v>0</v>
      </c>
      <c r="J182" s="35">
        <f t="shared" si="37"/>
        <v>1842.8</v>
      </c>
      <c r="K182" s="7">
        <f>K183+K185</f>
        <v>0</v>
      </c>
      <c r="L182" s="35">
        <f t="shared" si="34"/>
        <v>1842.8</v>
      </c>
      <c r="M182" s="7">
        <f>M183+M185</f>
        <v>0</v>
      </c>
      <c r="N182" s="35">
        <f t="shared" si="35"/>
        <v>1842.8</v>
      </c>
      <c r="O182" s="7">
        <f>O183+O185</f>
        <v>0</v>
      </c>
      <c r="P182" s="35">
        <f t="shared" si="32"/>
        <v>1842.8</v>
      </c>
    </row>
    <row r="183" spans="1:16" ht="24" customHeight="1">
      <c r="A183" s="61" t="str">
        <f ca="1">IF(ISERROR(MATCH(E183,Код_КВР,0)),"",INDIRECT(ADDRESS(MATCH(E183,Код_КВР,0)+1,2,,,"КВР")))</f>
        <v>Субсидии бюджетным учреждениям</v>
      </c>
      <c r="B183" s="43" t="s">
        <v>466</v>
      </c>
      <c r="C183" s="8" t="s">
        <v>203</v>
      </c>
      <c r="D183" s="1" t="s">
        <v>227</v>
      </c>
      <c r="E183" s="88">
        <v>610</v>
      </c>
      <c r="F183" s="7">
        <f>'прил.5'!G702</f>
        <v>1808.8</v>
      </c>
      <c r="G183" s="7">
        <f>'прил.5'!H702</f>
        <v>0</v>
      </c>
      <c r="H183" s="35">
        <f t="shared" si="39"/>
        <v>1808.8</v>
      </c>
      <c r="I183" s="7">
        <f>'прил.5'!J702</f>
        <v>0</v>
      </c>
      <c r="J183" s="35">
        <f t="shared" si="37"/>
        <v>1808.8</v>
      </c>
      <c r="K183" s="7">
        <f>'прил.5'!L702</f>
        <v>0</v>
      </c>
      <c r="L183" s="35">
        <f t="shared" si="34"/>
        <v>1808.8</v>
      </c>
      <c r="M183" s="7">
        <f>'прил.5'!N702</f>
        <v>0</v>
      </c>
      <c r="N183" s="35">
        <f t="shared" si="35"/>
        <v>1808.8</v>
      </c>
      <c r="O183" s="7">
        <f>'прил.5'!P702</f>
        <v>0</v>
      </c>
      <c r="P183" s="35">
        <f t="shared" si="32"/>
        <v>1808.8</v>
      </c>
    </row>
    <row r="184" spans="1:16" ht="21" customHeight="1">
      <c r="A184" s="61" t="str">
        <f ca="1">IF(ISERROR(MATCH(E184,Код_КВР,0)),"",INDIRECT(ADDRESS(MATCH(E184,Код_КВР,0)+1,2,,,"КВР")))</f>
        <v>Субсидии бюджетным учреждениям на иные цели</v>
      </c>
      <c r="B184" s="43" t="s">
        <v>466</v>
      </c>
      <c r="C184" s="8" t="s">
        <v>203</v>
      </c>
      <c r="D184" s="1" t="s">
        <v>227</v>
      </c>
      <c r="E184" s="88">
        <v>612</v>
      </c>
      <c r="F184" s="7">
        <f>'прил.5'!G703</f>
        <v>1808.8</v>
      </c>
      <c r="G184" s="7">
        <f>'прил.5'!H703</f>
        <v>0</v>
      </c>
      <c r="H184" s="35">
        <f t="shared" si="39"/>
        <v>1808.8</v>
      </c>
      <c r="I184" s="7">
        <f>'прил.5'!J703</f>
        <v>0</v>
      </c>
      <c r="J184" s="35">
        <f t="shared" si="37"/>
        <v>1808.8</v>
      </c>
      <c r="K184" s="7">
        <f>'прил.5'!L703</f>
        <v>0</v>
      </c>
      <c r="L184" s="35">
        <f t="shared" si="34"/>
        <v>1808.8</v>
      </c>
      <c r="M184" s="7">
        <f>'прил.5'!N703</f>
        <v>0</v>
      </c>
      <c r="N184" s="35">
        <f t="shared" si="35"/>
        <v>1808.8</v>
      </c>
      <c r="O184" s="7">
        <f>'прил.5'!P703</f>
        <v>0</v>
      </c>
      <c r="P184" s="35">
        <f t="shared" si="32"/>
        <v>1808.8</v>
      </c>
    </row>
    <row r="185" spans="1:16" ht="18.75" customHeight="1">
      <c r="A185" s="61" t="str">
        <f ca="1">IF(ISERROR(MATCH(E185,Код_КВР,0)),"",INDIRECT(ADDRESS(MATCH(E185,Код_КВР,0)+1,2,,,"КВР")))</f>
        <v>Субсидии автономным учреждениям</v>
      </c>
      <c r="B185" s="43" t="s">
        <v>466</v>
      </c>
      <c r="C185" s="8" t="s">
        <v>203</v>
      </c>
      <c r="D185" s="1" t="s">
        <v>227</v>
      </c>
      <c r="E185" s="88">
        <v>620</v>
      </c>
      <c r="F185" s="7">
        <f>F186</f>
        <v>34</v>
      </c>
      <c r="G185" s="7">
        <f>G186</f>
        <v>0</v>
      </c>
      <c r="H185" s="35">
        <f t="shared" si="39"/>
        <v>34</v>
      </c>
      <c r="I185" s="7">
        <f>I186</f>
        <v>0</v>
      </c>
      <c r="J185" s="35">
        <f t="shared" si="37"/>
        <v>34</v>
      </c>
      <c r="K185" s="7">
        <f>K186</f>
        <v>0</v>
      </c>
      <c r="L185" s="35">
        <f t="shared" si="34"/>
        <v>34</v>
      </c>
      <c r="M185" s="7">
        <f>M186</f>
        <v>0</v>
      </c>
      <c r="N185" s="35">
        <f t="shared" si="35"/>
        <v>34</v>
      </c>
      <c r="O185" s="7">
        <f>O186</f>
        <v>0</v>
      </c>
      <c r="P185" s="35">
        <f t="shared" si="32"/>
        <v>34</v>
      </c>
    </row>
    <row r="186" spans="1:16" ht="23.25" customHeight="1">
      <c r="A186" s="61" t="str">
        <f ca="1">IF(ISERROR(MATCH(E186,Код_КВР,0)),"",INDIRECT(ADDRESS(MATCH(E186,Код_КВР,0)+1,2,,,"КВР")))</f>
        <v>Субсидии автономным учреждениям на иные цели</v>
      </c>
      <c r="B186" s="43" t="s">
        <v>466</v>
      </c>
      <c r="C186" s="8" t="s">
        <v>203</v>
      </c>
      <c r="D186" s="1" t="s">
        <v>227</v>
      </c>
      <c r="E186" s="88">
        <v>622</v>
      </c>
      <c r="F186" s="7">
        <f>'прил.5'!G705</f>
        <v>34</v>
      </c>
      <c r="G186" s="7">
        <f>'прил.5'!H705</f>
        <v>0</v>
      </c>
      <c r="H186" s="35">
        <f t="shared" si="39"/>
        <v>34</v>
      </c>
      <c r="I186" s="7">
        <f>'прил.5'!J705</f>
        <v>0</v>
      </c>
      <c r="J186" s="35">
        <f t="shared" si="37"/>
        <v>34</v>
      </c>
      <c r="K186" s="7">
        <f>'прил.5'!L705</f>
        <v>0</v>
      </c>
      <c r="L186" s="35">
        <f t="shared" si="34"/>
        <v>34</v>
      </c>
      <c r="M186" s="7">
        <f>'прил.5'!N705</f>
        <v>0</v>
      </c>
      <c r="N186" s="35">
        <f t="shared" si="35"/>
        <v>34</v>
      </c>
      <c r="O186" s="7">
        <f>'прил.5'!P705</f>
        <v>0</v>
      </c>
      <c r="P186" s="35">
        <f t="shared" si="32"/>
        <v>34</v>
      </c>
    </row>
    <row r="187" spans="1:16" ht="36.75" customHeight="1">
      <c r="A187" s="61" t="str">
        <f ca="1">IF(ISERROR(MATCH(B187,Код_КЦСР,0)),"",INDIRECT(ADDRESS(MATCH(B187,Код_КЦСР,0)+1,2,,,"КЦСР")))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187" s="43" t="s">
        <v>468</v>
      </c>
      <c r="C187" s="8"/>
      <c r="D187" s="1"/>
      <c r="E187" s="88"/>
      <c r="F187" s="7">
        <f>F188</f>
        <v>47574.4</v>
      </c>
      <c r="G187" s="7">
        <f>G188</f>
        <v>0</v>
      </c>
      <c r="H187" s="35">
        <f t="shared" si="39"/>
        <v>47574.4</v>
      </c>
      <c r="I187" s="7">
        <f>I188</f>
        <v>-10964.4</v>
      </c>
      <c r="J187" s="35">
        <f t="shared" si="37"/>
        <v>36610</v>
      </c>
      <c r="K187" s="7">
        <f>K188</f>
        <v>0</v>
      </c>
      <c r="L187" s="35">
        <f t="shared" si="34"/>
        <v>36610</v>
      </c>
      <c r="M187" s="7">
        <f>M188</f>
        <v>5000</v>
      </c>
      <c r="N187" s="35">
        <f t="shared" si="35"/>
        <v>41610</v>
      </c>
      <c r="O187" s="7">
        <f>O188</f>
        <v>0</v>
      </c>
      <c r="P187" s="35">
        <f t="shared" si="32"/>
        <v>41610</v>
      </c>
    </row>
    <row r="188" spans="1:16" ht="20.25" customHeight="1">
      <c r="A188" s="61" t="str">
        <f ca="1">IF(ISERROR(MATCH(C188,Код_Раздел,0)),"",INDIRECT(ADDRESS(MATCH(C188,Код_Раздел,0)+1,2,,,"Раздел")))</f>
        <v>Образование</v>
      </c>
      <c r="B188" s="43" t="s">
        <v>468</v>
      </c>
      <c r="C188" s="8" t="s">
        <v>203</v>
      </c>
      <c r="D188" s="1"/>
      <c r="E188" s="88"/>
      <c r="F188" s="7">
        <f>F189</f>
        <v>47574.4</v>
      </c>
      <c r="G188" s="7">
        <f>G189</f>
        <v>0</v>
      </c>
      <c r="H188" s="35">
        <f t="shared" si="39"/>
        <v>47574.4</v>
      </c>
      <c r="I188" s="7">
        <f>I189</f>
        <v>-10964.4</v>
      </c>
      <c r="J188" s="35">
        <f t="shared" si="37"/>
        <v>36610</v>
      </c>
      <c r="K188" s="7">
        <f>K189</f>
        <v>0</v>
      </c>
      <c r="L188" s="35">
        <f t="shared" si="34"/>
        <v>36610</v>
      </c>
      <c r="M188" s="7">
        <f>M189</f>
        <v>5000</v>
      </c>
      <c r="N188" s="35">
        <f t="shared" si="35"/>
        <v>41610</v>
      </c>
      <c r="O188" s="7">
        <f>O189</f>
        <v>0</v>
      </c>
      <c r="P188" s="35">
        <f t="shared" si="32"/>
        <v>41610</v>
      </c>
    </row>
    <row r="189" spans="1:16" ht="19.5" customHeight="1">
      <c r="A189" s="12" t="s">
        <v>259</v>
      </c>
      <c r="B189" s="43" t="s">
        <v>468</v>
      </c>
      <c r="C189" s="8" t="s">
        <v>203</v>
      </c>
      <c r="D189" s="1" t="s">
        <v>227</v>
      </c>
      <c r="E189" s="88"/>
      <c r="F189" s="7">
        <f>F190+F193</f>
        <v>47574.4</v>
      </c>
      <c r="G189" s="7">
        <f>G190+G193</f>
        <v>0</v>
      </c>
      <c r="H189" s="35">
        <f t="shared" si="39"/>
        <v>47574.4</v>
      </c>
      <c r="I189" s="7">
        <f>I190+I193</f>
        <v>-10964.4</v>
      </c>
      <c r="J189" s="35">
        <f t="shared" si="37"/>
        <v>36610</v>
      </c>
      <c r="K189" s="7">
        <f>K190+K193</f>
        <v>0</v>
      </c>
      <c r="L189" s="35">
        <f t="shared" si="34"/>
        <v>36610</v>
      </c>
      <c r="M189" s="7">
        <f>M190+M193</f>
        <v>5000</v>
      </c>
      <c r="N189" s="35">
        <f t="shared" si="35"/>
        <v>41610</v>
      </c>
      <c r="O189" s="7">
        <f>O190+O193</f>
        <v>0</v>
      </c>
      <c r="P189" s="35">
        <f t="shared" si="32"/>
        <v>41610</v>
      </c>
    </row>
    <row r="190" spans="1:16" ht="20.25" customHeight="1">
      <c r="A190" s="61" t="str">
        <f aca="true" t="shared" si="43" ref="A190:A197">IF(ISERROR(MATCH(E190,Код_КВР,0)),"",INDIRECT(ADDRESS(MATCH(E190,Код_КВР,0)+1,2,,,"КВР")))</f>
        <v>Закупка товаров, работ и услуг для муниципальных нужд</v>
      </c>
      <c r="B190" s="43" t="s">
        <v>468</v>
      </c>
      <c r="C190" s="8" t="s">
        <v>203</v>
      </c>
      <c r="D190" s="1" t="s">
        <v>227</v>
      </c>
      <c r="E190" s="88">
        <v>200</v>
      </c>
      <c r="F190" s="7">
        <f>F191</f>
        <v>7200</v>
      </c>
      <c r="G190" s="7">
        <f>G191</f>
        <v>0</v>
      </c>
      <c r="H190" s="35">
        <f t="shared" si="39"/>
        <v>7200</v>
      </c>
      <c r="I190" s="7">
        <f>I191</f>
        <v>-4473.1</v>
      </c>
      <c r="J190" s="35">
        <f t="shared" si="37"/>
        <v>2726.8999999999996</v>
      </c>
      <c r="K190" s="7">
        <f>K191</f>
        <v>0</v>
      </c>
      <c r="L190" s="35">
        <f t="shared" si="34"/>
        <v>2726.8999999999996</v>
      </c>
      <c r="M190" s="7">
        <f>M191</f>
        <v>0</v>
      </c>
      <c r="N190" s="35">
        <f t="shared" si="35"/>
        <v>2726.8999999999996</v>
      </c>
      <c r="O190" s="7">
        <f>O191</f>
        <v>0</v>
      </c>
      <c r="P190" s="35">
        <f t="shared" si="32"/>
        <v>2726.8999999999996</v>
      </c>
    </row>
    <row r="191" spans="1:16" ht="36.75" customHeight="1">
      <c r="A191" s="61" t="str">
        <f ca="1" t="shared" si="43"/>
        <v>Иные закупки товаров, работ и услуг для обеспечения муниципальных нужд</v>
      </c>
      <c r="B191" s="43" t="s">
        <v>468</v>
      </c>
      <c r="C191" s="8" t="s">
        <v>203</v>
      </c>
      <c r="D191" s="1" t="s">
        <v>227</v>
      </c>
      <c r="E191" s="88">
        <v>240</v>
      </c>
      <c r="F191" s="7">
        <f>F192</f>
        <v>7200</v>
      </c>
      <c r="G191" s="7">
        <f>G192</f>
        <v>0</v>
      </c>
      <c r="H191" s="35">
        <f t="shared" si="39"/>
        <v>7200</v>
      </c>
      <c r="I191" s="7">
        <f>I192</f>
        <v>-4473.1</v>
      </c>
      <c r="J191" s="35">
        <f t="shared" si="37"/>
        <v>2726.8999999999996</v>
      </c>
      <c r="K191" s="7">
        <f>K192</f>
        <v>0</v>
      </c>
      <c r="L191" s="35">
        <f t="shared" si="34"/>
        <v>2726.8999999999996</v>
      </c>
      <c r="M191" s="7">
        <f>M192</f>
        <v>0</v>
      </c>
      <c r="N191" s="35">
        <f t="shared" si="35"/>
        <v>2726.8999999999996</v>
      </c>
      <c r="O191" s="7">
        <f>O192</f>
        <v>0</v>
      </c>
      <c r="P191" s="35">
        <f t="shared" si="32"/>
        <v>2726.8999999999996</v>
      </c>
    </row>
    <row r="192" spans="1:16" ht="36" customHeight="1">
      <c r="A192" s="61" t="str">
        <f ca="1" t="shared" si="43"/>
        <v xml:space="preserve">Прочая закупка товаров, работ и услуг для обеспечения муниципальных нужд         </v>
      </c>
      <c r="B192" s="43" t="s">
        <v>468</v>
      </c>
      <c r="C192" s="8" t="s">
        <v>203</v>
      </c>
      <c r="D192" s="1" t="s">
        <v>227</v>
      </c>
      <c r="E192" s="88">
        <v>244</v>
      </c>
      <c r="F192" s="7">
        <f>'прил.5'!G709</f>
        <v>7200</v>
      </c>
      <c r="G192" s="7">
        <f>'прил.5'!H709</f>
        <v>0</v>
      </c>
      <c r="H192" s="35">
        <f t="shared" si="39"/>
        <v>7200</v>
      </c>
      <c r="I192" s="7">
        <f>'прил.5'!J709</f>
        <v>-4473.1</v>
      </c>
      <c r="J192" s="35">
        <f t="shared" si="37"/>
        <v>2726.8999999999996</v>
      </c>
      <c r="K192" s="7">
        <f>'прил.5'!L709</f>
        <v>0</v>
      </c>
      <c r="L192" s="35">
        <f t="shared" si="34"/>
        <v>2726.8999999999996</v>
      </c>
      <c r="M192" s="7">
        <f>'прил.5'!N709</f>
        <v>0</v>
      </c>
      <c r="N192" s="35">
        <f t="shared" si="35"/>
        <v>2726.8999999999996</v>
      </c>
      <c r="O192" s="7">
        <f>'прил.5'!P709</f>
        <v>0</v>
      </c>
      <c r="P192" s="35">
        <f t="shared" si="32"/>
        <v>2726.8999999999996</v>
      </c>
    </row>
    <row r="193" spans="1:16" ht="36.75" customHeight="1">
      <c r="A193" s="61" t="str">
        <f ca="1" t="shared" si="43"/>
        <v>Предоставление субсидий бюджетным, автономным учреждениям и иным некоммерческим организациям</v>
      </c>
      <c r="B193" s="43" t="s">
        <v>468</v>
      </c>
      <c r="C193" s="8" t="s">
        <v>203</v>
      </c>
      <c r="D193" s="1" t="s">
        <v>227</v>
      </c>
      <c r="E193" s="88">
        <v>600</v>
      </c>
      <c r="F193" s="7">
        <f>F194+F196</f>
        <v>40374.4</v>
      </c>
      <c r="G193" s="7">
        <f>G194+G196</f>
        <v>0</v>
      </c>
      <c r="H193" s="35">
        <f t="shared" si="39"/>
        <v>40374.4</v>
      </c>
      <c r="I193" s="7">
        <f>I194+I196</f>
        <v>-6491.299999999999</v>
      </c>
      <c r="J193" s="35">
        <f t="shared" si="37"/>
        <v>33883.100000000006</v>
      </c>
      <c r="K193" s="7">
        <f>K194+K196</f>
        <v>0</v>
      </c>
      <c r="L193" s="35">
        <f t="shared" si="34"/>
        <v>33883.100000000006</v>
      </c>
      <c r="M193" s="7">
        <f>M194+M196</f>
        <v>5000</v>
      </c>
      <c r="N193" s="35">
        <f t="shared" si="35"/>
        <v>38883.100000000006</v>
      </c>
      <c r="O193" s="7">
        <f>O194+O196</f>
        <v>0</v>
      </c>
      <c r="P193" s="35">
        <f t="shared" si="32"/>
        <v>38883.100000000006</v>
      </c>
    </row>
    <row r="194" spans="1:16" ht="18.75" customHeight="1">
      <c r="A194" s="61" t="str">
        <f ca="1" t="shared" si="43"/>
        <v>Субсидии бюджетным учреждениям</v>
      </c>
      <c r="B194" s="43" t="s">
        <v>468</v>
      </c>
      <c r="C194" s="8" t="s">
        <v>203</v>
      </c>
      <c r="D194" s="1" t="s">
        <v>227</v>
      </c>
      <c r="E194" s="88">
        <v>610</v>
      </c>
      <c r="F194" s="7">
        <f>F195</f>
        <v>36781.3</v>
      </c>
      <c r="G194" s="7">
        <f>G195</f>
        <v>0</v>
      </c>
      <c r="H194" s="35">
        <f t="shared" si="39"/>
        <v>36781.3</v>
      </c>
      <c r="I194" s="7">
        <f>I195</f>
        <v>-6591.299999999999</v>
      </c>
      <c r="J194" s="35">
        <f t="shared" si="37"/>
        <v>30190.000000000004</v>
      </c>
      <c r="K194" s="7">
        <f>K195</f>
        <v>0</v>
      </c>
      <c r="L194" s="35">
        <f t="shared" si="34"/>
        <v>30190.000000000004</v>
      </c>
      <c r="M194" s="7">
        <f>M195</f>
        <v>5000</v>
      </c>
      <c r="N194" s="35">
        <f t="shared" si="35"/>
        <v>35190</v>
      </c>
      <c r="O194" s="7">
        <f>O195</f>
        <v>0</v>
      </c>
      <c r="P194" s="35">
        <f t="shared" si="32"/>
        <v>35190</v>
      </c>
    </row>
    <row r="195" spans="1:16" ht="20.25" customHeight="1">
      <c r="A195" s="61" t="str">
        <f ca="1" t="shared" si="43"/>
        <v>Субсидии бюджетным учреждениям на иные цели</v>
      </c>
      <c r="B195" s="43" t="s">
        <v>468</v>
      </c>
      <c r="C195" s="8" t="s">
        <v>203</v>
      </c>
      <c r="D195" s="1" t="s">
        <v>227</v>
      </c>
      <c r="E195" s="88">
        <v>612</v>
      </c>
      <c r="F195" s="7">
        <f>'прил.5'!G712</f>
        <v>36781.3</v>
      </c>
      <c r="G195" s="7">
        <f>'прил.5'!H712</f>
        <v>0</v>
      </c>
      <c r="H195" s="35">
        <f t="shared" si="39"/>
        <v>36781.3</v>
      </c>
      <c r="I195" s="7">
        <f>'прил.5'!J712</f>
        <v>-6591.299999999999</v>
      </c>
      <c r="J195" s="35">
        <f t="shared" si="37"/>
        <v>30190.000000000004</v>
      </c>
      <c r="K195" s="7">
        <f>'прил.5'!L712</f>
        <v>0</v>
      </c>
      <c r="L195" s="35">
        <f t="shared" si="34"/>
        <v>30190.000000000004</v>
      </c>
      <c r="M195" s="7">
        <f>'прил.5'!N712</f>
        <v>5000</v>
      </c>
      <c r="N195" s="35">
        <f t="shared" si="35"/>
        <v>35190</v>
      </c>
      <c r="O195" s="7">
        <f>'прил.5'!P712</f>
        <v>0</v>
      </c>
      <c r="P195" s="35">
        <f t="shared" si="32"/>
        <v>35190</v>
      </c>
    </row>
    <row r="196" spans="1:16" ht="20.25" customHeight="1">
      <c r="A196" s="61" t="str">
        <f ca="1" t="shared" si="43"/>
        <v>Субсидии автономным учреждениям</v>
      </c>
      <c r="B196" s="43" t="s">
        <v>468</v>
      </c>
      <c r="C196" s="8" t="s">
        <v>203</v>
      </c>
      <c r="D196" s="1" t="s">
        <v>227</v>
      </c>
      <c r="E196" s="88">
        <v>620</v>
      </c>
      <c r="F196" s="7">
        <f>F197</f>
        <v>3593.1</v>
      </c>
      <c r="G196" s="7">
        <f>G197</f>
        <v>0</v>
      </c>
      <c r="H196" s="35">
        <f t="shared" si="39"/>
        <v>3593.1</v>
      </c>
      <c r="I196" s="7">
        <f>I197</f>
        <v>100</v>
      </c>
      <c r="J196" s="35">
        <f t="shared" si="37"/>
        <v>3693.1</v>
      </c>
      <c r="K196" s="7">
        <f>K197</f>
        <v>0</v>
      </c>
      <c r="L196" s="35">
        <f t="shared" si="34"/>
        <v>3693.1</v>
      </c>
      <c r="M196" s="7">
        <f>M197</f>
        <v>0</v>
      </c>
      <c r="N196" s="35">
        <f t="shared" si="35"/>
        <v>3693.1</v>
      </c>
      <c r="O196" s="7">
        <f>O197</f>
        <v>0</v>
      </c>
      <c r="P196" s="35">
        <f t="shared" si="32"/>
        <v>3693.1</v>
      </c>
    </row>
    <row r="197" spans="1:16" ht="21" customHeight="1">
      <c r="A197" s="61" t="str">
        <f ca="1" t="shared" si="43"/>
        <v>Субсидии автономным учреждениям на иные цели</v>
      </c>
      <c r="B197" s="43" t="s">
        <v>468</v>
      </c>
      <c r="C197" s="8" t="s">
        <v>203</v>
      </c>
      <c r="D197" s="1" t="s">
        <v>227</v>
      </c>
      <c r="E197" s="88">
        <v>622</v>
      </c>
      <c r="F197" s="7">
        <f>'прил.5'!G714</f>
        <v>3593.1</v>
      </c>
      <c r="G197" s="7">
        <f>'прил.5'!H714</f>
        <v>0</v>
      </c>
      <c r="H197" s="35">
        <f t="shared" si="39"/>
        <v>3593.1</v>
      </c>
      <c r="I197" s="7">
        <f>'прил.5'!J714</f>
        <v>100</v>
      </c>
      <c r="J197" s="35">
        <f t="shared" si="37"/>
        <v>3693.1</v>
      </c>
      <c r="K197" s="7">
        <f>'прил.5'!L714</f>
        <v>0</v>
      </c>
      <c r="L197" s="35">
        <f t="shared" si="34"/>
        <v>3693.1</v>
      </c>
      <c r="M197" s="7">
        <f>'прил.5'!N714</f>
        <v>0</v>
      </c>
      <c r="N197" s="35">
        <f t="shared" si="35"/>
        <v>3693.1</v>
      </c>
      <c r="O197" s="7">
        <f>'прил.5'!P714</f>
        <v>0</v>
      </c>
      <c r="P197" s="35">
        <f t="shared" si="32"/>
        <v>3693.1</v>
      </c>
    </row>
    <row r="198" spans="1:16" ht="37.5" customHeight="1">
      <c r="A198" s="61" t="str">
        <f ca="1">IF(ISERROR(MATCH(B198,Код_КЦСР,0)),"",INDIRECT(ADDRESS(MATCH(B198,Код_КЦСР,0)+1,2,,,"КЦСР")))</f>
        <v>Социально-педагогическая поддержка детей-сирот и детей, оставшихся без попечения родителей</v>
      </c>
      <c r="B198" s="43" t="s">
        <v>418</v>
      </c>
      <c r="C198" s="8"/>
      <c r="D198" s="1"/>
      <c r="E198" s="88"/>
      <c r="F198" s="7">
        <f>F199+F218</f>
        <v>183929.7</v>
      </c>
      <c r="G198" s="7">
        <f>G199+G218</f>
        <v>0</v>
      </c>
      <c r="H198" s="35">
        <f t="shared" si="39"/>
        <v>183929.7</v>
      </c>
      <c r="I198" s="7">
        <f>I199+I218</f>
        <v>0</v>
      </c>
      <c r="J198" s="35">
        <f t="shared" si="37"/>
        <v>183929.7</v>
      </c>
      <c r="K198" s="7">
        <f>K199+K218</f>
        <v>0</v>
      </c>
      <c r="L198" s="35">
        <f t="shared" si="34"/>
        <v>183929.7</v>
      </c>
      <c r="M198" s="7">
        <f>M199+M218</f>
        <v>0</v>
      </c>
      <c r="N198" s="35">
        <f t="shared" si="35"/>
        <v>183929.7</v>
      </c>
      <c r="O198" s="7">
        <f>O199+O218</f>
        <v>0</v>
      </c>
      <c r="P198" s="35">
        <f t="shared" si="32"/>
        <v>183929.7</v>
      </c>
    </row>
    <row r="199" spans="1:16" ht="86.25" customHeight="1">
      <c r="A199" s="61" t="str">
        <f ca="1">IF(ISERROR(MATCH(B199,Код_КЦСР,0)),"",INDIRECT(ADDRESS(MATCH(B199,Код_КЦСР,0)+1,2,,,"КЦСР")))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99" s="43" t="s">
        <v>420</v>
      </c>
      <c r="C199" s="8"/>
      <c r="D199" s="1"/>
      <c r="E199" s="88"/>
      <c r="F199" s="7">
        <f>F200+F212</f>
        <v>127999.7</v>
      </c>
      <c r="G199" s="7">
        <f>G200+G212</f>
        <v>0</v>
      </c>
      <c r="H199" s="35">
        <f t="shared" si="39"/>
        <v>127999.7</v>
      </c>
      <c r="I199" s="7">
        <f>I200+I212</f>
        <v>0</v>
      </c>
      <c r="J199" s="35">
        <f t="shared" si="37"/>
        <v>127999.7</v>
      </c>
      <c r="K199" s="7">
        <f>K200+K212</f>
        <v>0</v>
      </c>
      <c r="L199" s="35">
        <f t="shared" si="34"/>
        <v>127999.7</v>
      </c>
      <c r="M199" s="7">
        <f>M200+M212</f>
        <v>0</v>
      </c>
      <c r="N199" s="35">
        <f t="shared" si="35"/>
        <v>127999.7</v>
      </c>
      <c r="O199" s="7">
        <f>O200+O212</f>
        <v>0</v>
      </c>
      <c r="P199" s="35">
        <f t="shared" si="32"/>
        <v>127999.7</v>
      </c>
    </row>
    <row r="200" spans="1:16" ht="22.5" customHeight="1">
      <c r="A200" s="61" t="str">
        <f ca="1">IF(ISERROR(MATCH(C200,Код_Раздел,0)),"",INDIRECT(ADDRESS(MATCH(C200,Код_Раздел,0)+1,2,,,"Раздел")))</f>
        <v>Образование</v>
      </c>
      <c r="B200" s="43" t="s">
        <v>420</v>
      </c>
      <c r="C200" s="8" t="s">
        <v>203</v>
      </c>
      <c r="D200" s="1"/>
      <c r="E200" s="88"/>
      <c r="F200" s="7">
        <f>F201+F208</f>
        <v>123229.8</v>
      </c>
      <c r="G200" s="7">
        <f>G201+G208</f>
        <v>0</v>
      </c>
      <c r="H200" s="35">
        <f t="shared" si="39"/>
        <v>123229.8</v>
      </c>
      <c r="I200" s="7">
        <f>I201+I208</f>
        <v>0</v>
      </c>
      <c r="J200" s="35">
        <f t="shared" si="37"/>
        <v>123229.8</v>
      </c>
      <c r="K200" s="7">
        <f>K201+K208</f>
        <v>0</v>
      </c>
      <c r="L200" s="35">
        <f t="shared" si="34"/>
        <v>123229.8</v>
      </c>
      <c r="M200" s="7">
        <f>M201+M208</f>
        <v>0</v>
      </c>
      <c r="N200" s="35">
        <f t="shared" si="35"/>
        <v>123229.8</v>
      </c>
      <c r="O200" s="7">
        <f>O201+O208</f>
        <v>0</v>
      </c>
      <c r="P200" s="35">
        <f t="shared" si="32"/>
        <v>123229.8</v>
      </c>
    </row>
    <row r="201" spans="1:16" ht="22.5" customHeight="1">
      <c r="A201" s="12" t="s">
        <v>258</v>
      </c>
      <c r="B201" s="43" t="s">
        <v>420</v>
      </c>
      <c r="C201" s="8" t="s">
        <v>203</v>
      </c>
      <c r="D201" s="1" t="s">
        <v>222</v>
      </c>
      <c r="E201" s="88"/>
      <c r="F201" s="7">
        <f>F202+F205</f>
        <v>117177.8</v>
      </c>
      <c r="G201" s="7">
        <f>G202+G205</f>
        <v>0</v>
      </c>
      <c r="H201" s="35">
        <f t="shared" si="39"/>
        <v>117177.8</v>
      </c>
      <c r="I201" s="7">
        <f>I202+I205</f>
        <v>0</v>
      </c>
      <c r="J201" s="35">
        <f t="shared" si="37"/>
        <v>117177.8</v>
      </c>
      <c r="K201" s="7">
        <f>K202+K205</f>
        <v>0</v>
      </c>
      <c r="L201" s="35">
        <f t="shared" si="34"/>
        <v>117177.8</v>
      </c>
      <c r="M201" s="7">
        <f>M202+M205</f>
        <v>0</v>
      </c>
      <c r="N201" s="35">
        <f t="shared" si="35"/>
        <v>117177.8</v>
      </c>
      <c r="O201" s="7">
        <f>O202+O205</f>
        <v>0</v>
      </c>
      <c r="P201" s="35">
        <f t="shared" si="32"/>
        <v>117177.8</v>
      </c>
    </row>
    <row r="202" spans="1:16" ht="19.5" customHeight="1">
      <c r="A202" s="61" t="str">
        <f aca="true" t="shared" si="44" ref="A202:A211">IF(ISERROR(MATCH(E202,Код_КВР,0)),"",INDIRECT(ADDRESS(MATCH(E202,Код_КВР,0)+1,2,,,"КВР")))</f>
        <v>Социальное обеспечение и иные выплаты населению</v>
      </c>
      <c r="B202" s="43" t="s">
        <v>420</v>
      </c>
      <c r="C202" s="8" t="s">
        <v>203</v>
      </c>
      <c r="D202" s="1" t="s">
        <v>222</v>
      </c>
      <c r="E202" s="88">
        <v>300</v>
      </c>
      <c r="F202" s="7">
        <f>F203</f>
        <v>851.6</v>
      </c>
      <c r="G202" s="7">
        <f>G203</f>
        <v>0</v>
      </c>
      <c r="H202" s="35">
        <f t="shared" si="39"/>
        <v>851.6</v>
      </c>
      <c r="I202" s="7">
        <f>I203</f>
        <v>0</v>
      </c>
      <c r="J202" s="35">
        <f t="shared" si="37"/>
        <v>851.6</v>
      </c>
      <c r="K202" s="7">
        <f>K203</f>
        <v>0</v>
      </c>
      <c r="L202" s="35">
        <f t="shared" si="34"/>
        <v>851.6</v>
      </c>
      <c r="M202" s="7">
        <f>M203</f>
        <v>0</v>
      </c>
      <c r="N202" s="35">
        <f t="shared" si="35"/>
        <v>851.6</v>
      </c>
      <c r="O202" s="7">
        <f>O203</f>
        <v>0</v>
      </c>
      <c r="P202" s="35">
        <f t="shared" si="32"/>
        <v>851.6</v>
      </c>
    </row>
    <row r="203" spans="1:16" ht="33.75" customHeight="1">
      <c r="A203" s="61" t="str">
        <f ca="1" t="shared" si="44"/>
        <v>Социальные выплаты гражданам, кроме публичных нормативных социальных выплат</v>
      </c>
      <c r="B203" s="43" t="s">
        <v>420</v>
      </c>
      <c r="C203" s="8" t="s">
        <v>203</v>
      </c>
      <c r="D203" s="1" t="s">
        <v>222</v>
      </c>
      <c r="E203" s="88">
        <v>320</v>
      </c>
      <c r="F203" s="7">
        <f>F204</f>
        <v>851.6</v>
      </c>
      <c r="G203" s="7">
        <f>G204</f>
        <v>0</v>
      </c>
      <c r="H203" s="35">
        <f t="shared" si="39"/>
        <v>851.6</v>
      </c>
      <c r="I203" s="7">
        <f>I204</f>
        <v>0</v>
      </c>
      <c r="J203" s="35">
        <f t="shared" si="37"/>
        <v>851.6</v>
      </c>
      <c r="K203" s="7">
        <f>K204</f>
        <v>0</v>
      </c>
      <c r="L203" s="35">
        <f t="shared" si="34"/>
        <v>851.6</v>
      </c>
      <c r="M203" s="7">
        <f>M204</f>
        <v>0</v>
      </c>
      <c r="N203" s="35">
        <f t="shared" si="35"/>
        <v>851.6</v>
      </c>
      <c r="O203" s="7">
        <f>O204</f>
        <v>0</v>
      </c>
      <c r="P203" s="35">
        <f t="shared" si="32"/>
        <v>851.6</v>
      </c>
    </row>
    <row r="204" spans="1:16" ht="37.5" customHeight="1">
      <c r="A204" s="61" t="str">
        <f ca="1" t="shared" si="44"/>
        <v>Пособия, компенсации и иные социальные выплаты гражданам, кроме публичных нормативных обязательств</v>
      </c>
      <c r="B204" s="43" t="s">
        <v>420</v>
      </c>
      <c r="C204" s="8" t="s">
        <v>203</v>
      </c>
      <c r="D204" s="1" t="s">
        <v>222</v>
      </c>
      <c r="E204" s="88">
        <v>321</v>
      </c>
      <c r="F204" s="7">
        <f>'прил.5'!G645</f>
        <v>851.6</v>
      </c>
      <c r="G204" s="7">
        <f>'прил.5'!H645</f>
        <v>0</v>
      </c>
      <c r="H204" s="35">
        <f t="shared" si="39"/>
        <v>851.6</v>
      </c>
      <c r="I204" s="7">
        <f>'прил.5'!J645</f>
        <v>0</v>
      </c>
      <c r="J204" s="35">
        <f t="shared" si="37"/>
        <v>851.6</v>
      </c>
      <c r="K204" s="7">
        <f>'прил.5'!L645</f>
        <v>0</v>
      </c>
      <c r="L204" s="35">
        <f t="shared" si="34"/>
        <v>851.6</v>
      </c>
      <c r="M204" s="7">
        <f>'прил.5'!N645</f>
        <v>0</v>
      </c>
      <c r="N204" s="35">
        <f t="shared" si="35"/>
        <v>851.6</v>
      </c>
      <c r="O204" s="7">
        <f>'прил.5'!P645</f>
        <v>0</v>
      </c>
      <c r="P204" s="35">
        <f t="shared" si="32"/>
        <v>851.6</v>
      </c>
    </row>
    <row r="205" spans="1:16" ht="35.25" customHeight="1">
      <c r="A205" s="61" t="str">
        <f ca="1" t="shared" si="44"/>
        <v>Предоставление субсидий бюджетным, автономным учреждениям и иным некоммерческим организациям</v>
      </c>
      <c r="B205" s="43" t="s">
        <v>420</v>
      </c>
      <c r="C205" s="8" t="s">
        <v>203</v>
      </c>
      <c r="D205" s="1" t="s">
        <v>222</v>
      </c>
      <c r="E205" s="88">
        <v>600</v>
      </c>
      <c r="F205" s="7">
        <f>F206</f>
        <v>116326.2</v>
      </c>
      <c r="G205" s="7">
        <f>G206</f>
        <v>0</v>
      </c>
      <c r="H205" s="35">
        <f t="shared" si="39"/>
        <v>116326.2</v>
      </c>
      <c r="I205" s="7">
        <f>I206</f>
        <v>0</v>
      </c>
      <c r="J205" s="35">
        <f t="shared" si="37"/>
        <v>116326.2</v>
      </c>
      <c r="K205" s="7">
        <f>K206</f>
        <v>0</v>
      </c>
      <c r="L205" s="35">
        <f t="shared" si="34"/>
        <v>116326.2</v>
      </c>
      <c r="M205" s="7">
        <f>M206</f>
        <v>0</v>
      </c>
      <c r="N205" s="35">
        <f t="shared" si="35"/>
        <v>116326.2</v>
      </c>
      <c r="O205" s="7">
        <f>O206</f>
        <v>0</v>
      </c>
      <c r="P205" s="35">
        <f t="shared" si="32"/>
        <v>116326.2</v>
      </c>
    </row>
    <row r="206" spans="1:16" ht="22.5" customHeight="1">
      <c r="A206" s="61" t="str">
        <f ca="1" t="shared" si="44"/>
        <v>Субсидии бюджетным учреждениям</v>
      </c>
      <c r="B206" s="43" t="s">
        <v>420</v>
      </c>
      <c r="C206" s="8" t="s">
        <v>203</v>
      </c>
      <c r="D206" s="1" t="s">
        <v>222</v>
      </c>
      <c r="E206" s="88">
        <v>610</v>
      </c>
      <c r="F206" s="7">
        <f>F207</f>
        <v>116326.2</v>
      </c>
      <c r="G206" s="7">
        <f>G207</f>
        <v>0</v>
      </c>
      <c r="H206" s="35">
        <f t="shared" si="39"/>
        <v>116326.2</v>
      </c>
      <c r="I206" s="7">
        <f>I207</f>
        <v>0</v>
      </c>
      <c r="J206" s="35">
        <f t="shared" si="37"/>
        <v>116326.2</v>
      </c>
      <c r="K206" s="7">
        <f>K207</f>
        <v>0</v>
      </c>
      <c r="L206" s="35">
        <f t="shared" si="34"/>
        <v>116326.2</v>
      </c>
      <c r="M206" s="7">
        <f>M207</f>
        <v>0</v>
      </c>
      <c r="N206" s="35">
        <f t="shared" si="35"/>
        <v>116326.2</v>
      </c>
      <c r="O206" s="7">
        <f>O207</f>
        <v>0</v>
      </c>
      <c r="P206" s="35">
        <f t="shared" si="32"/>
        <v>116326.2</v>
      </c>
    </row>
    <row r="207" spans="1:16" ht="51.75" customHeight="1">
      <c r="A207" s="61" t="str">
        <f ca="1" t="shared" si="44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07" s="43" t="s">
        <v>420</v>
      </c>
      <c r="C207" s="8" t="s">
        <v>203</v>
      </c>
      <c r="D207" s="1" t="s">
        <v>222</v>
      </c>
      <c r="E207" s="88">
        <v>611</v>
      </c>
      <c r="F207" s="7">
        <f>'прил.5'!G648</f>
        <v>116326.2</v>
      </c>
      <c r="G207" s="7">
        <f>'прил.5'!H648</f>
        <v>0</v>
      </c>
      <c r="H207" s="35">
        <f t="shared" si="39"/>
        <v>116326.2</v>
      </c>
      <c r="I207" s="7">
        <f>'прил.5'!J648</f>
        <v>0</v>
      </c>
      <c r="J207" s="35">
        <f t="shared" si="37"/>
        <v>116326.2</v>
      </c>
      <c r="K207" s="7">
        <f>'прил.5'!L648</f>
        <v>0</v>
      </c>
      <c r="L207" s="35">
        <f t="shared" si="34"/>
        <v>116326.2</v>
      </c>
      <c r="M207" s="7">
        <f>'прил.5'!N648</f>
        <v>0</v>
      </c>
      <c r="N207" s="35">
        <f t="shared" si="35"/>
        <v>116326.2</v>
      </c>
      <c r="O207" s="7">
        <f>'прил.5'!P648</f>
        <v>0</v>
      </c>
      <c r="P207" s="35">
        <f t="shared" si="32"/>
        <v>116326.2</v>
      </c>
    </row>
    <row r="208" spans="1:16" ht="12.75">
      <c r="A208" s="12" t="s">
        <v>207</v>
      </c>
      <c r="B208" s="43" t="s">
        <v>420</v>
      </c>
      <c r="C208" s="8" t="s">
        <v>203</v>
      </c>
      <c r="D208" s="1" t="s">
        <v>203</v>
      </c>
      <c r="E208" s="88"/>
      <c r="F208" s="7">
        <f aca="true" t="shared" si="45" ref="F208:O210">F209</f>
        <v>6052</v>
      </c>
      <c r="G208" s="7">
        <f t="shared" si="45"/>
        <v>0</v>
      </c>
      <c r="H208" s="35">
        <f t="shared" si="39"/>
        <v>6052</v>
      </c>
      <c r="I208" s="7">
        <f t="shared" si="45"/>
        <v>0</v>
      </c>
      <c r="J208" s="35">
        <f t="shared" si="37"/>
        <v>6052</v>
      </c>
      <c r="K208" s="7">
        <f t="shared" si="45"/>
        <v>0</v>
      </c>
      <c r="L208" s="35">
        <f t="shared" si="34"/>
        <v>6052</v>
      </c>
      <c r="M208" s="7">
        <f t="shared" si="45"/>
        <v>0</v>
      </c>
      <c r="N208" s="35">
        <f t="shared" si="35"/>
        <v>6052</v>
      </c>
      <c r="O208" s="7">
        <f t="shared" si="45"/>
        <v>0</v>
      </c>
      <c r="P208" s="35">
        <f t="shared" si="32"/>
        <v>6052</v>
      </c>
    </row>
    <row r="209" spans="1:16" ht="12.75">
      <c r="A209" s="61" t="str">
        <f ca="1" t="shared" si="44"/>
        <v>Социальное обеспечение и иные выплаты населению</v>
      </c>
      <c r="B209" s="43" t="s">
        <v>420</v>
      </c>
      <c r="C209" s="8" t="s">
        <v>203</v>
      </c>
      <c r="D209" s="1" t="s">
        <v>203</v>
      </c>
      <c r="E209" s="88">
        <v>300</v>
      </c>
      <c r="F209" s="7">
        <f t="shared" si="45"/>
        <v>6052</v>
      </c>
      <c r="G209" s="7">
        <f t="shared" si="45"/>
        <v>0</v>
      </c>
      <c r="H209" s="35">
        <f t="shared" si="39"/>
        <v>6052</v>
      </c>
      <c r="I209" s="7">
        <f t="shared" si="45"/>
        <v>0</v>
      </c>
      <c r="J209" s="35">
        <f t="shared" si="37"/>
        <v>6052</v>
      </c>
      <c r="K209" s="7">
        <f t="shared" si="45"/>
        <v>0</v>
      </c>
      <c r="L209" s="35">
        <f t="shared" si="34"/>
        <v>6052</v>
      </c>
      <c r="M209" s="7">
        <f t="shared" si="45"/>
        <v>0</v>
      </c>
      <c r="N209" s="35">
        <f t="shared" si="35"/>
        <v>6052</v>
      </c>
      <c r="O209" s="7">
        <f t="shared" si="45"/>
        <v>0</v>
      </c>
      <c r="P209" s="35">
        <f t="shared" si="32"/>
        <v>6052</v>
      </c>
    </row>
    <row r="210" spans="1:16" ht="33">
      <c r="A210" s="61" t="str">
        <f ca="1" t="shared" si="44"/>
        <v>Социальные выплаты гражданам, кроме публичных нормативных социальных выплат</v>
      </c>
      <c r="B210" s="43" t="s">
        <v>420</v>
      </c>
      <c r="C210" s="8" t="s">
        <v>203</v>
      </c>
      <c r="D210" s="1" t="s">
        <v>203</v>
      </c>
      <c r="E210" s="88">
        <v>320</v>
      </c>
      <c r="F210" s="7">
        <f t="shared" si="45"/>
        <v>6052</v>
      </c>
      <c r="G210" s="7">
        <f t="shared" si="45"/>
        <v>0</v>
      </c>
      <c r="H210" s="35">
        <f t="shared" si="39"/>
        <v>6052</v>
      </c>
      <c r="I210" s="7">
        <f t="shared" si="45"/>
        <v>0</v>
      </c>
      <c r="J210" s="35">
        <f t="shared" si="37"/>
        <v>6052</v>
      </c>
      <c r="K210" s="7">
        <f t="shared" si="45"/>
        <v>0</v>
      </c>
      <c r="L210" s="35">
        <f t="shared" si="34"/>
        <v>6052</v>
      </c>
      <c r="M210" s="7">
        <f t="shared" si="45"/>
        <v>0</v>
      </c>
      <c r="N210" s="35">
        <f t="shared" si="35"/>
        <v>6052</v>
      </c>
      <c r="O210" s="7">
        <f t="shared" si="45"/>
        <v>0</v>
      </c>
      <c r="P210" s="35">
        <f t="shared" si="32"/>
        <v>6052</v>
      </c>
    </row>
    <row r="211" spans="1:16" ht="33">
      <c r="A211" s="61" t="str">
        <f ca="1" t="shared" si="44"/>
        <v>Приобретение товаров, работ, услуг в пользу граждан в целях их социального обеспечения</v>
      </c>
      <c r="B211" s="43" t="s">
        <v>420</v>
      </c>
      <c r="C211" s="8" t="s">
        <v>203</v>
      </c>
      <c r="D211" s="1" t="s">
        <v>203</v>
      </c>
      <c r="E211" s="88">
        <v>323</v>
      </c>
      <c r="F211" s="7">
        <f>'прил.5'!G659</f>
        <v>6052</v>
      </c>
      <c r="G211" s="7">
        <f>'прил.5'!H659</f>
        <v>0</v>
      </c>
      <c r="H211" s="35">
        <f t="shared" si="39"/>
        <v>6052</v>
      </c>
      <c r="I211" s="7">
        <f>'прил.5'!J659</f>
        <v>0</v>
      </c>
      <c r="J211" s="35">
        <f t="shared" si="37"/>
        <v>6052</v>
      </c>
      <c r="K211" s="7">
        <f>'прил.5'!L659</f>
        <v>0</v>
      </c>
      <c r="L211" s="35">
        <f t="shared" si="34"/>
        <v>6052</v>
      </c>
      <c r="M211" s="7">
        <f>'прил.5'!N659</f>
        <v>0</v>
      </c>
      <c r="N211" s="35">
        <f t="shared" si="35"/>
        <v>6052</v>
      </c>
      <c r="O211" s="7">
        <f>'прил.5'!P659</f>
        <v>0</v>
      </c>
      <c r="P211" s="35">
        <f aca="true" t="shared" si="46" ref="P211:P274">N211+O211</f>
        <v>6052</v>
      </c>
    </row>
    <row r="212" spans="1:16" ht="18.75" customHeight="1">
      <c r="A212" s="61" t="str">
        <f ca="1">IF(ISERROR(MATCH(C212,Код_Раздел,0)),"",INDIRECT(ADDRESS(MATCH(C212,Код_Раздел,0)+1,2,,,"Раздел")))</f>
        <v>Социальная политика</v>
      </c>
      <c r="B212" s="43" t="s">
        <v>420</v>
      </c>
      <c r="C212" s="8" t="s">
        <v>196</v>
      </c>
      <c r="D212" s="1"/>
      <c r="E212" s="88"/>
      <c r="F212" s="7">
        <f aca="true" t="shared" si="47" ref="F212:O214">F213</f>
        <v>4769.9</v>
      </c>
      <c r="G212" s="7">
        <f t="shared" si="47"/>
        <v>0</v>
      </c>
      <c r="H212" s="35">
        <f t="shared" si="39"/>
        <v>4769.9</v>
      </c>
      <c r="I212" s="7">
        <f t="shared" si="47"/>
        <v>0</v>
      </c>
      <c r="J212" s="35">
        <f t="shared" si="37"/>
        <v>4769.9</v>
      </c>
      <c r="K212" s="7">
        <f t="shared" si="47"/>
        <v>0</v>
      </c>
      <c r="L212" s="35">
        <f t="shared" si="34"/>
        <v>4769.9</v>
      </c>
      <c r="M212" s="7">
        <f t="shared" si="47"/>
        <v>0</v>
      </c>
      <c r="N212" s="35">
        <f t="shared" si="35"/>
        <v>4769.9</v>
      </c>
      <c r="O212" s="7">
        <f t="shared" si="47"/>
        <v>0</v>
      </c>
      <c r="P212" s="35">
        <f t="shared" si="46"/>
        <v>4769.9</v>
      </c>
    </row>
    <row r="213" spans="1:16" ht="21" customHeight="1">
      <c r="A213" s="12" t="s">
        <v>187</v>
      </c>
      <c r="B213" s="43" t="s">
        <v>420</v>
      </c>
      <c r="C213" s="8" t="s">
        <v>196</v>
      </c>
      <c r="D213" s="1" t="s">
        <v>223</v>
      </c>
      <c r="E213" s="88"/>
      <c r="F213" s="7">
        <f t="shared" si="47"/>
        <v>4769.9</v>
      </c>
      <c r="G213" s="7">
        <f t="shared" si="47"/>
        <v>0</v>
      </c>
      <c r="H213" s="35">
        <f t="shared" si="39"/>
        <v>4769.9</v>
      </c>
      <c r="I213" s="7">
        <f t="shared" si="47"/>
        <v>0</v>
      </c>
      <c r="J213" s="35">
        <f t="shared" si="37"/>
        <v>4769.9</v>
      </c>
      <c r="K213" s="7">
        <f t="shared" si="47"/>
        <v>0</v>
      </c>
      <c r="L213" s="35">
        <f t="shared" si="34"/>
        <v>4769.9</v>
      </c>
      <c r="M213" s="7">
        <f t="shared" si="47"/>
        <v>0</v>
      </c>
      <c r="N213" s="35">
        <f t="shared" si="35"/>
        <v>4769.9</v>
      </c>
      <c r="O213" s="7">
        <f t="shared" si="47"/>
        <v>0</v>
      </c>
      <c r="P213" s="35">
        <f t="shared" si="46"/>
        <v>4769.9</v>
      </c>
    </row>
    <row r="214" spans="1:16" ht="19.5" customHeight="1">
      <c r="A214" s="61" t="str">
        <f ca="1">IF(ISERROR(MATCH(E214,Код_КВР,0)),"",INDIRECT(ADDRESS(MATCH(E214,Код_КВР,0)+1,2,,,"КВР")))</f>
        <v>Социальное обеспечение и иные выплаты населению</v>
      </c>
      <c r="B214" s="43" t="s">
        <v>420</v>
      </c>
      <c r="C214" s="8" t="s">
        <v>196</v>
      </c>
      <c r="D214" s="1" t="s">
        <v>223</v>
      </c>
      <c r="E214" s="88">
        <v>300</v>
      </c>
      <c r="F214" s="7">
        <f t="shared" si="47"/>
        <v>4769.9</v>
      </c>
      <c r="G214" s="7">
        <f t="shared" si="47"/>
        <v>0</v>
      </c>
      <c r="H214" s="35">
        <f t="shared" si="39"/>
        <v>4769.9</v>
      </c>
      <c r="I214" s="7">
        <f t="shared" si="47"/>
        <v>0</v>
      </c>
      <c r="J214" s="35">
        <f t="shared" si="37"/>
        <v>4769.9</v>
      </c>
      <c r="K214" s="7">
        <f t="shared" si="47"/>
        <v>0</v>
      </c>
      <c r="L214" s="35">
        <f t="shared" si="34"/>
        <v>4769.9</v>
      </c>
      <c r="M214" s="7">
        <f t="shared" si="47"/>
        <v>0</v>
      </c>
      <c r="N214" s="35">
        <f t="shared" si="35"/>
        <v>4769.9</v>
      </c>
      <c r="O214" s="7">
        <f t="shared" si="47"/>
        <v>0</v>
      </c>
      <c r="P214" s="35">
        <f t="shared" si="46"/>
        <v>4769.9</v>
      </c>
    </row>
    <row r="215" spans="1:16" ht="36" customHeight="1">
      <c r="A215" s="61" t="str">
        <f ca="1">IF(ISERROR(MATCH(E215,Код_КВР,0)),"",INDIRECT(ADDRESS(MATCH(E215,Код_КВР,0)+1,2,,,"КВР")))</f>
        <v>Социальные выплаты гражданам, кроме публичных нормативных социальных выплат</v>
      </c>
      <c r="B215" s="43" t="s">
        <v>420</v>
      </c>
      <c r="C215" s="8" t="s">
        <v>196</v>
      </c>
      <c r="D215" s="1" t="s">
        <v>223</v>
      </c>
      <c r="E215" s="88">
        <v>320</v>
      </c>
      <c r="F215" s="7">
        <f>SUM(F216:F217)</f>
        <v>4769.9</v>
      </c>
      <c r="G215" s="7">
        <f>SUM(G216:G217)</f>
        <v>0</v>
      </c>
      <c r="H215" s="35">
        <f t="shared" si="39"/>
        <v>4769.9</v>
      </c>
      <c r="I215" s="7">
        <f>SUM(I216:I217)</f>
        <v>0</v>
      </c>
      <c r="J215" s="35">
        <f t="shared" si="37"/>
        <v>4769.9</v>
      </c>
      <c r="K215" s="7">
        <f>SUM(K216:K217)</f>
        <v>0</v>
      </c>
      <c r="L215" s="35">
        <f t="shared" si="34"/>
        <v>4769.9</v>
      </c>
      <c r="M215" s="7">
        <f>SUM(M216:M217)</f>
        <v>0</v>
      </c>
      <c r="N215" s="35">
        <f t="shared" si="35"/>
        <v>4769.9</v>
      </c>
      <c r="O215" s="7">
        <f>SUM(O216:O217)</f>
        <v>0</v>
      </c>
      <c r="P215" s="35">
        <f t="shared" si="46"/>
        <v>4769.9</v>
      </c>
    </row>
    <row r="216" spans="1:16" ht="36.75" customHeight="1">
      <c r="A216" s="61" t="str">
        <f ca="1">IF(ISERROR(MATCH(E216,Код_КВР,0)),"",INDIRECT(ADDRESS(MATCH(E216,Код_КВР,0)+1,2,,,"КВР")))</f>
        <v>Пособия, компенсации и иные социальные выплаты гражданам, кроме публичных нормативных обязательств</v>
      </c>
      <c r="B216" s="43" t="s">
        <v>420</v>
      </c>
      <c r="C216" s="8" t="s">
        <v>196</v>
      </c>
      <c r="D216" s="1" t="s">
        <v>223</v>
      </c>
      <c r="E216" s="88">
        <v>321</v>
      </c>
      <c r="F216" s="7">
        <f>'прил.5'!G1221+'прил.5'!G794</f>
        <v>2489.9</v>
      </c>
      <c r="G216" s="7">
        <f>'прил.5'!H1221+'прил.5'!H794</f>
        <v>0</v>
      </c>
      <c r="H216" s="35">
        <f t="shared" si="39"/>
        <v>2489.9</v>
      </c>
      <c r="I216" s="7">
        <f>'прил.5'!J1221+'прил.5'!J794</f>
        <v>0</v>
      </c>
      <c r="J216" s="35">
        <f t="shared" si="37"/>
        <v>2489.9</v>
      </c>
      <c r="K216" s="7">
        <f>'прил.5'!L1221+'прил.5'!L794</f>
        <v>0</v>
      </c>
      <c r="L216" s="35">
        <f aca="true" t="shared" si="48" ref="L216:L282">J216+K216</f>
        <v>2489.9</v>
      </c>
      <c r="M216" s="7">
        <f>'прил.5'!N1221+'прил.5'!N794</f>
        <v>0</v>
      </c>
      <c r="N216" s="35">
        <f aca="true" t="shared" si="49" ref="N216:N282">L216+M216</f>
        <v>2489.9</v>
      </c>
      <c r="O216" s="7">
        <f>'прил.5'!P1221+'прил.5'!P794</f>
        <v>0</v>
      </c>
      <c r="P216" s="35">
        <f t="shared" si="46"/>
        <v>2489.9</v>
      </c>
    </row>
    <row r="217" spans="1:16" ht="36.75" customHeight="1">
      <c r="A217" s="61" t="str">
        <f ca="1">IF(ISERROR(MATCH(E217,Код_КВР,0)),"",INDIRECT(ADDRESS(MATCH(E217,Код_КВР,0)+1,2,,,"КВР")))</f>
        <v>Приобретение товаров, работ, услуг в пользу граждан в целях их социального обеспечения</v>
      </c>
      <c r="B217" s="43" t="s">
        <v>420</v>
      </c>
      <c r="C217" s="8" t="s">
        <v>196</v>
      </c>
      <c r="D217" s="1" t="s">
        <v>223</v>
      </c>
      <c r="E217" s="88">
        <v>323</v>
      </c>
      <c r="F217" s="7">
        <f>'прил.5'!G795</f>
        <v>2280</v>
      </c>
      <c r="G217" s="7">
        <f>'прил.5'!H795</f>
        <v>0</v>
      </c>
      <c r="H217" s="35">
        <f t="shared" si="39"/>
        <v>2280</v>
      </c>
      <c r="I217" s="7">
        <f>'прил.5'!J795</f>
        <v>0</v>
      </c>
      <c r="J217" s="35">
        <f t="shared" si="37"/>
        <v>2280</v>
      </c>
      <c r="K217" s="7">
        <f>'прил.5'!L795</f>
        <v>0</v>
      </c>
      <c r="L217" s="35">
        <f t="shared" si="48"/>
        <v>2280</v>
      </c>
      <c r="M217" s="7">
        <f>'прил.5'!N795</f>
        <v>0</v>
      </c>
      <c r="N217" s="35">
        <f t="shared" si="49"/>
        <v>2280</v>
      </c>
      <c r="O217" s="7">
        <f>'прил.5'!P795</f>
        <v>0</v>
      </c>
      <c r="P217" s="35">
        <f t="shared" si="46"/>
        <v>2280</v>
      </c>
    </row>
    <row r="218" spans="1:16" ht="174" customHeight="1">
      <c r="A218" s="61" t="str">
        <f ca="1">IF(ISERROR(MATCH(B218,Код_КЦСР,0)),"",INDIRECT(ADDRESS(MATCH(B218,Код_КЦСР,0)+1,2,,,"КЦСР")))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218" s="43" t="s">
        <v>439</v>
      </c>
      <c r="C218" s="8"/>
      <c r="D218" s="1"/>
      <c r="E218" s="88"/>
      <c r="F218" s="7">
        <f aca="true" t="shared" si="50" ref="F218:O222">F219</f>
        <v>55930</v>
      </c>
      <c r="G218" s="7">
        <f t="shared" si="50"/>
        <v>0</v>
      </c>
      <c r="H218" s="35">
        <f t="shared" si="39"/>
        <v>55930</v>
      </c>
      <c r="I218" s="7">
        <f t="shared" si="50"/>
        <v>0</v>
      </c>
      <c r="J218" s="35">
        <f aca="true" t="shared" si="51" ref="J218:J284">H218+I218</f>
        <v>55930</v>
      </c>
      <c r="K218" s="7">
        <f t="shared" si="50"/>
        <v>0</v>
      </c>
      <c r="L218" s="35">
        <f t="shared" si="48"/>
        <v>55930</v>
      </c>
      <c r="M218" s="7">
        <f t="shared" si="50"/>
        <v>0</v>
      </c>
      <c r="N218" s="35">
        <f t="shared" si="49"/>
        <v>55930</v>
      </c>
      <c r="O218" s="7">
        <f t="shared" si="50"/>
        <v>0</v>
      </c>
      <c r="P218" s="35">
        <f t="shared" si="46"/>
        <v>55930</v>
      </c>
    </row>
    <row r="219" spans="1:16" ht="20.25" customHeight="1">
      <c r="A219" s="61" t="str">
        <f ca="1">IF(ISERROR(MATCH(C219,Код_Раздел,0)),"",INDIRECT(ADDRESS(MATCH(C219,Код_Раздел,0)+1,2,,,"Раздел")))</f>
        <v>Социальная политика</v>
      </c>
      <c r="B219" s="43" t="s">
        <v>439</v>
      </c>
      <c r="C219" s="8" t="s">
        <v>196</v>
      </c>
      <c r="D219" s="1"/>
      <c r="E219" s="88"/>
      <c r="F219" s="7">
        <f t="shared" si="50"/>
        <v>55930</v>
      </c>
      <c r="G219" s="7">
        <f t="shared" si="50"/>
        <v>0</v>
      </c>
      <c r="H219" s="35">
        <f t="shared" si="39"/>
        <v>55930</v>
      </c>
      <c r="I219" s="7">
        <f t="shared" si="50"/>
        <v>0</v>
      </c>
      <c r="J219" s="35">
        <f t="shared" si="51"/>
        <v>55930</v>
      </c>
      <c r="K219" s="7">
        <f t="shared" si="50"/>
        <v>0</v>
      </c>
      <c r="L219" s="35">
        <f t="shared" si="48"/>
        <v>55930</v>
      </c>
      <c r="M219" s="7">
        <f t="shared" si="50"/>
        <v>0</v>
      </c>
      <c r="N219" s="35">
        <f t="shared" si="49"/>
        <v>55930</v>
      </c>
      <c r="O219" s="7">
        <f t="shared" si="50"/>
        <v>0</v>
      </c>
      <c r="P219" s="35">
        <f t="shared" si="46"/>
        <v>55930</v>
      </c>
    </row>
    <row r="220" spans="1:16" ht="18.75" customHeight="1">
      <c r="A220" s="76" t="s">
        <v>212</v>
      </c>
      <c r="B220" s="43" t="s">
        <v>439</v>
      </c>
      <c r="C220" s="8" t="s">
        <v>196</v>
      </c>
      <c r="D220" s="1" t="s">
        <v>224</v>
      </c>
      <c r="E220" s="88"/>
      <c r="F220" s="7">
        <f t="shared" si="50"/>
        <v>55930</v>
      </c>
      <c r="G220" s="7">
        <f t="shared" si="50"/>
        <v>0</v>
      </c>
      <c r="H220" s="35">
        <f t="shared" si="39"/>
        <v>55930</v>
      </c>
      <c r="I220" s="7">
        <f t="shared" si="50"/>
        <v>0</v>
      </c>
      <c r="J220" s="35">
        <f t="shared" si="51"/>
        <v>55930</v>
      </c>
      <c r="K220" s="7">
        <f t="shared" si="50"/>
        <v>0</v>
      </c>
      <c r="L220" s="35">
        <f t="shared" si="48"/>
        <v>55930</v>
      </c>
      <c r="M220" s="7">
        <f t="shared" si="50"/>
        <v>0</v>
      </c>
      <c r="N220" s="35">
        <f t="shared" si="49"/>
        <v>55930</v>
      </c>
      <c r="O220" s="7">
        <f t="shared" si="50"/>
        <v>0</v>
      </c>
      <c r="P220" s="35">
        <f t="shared" si="46"/>
        <v>55930</v>
      </c>
    </row>
    <row r="221" spans="1:16" ht="21.95" customHeight="1">
      <c r="A221" s="61" t="str">
        <f ca="1">IF(ISERROR(MATCH(E221,Код_КВР,0)),"",INDIRECT(ADDRESS(MATCH(E221,Код_КВР,0)+1,2,,,"КВР")))</f>
        <v>Социальное обеспечение и иные выплаты населению</v>
      </c>
      <c r="B221" s="43" t="s">
        <v>439</v>
      </c>
      <c r="C221" s="8" t="s">
        <v>196</v>
      </c>
      <c r="D221" s="1" t="s">
        <v>224</v>
      </c>
      <c r="E221" s="88">
        <v>300</v>
      </c>
      <c r="F221" s="7">
        <f t="shared" si="50"/>
        <v>55930</v>
      </c>
      <c r="G221" s="7">
        <f t="shared" si="50"/>
        <v>0</v>
      </c>
      <c r="H221" s="35">
        <f t="shared" si="39"/>
        <v>55930</v>
      </c>
      <c r="I221" s="7">
        <f t="shared" si="50"/>
        <v>0</v>
      </c>
      <c r="J221" s="35">
        <f t="shared" si="51"/>
        <v>55930</v>
      </c>
      <c r="K221" s="7">
        <f t="shared" si="50"/>
        <v>0</v>
      </c>
      <c r="L221" s="35">
        <f t="shared" si="48"/>
        <v>55930</v>
      </c>
      <c r="M221" s="7">
        <f t="shared" si="50"/>
        <v>0</v>
      </c>
      <c r="N221" s="35">
        <f t="shared" si="49"/>
        <v>55930</v>
      </c>
      <c r="O221" s="7">
        <f t="shared" si="50"/>
        <v>0</v>
      </c>
      <c r="P221" s="35">
        <f t="shared" si="46"/>
        <v>55930</v>
      </c>
    </row>
    <row r="222" spans="1:16" ht="35.25" customHeight="1">
      <c r="A222" s="61" t="str">
        <f ca="1">IF(ISERROR(MATCH(E222,Код_КВР,0)),"",INDIRECT(ADDRESS(MATCH(E222,Код_КВР,0)+1,2,,,"КВР")))</f>
        <v>Социальные выплаты гражданам, кроме публичных нормативных социальных выплат</v>
      </c>
      <c r="B222" s="43" t="s">
        <v>439</v>
      </c>
      <c r="C222" s="8" t="s">
        <v>196</v>
      </c>
      <c r="D222" s="1" t="s">
        <v>224</v>
      </c>
      <c r="E222" s="88">
        <v>320</v>
      </c>
      <c r="F222" s="7">
        <f t="shared" si="50"/>
        <v>55930</v>
      </c>
      <c r="G222" s="7">
        <f t="shared" si="50"/>
        <v>0</v>
      </c>
      <c r="H222" s="35">
        <f t="shared" si="39"/>
        <v>55930</v>
      </c>
      <c r="I222" s="7">
        <f t="shared" si="50"/>
        <v>0</v>
      </c>
      <c r="J222" s="35">
        <f t="shared" si="51"/>
        <v>55930</v>
      </c>
      <c r="K222" s="7">
        <f t="shared" si="50"/>
        <v>0</v>
      </c>
      <c r="L222" s="35">
        <f t="shared" si="48"/>
        <v>55930</v>
      </c>
      <c r="M222" s="7">
        <f t="shared" si="50"/>
        <v>0</v>
      </c>
      <c r="N222" s="35">
        <f t="shared" si="49"/>
        <v>55930</v>
      </c>
      <c r="O222" s="7">
        <f t="shared" si="50"/>
        <v>0</v>
      </c>
      <c r="P222" s="35">
        <f t="shared" si="46"/>
        <v>55930</v>
      </c>
    </row>
    <row r="223" spans="1:16" ht="36" customHeight="1">
      <c r="A223" s="61" t="str">
        <f ca="1">IF(ISERROR(MATCH(E223,Код_КВР,0)),"",INDIRECT(ADDRESS(MATCH(E223,Код_КВР,0)+1,2,,,"КВР")))</f>
        <v>Пособия, компенсации и иные социальные выплаты гражданам, кроме публичных нормативных обязательств</v>
      </c>
      <c r="B223" s="43" t="s">
        <v>439</v>
      </c>
      <c r="C223" s="8" t="s">
        <v>196</v>
      </c>
      <c r="D223" s="1" t="s">
        <v>224</v>
      </c>
      <c r="E223" s="88">
        <v>321</v>
      </c>
      <c r="F223" s="7">
        <f>'прил.5'!G813</f>
        <v>55930</v>
      </c>
      <c r="G223" s="7">
        <f>'прил.5'!H813</f>
        <v>0</v>
      </c>
      <c r="H223" s="35">
        <f t="shared" si="39"/>
        <v>55930</v>
      </c>
      <c r="I223" s="7">
        <f>'прил.5'!J813</f>
        <v>0</v>
      </c>
      <c r="J223" s="35">
        <f t="shared" si="51"/>
        <v>55930</v>
      </c>
      <c r="K223" s="7">
        <f>'прил.5'!L813</f>
        <v>0</v>
      </c>
      <c r="L223" s="35">
        <f t="shared" si="48"/>
        <v>55930</v>
      </c>
      <c r="M223" s="7">
        <f>'прил.5'!N813</f>
        <v>0</v>
      </c>
      <c r="N223" s="35">
        <f t="shared" si="49"/>
        <v>55930</v>
      </c>
      <c r="O223" s="7">
        <f>'прил.5'!P813</f>
        <v>0</v>
      </c>
      <c r="P223" s="35">
        <f t="shared" si="46"/>
        <v>55930</v>
      </c>
    </row>
    <row r="224" spans="1:16" ht="37.5" customHeight="1">
      <c r="A224" s="61" t="str">
        <f ca="1">IF(ISERROR(MATCH(B224,Код_КЦСР,0)),"",INDIRECT(ADDRESS(MATCH(B224,Код_КЦСР,0)+1,2,,,"КЦСР")))</f>
        <v>Муниципальная программа «Культура, традиции и народное творчество в городе Череповце» на 2013-2018 годы</v>
      </c>
      <c r="B224" s="43" t="s">
        <v>470</v>
      </c>
      <c r="C224" s="8"/>
      <c r="D224" s="1"/>
      <c r="E224" s="88"/>
      <c r="F224" s="7">
        <f>F225+F241+F272+F309+F339+F362+F381+F388+F395</f>
        <v>311891.39999999997</v>
      </c>
      <c r="G224" s="7">
        <f>G225+G241+G272+G309+G339+G362+G381+G388+G395</f>
        <v>0</v>
      </c>
      <c r="H224" s="35">
        <f t="shared" si="39"/>
        <v>311891.39999999997</v>
      </c>
      <c r="I224" s="7">
        <f>I225+I241+I272+I309+I339+I362+I381+I388+I395</f>
        <v>-512.8</v>
      </c>
      <c r="J224" s="35">
        <f t="shared" si="51"/>
        <v>311378.6</v>
      </c>
      <c r="K224" s="7">
        <f>K225+K241+K272+K309+K339+K362+K381+K388+K395</f>
        <v>-237.10000000000002</v>
      </c>
      <c r="L224" s="35">
        <f t="shared" si="48"/>
        <v>311141.5</v>
      </c>
      <c r="M224" s="7">
        <f>M225+M241+M272+M309+M339+M362+M381+M388+M395</f>
        <v>0</v>
      </c>
      <c r="N224" s="35">
        <f t="shared" si="49"/>
        <v>311141.5</v>
      </c>
      <c r="O224" s="7">
        <f>O225+O241+O272+O309+O339+O362+O381+O388+O395</f>
        <v>140.2</v>
      </c>
      <c r="P224" s="35">
        <f t="shared" si="46"/>
        <v>311281.7</v>
      </c>
    </row>
    <row r="225" spans="1:16" ht="35.25" customHeight="1">
      <c r="A225" s="61" t="str">
        <f ca="1">IF(ISERROR(MATCH(B225,Код_КЦСР,0)),"",INDIRECT(ADDRESS(MATCH(B225,Код_КЦСР,0)+1,2,,,"КЦСР")))</f>
        <v>Сохранение, эффективное использование  и популяризация объектов культурного наследия</v>
      </c>
      <c r="B225" s="43" t="s">
        <v>472</v>
      </c>
      <c r="C225" s="8"/>
      <c r="D225" s="1"/>
      <c r="E225" s="88"/>
      <c r="F225" s="7">
        <f>F226+F235</f>
        <v>636.8</v>
      </c>
      <c r="G225" s="7">
        <f>G226+G235</f>
        <v>0</v>
      </c>
      <c r="H225" s="35">
        <f t="shared" si="39"/>
        <v>636.8</v>
      </c>
      <c r="I225" s="7">
        <f>I226+I235</f>
        <v>0</v>
      </c>
      <c r="J225" s="35">
        <f t="shared" si="51"/>
        <v>636.8</v>
      </c>
      <c r="K225" s="7">
        <f>K226+K235</f>
        <v>-0.3</v>
      </c>
      <c r="L225" s="35">
        <f t="shared" si="48"/>
        <v>636.5</v>
      </c>
      <c r="M225" s="7">
        <f>M226+M235</f>
        <v>0</v>
      </c>
      <c r="N225" s="35">
        <f t="shared" si="49"/>
        <v>636.5</v>
      </c>
      <c r="O225" s="7">
        <f>O226+O235</f>
        <v>0</v>
      </c>
      <c r="P225" s="35">
        <f t="shared" si="46"/>
        <v>636.5</v>
      </c>
    </row>
    <row r="226" spans="1:16" ht="22.5" customHeight="1">
      <c r="A226" s="61" t="str">
        <f ca="1">IF(ISERROR(MATCH(B226,Код_КЦСР,0)),"",INDIRECT(ADDRESS(MATCH(B226,Код_КЦСР,0)+1,2,,,"КЦСР")))</f>
        <v>Сохранение, ремонт и  реставрация объектов культурного наследия</v>
      </c>
      <c r="B226" s="43" t="s">
        <v>474</v>
      </c>
      <c r="C226" s="8"/>
      <c r="D226" s="1"/>
      <c r="E226" s="88"/>
      <c r="F226" s="7">
        <f aca="true" t="shared" si="52" ref="F226:O233">F227</f>
        <v>536.8</v>
      </c>
      <c r="G226" s="7">
        <f t="shared" si="52"/>
        <v>0</v>
      </c>
      <c r="H226" s="35">
        <f aca="true" t="shared" si="53" ref="H226:H292">F226+G226</f>
        <v>536.8</v>
      </c>
      <c r="I226" s="7">
        <f t="shared" si="52"/>
        <v>0</v>
      </c>
      <c r="J226" s="35">
        <f t="shared" si="51"/>
        <v>536.8</v>
      </c>
      <c r="K226" s="7">
        <f t="shared" si="52"/>
        <v>-0.3</v>
      </c>
      <c r="L226" s="35">
        <f t="shared" si="48"/>
        <v>536.5</v>
      </c>
      <c r="M226" s="7">
        <f t="shared" si="52"/>
        <v>0</v>
      </c>
      <c r="N226" s="35">
        <f t="shared" si="49"/>
        <v>536.5</v>
      </c>
      <c r="O226" s="7">
        <f t="shared" si="52"/>
        <v>0</v>
      </c>
      <c r="P226" s="35">
        <f t="shared" si="46"/>
        <v>536.5</v>
      </c>
    </row>
    <row r="227" spans="1:16" ht="18.75" customHeight="1">
      <c r="A227" s="61" t="str">
        <f ca="1">IF(ISERROR(MATCH(C227,Код_Раздел,0)),"",INDIRECT(ADDRESS(MATCH(C227,Код_Раздел,0)+1,2,,,"Раздел")))</f>
        <v>Культура, кинематография</v>
      </c>
      <c r="B227" s="43" t="s">
        <v>474</v>
      </c>
      <c r="C227" s="8" t="s">
        <v>230</v>
      </c>
      <c r="D227" s="1"/>
      <c r="E227" s="88"/>
      <c r="F227" s="7">
        <f t="shared" si="52"/>
        <v>536.8</v>
      </c>
      <c r="G227" s="7">
        <f t="shared" si="52"/>
        <v>0</v>
      </c>
      <c r="H227" s="35">
        <f t="shared" si="53"/>
        <v>536.8</v>
      </c>
      <c r="I227" s="7">
        <f t="shared" si="52"/>
        <v>0</v>
      </c>
      <c r="J227" s="35">
        <f t="shared" si="51"/>
        <v>536.8</v>
      </c>
      <c r="K227" s="7">
        <f t="shared" si="52"/>
        <v>-0.3</v>
      </c>
      <c r="L227" s="35">
        <f t="shared" si="48"/>
        <v>536.5</v>
      </c>
      <c r="M227" s="7">
        <f t="shared" si="52"/>
        <v>0</v>
      </c>
      <c r="N227" s="35">
        <f t="shared" si="49"/>
        <v>536.5</v>
      </c>
      <c r="O227" s="7">
        <f t="shared" si="52"/>
        <v>0</v>
      </c>
      <c r="P227" s="35">
        <f t="shared" si="46"/>
        <v>536.5</v>
      </c>
    </row>
    <row r="228" spans="1:16" ht="21" customHeight="1">
      <c r="A228" s="12" t="s">
        <v>192</v>
      </c>
      <c r="B228" s="43" t="s">
        <v>474</v>
      </c>
      <c r="C228" s="8" t="s">
        <v>230</v>
      </c>
      <c r="D228" s="1" t="s">
        <v>221</v>
      </c>
      <c r="E228" s="88"/>
      <c r="F228" s="7">
        <f>F232</f>
        <v>536.8</v>
      </c>
      <c r="G228" s="7">
        <f>G232</f>
        <v>0</v>
      </c>
      <c r="H228" s="35">
        <f t="shared" si="53"/>
        <v>536.8</v>
      </c>
      <c r="I228" s="7">
        <f>I232</f>
        <v>0</v>
      </c>
      <c r="J228" s="35">
        <f t="shared" si="51"/>
        <v>536.8</v>
      </c>
      <c r="K228" s="7">
        <f>K232+K229</f>
        <v>-0.3</v>
      </c>
      <c r="L228" s="35">
        <f t="shared" si="48"/>
        <v>536.5</v>
      </c>
      <c r="M228" s="7">
        <f>M232+M229</f>
        <v>0</v>
      </c>
      <c r="N228" s="35">
        <f t="shared" si="49"/>
        <v>536.5</v>
      </c>
      <c r="O228" s="7">
        <f>O232+O229</f>
        <v>0</v>
      </c>
      <c r="P228" s="35">
        <f t="shared" si="46"/>
        <v>536.5</v>
      </c>
    </row>
    <row r="229" spans="1:16" ht="21" customHeight="1" hidden="1">
      <c r="A229" s="61" t="str">
        <f aca="true" t="shared" si="54" ref="A229:A234">IF(ISERROR(MATCH(E229,Код_КВР,0)),"",INDIRECT(ADDRESS(MATCH(E229,Код_КВР,0)+1,2,,,"КВР")))</f>
        <v>Закупка товаров, работ и услуг для муниципальных нужд</v>
      </c>
      <c r="B229" s="43" t="s">
        <v>474</v>
      </c>
      <c r="C229" s="8" t="s">
        <v>230</v>
      </c>
      <c r="D229" s="1" t="s">
        <v>221</v>
      </c>
      <c r="E229" s="88">
        <v>200</v>
      </c>
      <c r="F229" s="7"/>
      <c r="G229" s="7"/>
      <c r="H229" s="35"/>
      <c r="I229" s="7"/>
      <c r="J229" s="35"/>
      <c r="K229" s="7">
        <f>K230</f>
        <v>0</v>
      </c>
      <c r="L229" s="35">
        <f t="shared" si="48"/>
        <v>0</v>
      </c>
      <c r="M229" s="7">
        <f>M230</f>
        <v>0</v>
      </c>
      <c r="N229" s="35">
        <f t="shared" si="49"/>
        <v>0</v>
      </c>
      <c r="O229" s="7">
        <f>O230</f>
        <v>0</v>
      </c>
      <c r="P229" s="35">
        <f t="shared" si="46"/>
        <v>0</v>
      </c>
    </row>
    <row r="230" spans="1:16" ht="21" customHeight="1" hidden="1">
      <c r="A230" s="61" t="str">
        <f ca="1" t="shared" si="54"/>
        <v>Иные закупки товаров, работ и услуг для обеспечения муниципальных нужд</v>
      </c>
      <c r="B230" s="43" t="s">
        <v>474</v>
      </c>
      <c r="C230" s="8" t="s">
        <v>230</v>
      </c>
      <c r="D230" s="1" t="s">
        <v>221</v>
      </c>
      <c r="E230" s="88">
        <v>240</v>
      </c>
      <c r="F230" s="7"/>
      <c r="G230" s="7"/>
      <c r="H230" s="35"/>
      <c r="I230" s="7"/>
      <c r="J230" s="35"/>
      <c r="K230" s="7">
        <f>K231</f>
        <v>0</v>
      </c>
      <c r="L230" s="35">
        <f t="shared" si="48"/>
        <v>0</v>
      </c>
      <c r="M230" s="7">
        <f>M231</f>
        <v>0</v>
      </c>
      <c r="N230" s="35">
        <f t="shared" si="49"/>
        <v>0</v>
      </c>
      <c r="O230" s="7">
        <f>O231</f>
        <v>0</v>
      </c>
      <c r="P230" s="35">
        <f t="shared" si="46"/>
        <v>0</v>
      </c>
    </row>
    <row r="231" spans="1:16" ht="21" customHeight="1" hidden="1">
      <c r="A231" s="61" t="str">
        <f ca="1" t="shared" si="54"/>
        <v>Научно-исследовательские и опытно-конструкторские работы</v>
      </c>
      <c r="B231" s="43" t="s">
        <v>474</v>
      </c>
      <c r="C231" s="8" t="s">
        <v>230</v>
      </c>
      <c r="D231" s="1" t="s">
        <v>221</v>
      </c>
      <c r="E231" s="88">
        <v>241</v>
      </c>
      <c r="F231" s="7"/>
      <c r="G231" s="7"/>
      <c r="H231" s="35"/>
      <c r="I231" s="7"/>
      <c r="J231" s="35"/>
      <c r="K231" s="7">
        <f>'прил.5'!L911</f>
        <v>0</v>
      </c>
      <c r="L231" s="35">
        <f t="shared" si="48"/>
        <v>0</v>
      </c>
      <c r="M231" s="7">
        <f>'прил.5'!N911</f>
        <v>0</v>
      </c>
      <c r="N231" s="35">
        <f t="shared" si="49"/>
        <v>0</v>
      </c>
      <c r="O231" s="7">
        <f>'прил.5'!P911</f>
        <v>0</v>
      </c>
      <c r="P231" s="35">
        <f t="shared" si="46"/>
        <v>0</v>
      </c>
    </row>
    <row r="232" spans="1:16" ht="33">
      <c r="A232" s="61" t="str">
        <f ca="1" t="shared" si="54"/>
        <v>Предоставление субсидий бюджетным, автономным учреждениям и иным некоммерческим организациям</v>
      </c>
      <c r="B232" s="43" t="s">
        <v>474</v>
      </c>
      <c r="C232" s="8" t="s">
        <v>230</v>
      </c>
      <c r="D232" s="1" t="s">
        <v>221</v>
      </c>
      <c r="E232" s="88">
        <v>600</v>
      </c>
      <c r="F232" s="7">
        <f t="shared" si="52"/>
        <v>536.8</v>
      </c>
      <c r="G232" s="7">
        <f t="shared" si="52"/>
        <v>0</v>
      </c>
      <c r="H232" s="35">
        <f t="shared" si="53"/>
        <v>536.8</v>
      </c>
      <c r="I232" s="7">
        <f t="shared" si="52"/>
        <v>0</v>
      </c>
      <c r="J232" s="35">
        <f t="shared" si="51"/>
        <v>536.8</v>
      </c>
      <c r="K232" s="7">
        <f t="shared" si="52"/>
        <v>-0.3</v>
      </c>
      <c r="L232" s="35">
        <f t="shared" si="48"/>
        <v>536.5</v>
      </c>
      <c r="M232" s="7">
        <f t="shared" si="52"/>
        <v>0</v>
      </c>
      <c r="N232" s="35">
        <f t="shared" si="49"/>
        <v>536.5</v>
      </c>
      <c r="O232" s="7">
        <f t="shared" si="52"/>
        <v>0</v>
      </c>
      <c r="P232" s="35">
        <f t="shared" si="46"/>
        <v>536.5</v>
      </c>
    </row>
    <row r="233" spans="1:16" ht="12.75">
      <c r="A233" s="61" t="str">
        <f ca="1" t="shared" si="54"/>
        <v>Субсидии бюджетным учреждениям</v>
      </c>
      <c r="B233" s="43" t="s">
        <v>474</v>
      </c>
      <c r="C233" s="8" t="s">
        <v>230</v>
      </c>
      <c r="D233" s="1" t="s">
        <v>221</v>
      </c>
      <c r="E233" s="88">
        <v>610</v>
      </c>
      <c r="F233" s="7">
        <f t="shared" si="52"/>
        <v>536.8</v>
      </c>
      <c r="G233" s="7">
        <f t="shared" si="52"/>
        <v>0</v>
      </c>
      <c r="H233" s="35">
        <f t="shared" si="53"/>
        <v>536.8</v>
      </c>
      <c r="I233" s="7">
        <f t="shared" si="52"/>
        <v>0</v>
      </c>
      <c r="J233" s="35">
        <f t="shared" si="51"/>
        <v>536.8</v>
      </c>
      <c r="K233" s="7">
        <f t="shared" si="52"/>
        <v>-0.3</v>
      </c>
      <c r="L233" s="35">
        <f t="shared" si="48"/>
        <v>536.5</v>
      </c>
      <c r="M233" s="7">
        <f t="shared" si="52"/>
        <v>0</v>
      </c>
      <c r="N233" s="35">
        <f t="shared" si="49"/>
        <v>536.5</v>
      </c>
      <c r="O233" s="7">
        <f t="shared" si="52"/>
        <v>0</v>
      </c>
      <c r="P233" s="35">
        <f t="shared" si="46"/>
        <v>536.5</v>
      </c>
    </row>
    <row r="234" spans="1:16" ht="49.5">
      <c r="A234" s="61" t="str">
        <f ca="1" t="shared" si="54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34" s="43" t="s">
        <v>474</v>
      </c>
      <c r="C234" s="8" t="s">
        <v>230</v>
      </c>
      <c r="D234" s="1" t="s">
        <v>221</v>
      </c>
      <c r="E234" s="88">
        <v>611</v>
      </c>
      <c r="F234" s="7">
        <f>'прил.5'!G914</f>
        <v>536.8</v>
      </c>
      <c r="G234" s="7">
        <f>'прил.5'!H914</f>
        <v>0</v>
      </c>
      <c r="H234" s="35">
        <f t="shared" si="53"/>
        <v>536.8</v>
      </c>
      <c r="I234" s="7">
        <f>'прил.5'!J914</f>
        <v>0</v>
      </c>
      <c r="J234" s="35">
        <f t="shared" si="51"/>
        <v>536.8</v>
      </c>
      <c r="K234" s="7">
        <f>'прил.5'!L914</f>
        <v>-0.3</v>
      </c>
      <c r="L234" s="35">
        <f t="shared" si="48"/>
        <v>536.5</v>
      </c>
      <c r="M234" s="7">
        <f>'прил.5'!N914</f>
        <v>0</v>
      </c>
      <c r="N234" s="35">
        <f t="shared" si="49"/>
        <v>536.5</v>
      </c>
      <c r="O234" s="7">
        <f>'прил.5'!P914</f>
        <v>0</v>
      </c>
      <c r="P234" s="35">
        <f t="shared" si="46"/>
        <v>536.5</v>
      </c>
    </row>
    <row r="235" spans="1:16" ht="66">
      <c r="A235" s="61" t="str">
        <f ca="1">IF(ISERROR(MATCH(B235,Код_КЦСР,0)),"",INDIRECT(ADDRESS(MATCH(B235,Код_КЦСР,0)+1,2,,,"КЦСР")))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235" s="43" t="s">
        <v>476</v>
      </c>
      <c r="C235" s="8"/>
      <c r="D235" s="1"/>
      <c r="E235" s="88"/>
      <c r="F235" s="7">
        <f aca="true" t="shared" si="55" ref="F235:O239">F236</f>
        <v>100</v>
      </c>
      <c r="G235" s="7">
        <f t="shared" si="55"/>
        <v>0</v>
      </c>
      <c r="H235" s="35">
        <f t="shared" si="53"/>
        <v>100</v>
      </c>
      <c r="I235" s="7">
        <f t="shared" si="55"/>
        <v>0</v>
      </c>
      <c r="J235" s="35">
        <f t="shared" si="51"/>
        <v>100</v>
      </c>
      <c r="K235" s="7">
        <f t="shared" si="55"/>
        <v>0</v>
      </c>
      <c r="L235" s="35">
        <f t="shared" si="48"/>
        <v>100</v>
      </c>
      <c r="M235" s="7">
        <f t="shared" si="55"/>
        <v>0</v>
      </c>
      <c r="N235" s="35">
        <f t="shared" si="49"/>
        <v>100</v>
      </c>
      <c r="O235" s="7">
        <f t="shared" si="55"/>
        <v>0</v>
      </c>
      <c r="P235" s="35">
        <f t="shared" si="46"/>
        <v>100</v>
      </c>
    </row>
    <row r="236" spans="1:16" ht="12.75">
      <c r="A236" s="61" t="str">
        <f ca="1">IF(ISERROR(MATCH(C236,Код_Раздел,0)),"",INDIRECT(ADDRESS(MATCH(C236,Код_Раздел,0)+1,2,,,"Раздел")))</f>
        <v>Культура, кинематография</v>
      </c>
      <c r="B236" s="43" t="s">
        <v>476</v>
      </c>
      <c r="C236" s="8" t="s">
        <v>230</v>
      </c>
      <c r="D236" s="1"/>
      <c r="E236" s="88"/>
      <c r="F236" s="7">
        <f t="shared" si="55"/>
        <v>100</v>
      </c>
      <c r="G236" s="7">
        <f t="shared" si="55"/>
        <v>0</v>
      </c>
      <c r="H236" s="35">
        <f t="shared" si="53"/>
        <v>100</v>
      </c>
      <c r="I236" s="7">
        <f t="shared" si="55"/>
        <v>0</v>
      </c>
      <c r="J236" s="35">
        <f t="shared" si="51"/>
        <v>100</v>
      </c>
      <c r="K236" s="7">
        <f t="shared" si="55"/>
        <v>0</v>
      </c>
      <c r="L236" s="35">
        <f t="shared" si="48"/>
        <v>100</v>
      </c>
      <c r="M236" s="7">
        <f t="shared" si="55"/>
        <v>0</v>
      </c>
      <c r="N236" s="35">
        <f t="shared" si="49"/>
        <v>100</v>
      </c>
      <c r="O236" s="7">
        <f t="shared" si="55"/>
        <v>0</v>
      </c>
      <c r="P236" s="35">
        <f t="shared" si="46"/>
        <v>100</v>
      </c>
    </row>
    <row r="237" spans="1:16" ht="12.75">
      <c r="A237" s="12" t="s">
        <v>171</v>
      </c>
      <c r="B237" s="43" t="s">
        <v>476</v>
      </c>
      <c r="C237" s="8" t="s">
        <v>230</v>
      </c>
      <c r="D237" s="1" t="s">
        <v>224</v>
      </c>
      <c r="E237" s="88"/>
      <c r="F237" s="7">
        <f t="shared" si="55"/>
        <v>100</v>
      </c>
      <c r="G237" s="7">
        <f t="shared" si="55"/>
        <v>0</v>
      </c>
      <c r="H237" s="35">
        <f t="shared" si="53"/>
        <v>100</v>
      </c>
      <c r="I237" s="7">
        <f t="shared" si="55"/>
        <v>0</v>
      </c>
      <c r="J237" s="35">
        <f t="shared" si="51"/>
        <v>100</v>
      </c>
      <c r="K237" s="7">
        <f t="shared" si="55"/>
        <v>0</v>
      </c>
      <c r="L237" s="35">
        <f t="shared" si="48"/>
        <v>100</v>
      </c>
      <c r="M237" s="7">
        <f t="shared" si="55"/>
        <v>0</v>
      </c>
      <c r="N237" s="35">
        <f t="shared" si="49"/>
        <v>100</v>
      </c>
      <c r="O237" s="7">
        <f t="shared" si="55"/>
        <v>0</v>
      </c>
      <c r="P237" s="35">
        <f t="shared" si="46"/>
        <v>100</v>
      </c>
    </row>
    <row r="238" spans="1:16" ht="33">
      <c r="A238" s="61" t="str">
        <f ca="1">IF(ISERROR(MATCH(E238,Код_КВР,0)),"",INDIRECT(ADDRESS(MATCH(E238,Код_КВР,0)+1,2,,,"КВР")))</f>
        <v>Предоставление субсидий бюджетным, автономным учреждениям и иным некоммерческим организациям</v>
      </c>
      <c r="B238" s="43" t="s">
        <v>476</v>
      </c>
      <c r="C238" s="8" t="s">
        <v>230</v>
      </c>
      <c r="D238" s="1" t="s">
        <v>224</v>
      </c>
      <c r="E238" s="88">
        <v>600</v>
      </c>
      <c r="F238" s="7">
        <f t="shared" si="55"/>
        <v>100</v>
      </c>
      <c r="G238" s="7">
        <f t="shared" si="55"/>
        <v>0</v>
      </c>
      <c r="H238" s="35">
        <f t="shared" si="53"/>
        <v>100</v>
      </c>
      <c r="I238" s="7">
        <f t="shared" si="55"/>
        <v>0</v>
      </c>
      <c r="J238" s="35">
        <f t="shared" si="51"/>
        <v>100</v>
      </c>
      <c r="K238" s="7">
        <f t="shared" si="55"/>
        <v>0</v>
      </c>
      <c r="L238" s="35">
        <f t="shared" si="48"/>
        <v>100</v>
      </c>
      <c r="M238" s="7">
        <f t="shared" si="55"/>
        <v>0</v>
      </c>
      <c r="N238" s="35">
        <f t="shared" si="49"/>
        <v>100</v>
      </c>
      <c r="O238" s="7">
        <f t="shared" si="55"/>
        <v>0</v>
      </c>
      <c r="P238" s="35">
        <f t="shared" si="46"/>
        <v>100</v>
      </c>
    </row>
    <row r="239" spans="1:16" ht="12.75">
      <c r="A239" s="61" t="str">
        <f ca="1">IF(ISERROR(MATCH(E239,Код_КВР,0)),"",INDIRECT(ADDRESS(MATCH(E239,Код_КВР,0)+1,2,,,"КВР")))</f>
        <v>Субсидии бюджетным учреждениям</v>
      </c>
      <c r="B239" s="43" t="s">
        <v>476</v>
      </c>
      <c r="C239" s="8" t="s">
        <v>230</v>
      </c>
      <c r="D239" s="1" t="s">
        <v>224</v>
      </c>
      <c r="E239" s="88">
        <v>610</v>
      </c>
      <c r="F239" s="7">
        <f t="shared" si="55"/>
        <v>100</v>
      </c>
      <c r="G239" s="7">
        <f t="shared" si="55"/>
        <v>0</v>
      </c>
      <c r="H239" s="35">
        <f t="shared" si="53"/>
        <v>100</v>
      </c>
      <c r="I239" s="7">
        <f t="shared" si="55"/>
        <v>0</v>
      </c>
      <c r="J239" s="35">
        <f t="shared" si="51"/>
        <v>100</v>
      </c>
      <c r="K239" s="7">
        <f t="shared" si="55"/>
        <v>0</v>
      </c>
      <c r="L239" s="35">
        <f t="shared" si="48"/>
        <v>100</v>
      </c>
      <c r="M239" s="7">
        <f t="shared" si="55"/>
        <v>0</v>
      </c>
      <c r="N239" s="35">
        <f t="shared" si="49"/>
        <v>100</v>
      </c>
      <c r="O239" s="7">
        <f t="shared" si="55"/>
        <v>0</v>
      </c>
      <c r="P239" s="35">
        <f t="shared" si="46"/>
        <v>100</v>
      </c>
    </row>
    <row r="240" spans="1:16" ht="12.75">
      <c r="A240" s="61" t="str">
        <f ca="1">IF(ISERROR(MATCH(E240,Код_КВР,0)),"",INDIRECT(ADDRESS(MATCH(E240,Код_КВР,0)+1,2,,,"КВР")))</f>
        <v>Субсидии бюджетным учреждениям на иные цели</v>
      </c>
      <c r="B240" s="43" t="s">
        <v>476</v>
      </c>
      <c r="C240" s="8" t="s">
        <v>230</v>
      </c>
      <c r="D240" s="1" t="s">
        <v>224</v>
      </c>
      <c r="E240" s="88">
        <v>612</v>
      </c>
      <c r="F240" s="7">
        <f>'прил.5'!G983</f>
        <v>100</v>
      </c>
      <c r="G240" s="7">
        <f>'прил.5'!H983</f>
        <v>0</v>
      </c>
      <c r="H240" s="35">
        <f t="shared" si="53"/>
        <v>100</v>
      </c>
      <c r="I240" s="7">
        <f>'прил.5'!J983</f>
        <v>0</v>
      </c>
      <c r="J240" s="35">
        <f t="shared" si="51"/>
        <v>100</v>
      </c>
      <c r="K240" s="7">
        <f>'прил.5'!L983</f>
        <v>0</v>
      </c>
      <c r="L240" s="35">
        <f t="shared" si="48"/>
        <v>100</v>
      </c>
      <c r="M240" s="7">
        <f>'прил.5'!N983</f>
        <v>0</v>
      </c>
      <c r="N240" s="35">
        <f t="shared" si="49"/>
        <v>100</v>
      </c>
      <c r="O240" s="7">
        <f>'прил.5'!P983</f>
        <v>0</v>
      </c>
      <c r="P240" s="35">
        <f t="shared" si="46"/>
        <v>100</v>
      </c>
    </row>
    <row r="241" spans="1:16" ht="12.75">
      <c r="A241" s="61" t="str">
        <f ca="1">IF(ISERROR(MATCH(B241,Код_КЦСР,0)),"",INDIRECT(ADDRESS(MATCH(B241,Код_КЦСР,0)+1,2,,,"КЦСР")))</f>
        <v>Развитие музейного дела</v>
      </c>
      <c r="B241" s="43" t="s">
        <v>477</v>
      </c>
      <c r="C241" s="8"/>
      <c r="D241" s="1"/>
      <c r="E241" s="88"/>
      <c r="F241" s="7">
        <f>F242+F248+F254+F260+F266</f>
        <v>45009.200000000004</v>
      </c>
      <c r="G241" s="7">
        <f>G242+G248+G254+G260+G266</f>
        <v>0</v>
      </c>
      <c r="H241" s="35">
        <f t="shared" si="53"/>
        <v>45009.200000000004</v>
      </c>
      <c r="I241" s="7">
        <f>I242+I248+I254+I260+I266</f>
        <v>0</v>
      </c>
      <c r="J241" s="35">
        <f t="shared" si="51"/>
        <v>45009.200000000004</v>
      </c>
      <c r="K241" s="7">
        <f>K242+K248+K254+K260+K266</f>
        <v>-26.4</v>
      </c>
      <c r="L241" s="35">
        <f t="shared" si="48"/>
        <v>44982.8</v>
      </c>
      <c r="M241" s="7">
        <f>M242+M248+M254+M260+M266</f>
        <v>0</v>
      </c>
      <c r="N241" s="35">
        <f t="shared" si="49"/>
        <v>44982.8</v>
      </c>
      <c r="O241" s="7">
        <f>O242+O248+O254+O260+O266</f>
        <v>0</v>
      </c>
      <c r="P241" s="35">
        <f t="shared" si="46"/>
        <v>44982.8</v>
      </c>
    </row>
    <row r="242" spans="1:16" ht="86.25" customHeight="1">
      <c r="A242" s="61" t="str">
        <f ca="1">IF(ISERROR(MATCH(B242,Код_КЦСР,0)),"",INDIRECT(ADDRESS(MATCH(B242,Код_КЦСР,0)+1,2,,,"КЦСР")))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242" s="43" t="s">
        <v>478</v>
      </c>
      <c r="C242" s="8"/>
      <c r="D242" s="1"/>
      <c r="E242" s="88"/>
      <c r="F242" s="7">
        <f aca="true" t="shared" si="56" ref="F242:O246">F243</f>
        <v>270</v>
      </c>
      <c r="G242" s="7">
        <f t="shared" si="56"/>
        <v>0</v>
      </c>
      <c r="H242" s="35">
        <f t="shared" si="53"/>
        <v>270</v>
      </c>
      <c r="I242" s="7">
        <f t="shared" si="56"/>
        <v>0</v>
      </c>
      <c r="J242" s="35">
        <f t="shared" si="51"/>
        <v>270</v>
      </c>
      <c r="K242" s="7">
        <f t="shared" si="56"/>
        <v>0</v>
      </c>
      <c r="L242" s="35">
        <f t="shared" si="48"/>
        <v>270</v>
      </c>
      <c r="M242" s="7">
        <f t="shared" si="56"/>
        <v>0</v>
      </c>
      <c r="N242" s="35">
        <f t="shared" si="49"/>
        <v>270</v>
      </c>
      <c r="O242" s="7">
        <f t="shared" si="56"/>
        <v>0</v>
      </c>
      <c r="P242" s="35">
        <f t="shared" si="46"/>
        <v>270</v>
      </c>
    </row>
    <row r="243" spans="1:16" ht="18.75" customHeight="1">
      <c r="A243" s="61" t="str">
        <f ca="1">IF(ISERROR(MATCH(C243,Код_Раздел,0)),"",INDIRECT(ADDRESS(MATCH(C243,Код_Раздел,0)+1,2,,,"Раздел")))</f>
        <v>Культура, кинематография</v>
      </c>
      <c r="B243" s="43" t="s">
        <v>478</v>
      </c>
      <c r="C243" s="8" t="s">
        <v>230</v>
      </c>
      <c r="D243" s="1"/>
      <c r="E243" s="88"/>
      <c r="F243" s="7">
        <f t="shared" si="56"/>
        <v>270</v>
      </c>
      <c r="G243" s="7">
        <f t="shared" si="56"/>
        <v>0</v>
      </c>
      <c r="H243" s="35">
        <f t="shared" si="53"/>
        <v>270</v>
      </c>
      <c r="I243" s="7">
        <f t="shared" si="56"/>
        <v>0</v>
      </c>
      <c r="J243" s="35">
        <f t="shared" si="51"/>
        <v>270</v>
      </c>
      <c r="K243" s="7">
        <f t="shared" si="56"/>
        <v>0</v>
      </c>
      <c r="L243" s="35">
        <f t="shared" si="48"/>
        <v>270</v>
      </c>
      <c r="M243" s="7">
        <f t="shared" si="56"/>
        <v>0</v>
      </c>
      <c r="N243" s="35">
        <f t="shared" si="49"/>
        <v>270</v>
      </c>
      <c r="O243" s="7">
        <f t="shared" si="56"/>
        <v>0</v>
      </c>
      <c r="P243" s="35">
        <f t="shared" si="46"/>
        <v>270</v>
      </c>
    </row>
    <row r="244" spans="1:16" ht="22.5" customHeight="1">
      <c r="A244" s="12" t="s">
        <v>171</v>
      </c>
      <c r="B244" s="43" t="s">
        <v>478</v>
      </c>
      <c r="C244" s="8" t="s">
        <v>230</v>
      </c>
      <c r="D244" s="1" t="s">
        <v>224</v>
      </c>
      <c r="E244" s="88"/>
      <c r="F244" s="7">
        <f t="shared" si="56"/>
        <v>270</v>
      </c>
      <c r="G244" s="7">
        <f t="shared" si="56"/>
        <v>0</v>
      </c>
      <c r="H244" s="35">
        <f t="shared" si="53"/>
        <v>270</v>
      </c>
      <c r="I244" s="7">
        <f t="shared" si="56"/>
        <v>0</v>
      </c>
      <c r="J244" s="35">
        <f t="shared" si="51"/>
        <v>270</v>
      </c>
      <c r="K244" s="7">
        <f t="shared" si="56"/>
        <v>0</v>
      </c>
      <c r="L244" s="35">
        <f t="shared" si="48"/>
        <v>270</v>
      </c>
      <c r="M244" s="7">
        <f t="shared" si="56"/>
        <v>0</v>
      </c>
      <c r="N244" s="35">
        <f t="shared" si="49"/>
        <v>270</v>
      </c>
      <c r="O244" s="7">
        <f t="shared" si="56"/>
        <v>0</v>
      </c>
      <c r="P244" s="35">
        <f t="shared" si="46"/>
        <v>270</v>
      </c>
    </row>
    <row r="245" spans="1:16" ht="35.25" customHeight="1">
      <c r="A245" s="61" t="str">
        <f ca="1">IF(ISERROR(MATCH(E245,Код_КВР,0)),"",INDIRECT(ADDRESS(MATCH(E245,Код_КВР,0)+1,2,,,"КВР")))</f>
        <v>Предоставление субсидий бюджетным, автономным учреждениям и иным некоммерческим организациям</v>
      </c>
      <c r="B245" s="43" t="s">
        <v>478</v>
      </c>
      <c r="C245" s="8" t="s">
        <v>230</v>
      </c>
      <c r="D245" s="1" t="s">
        <v>224</v>
      </c>
      <c r="E245" s="88">
        <v>600</v>
      </c>
      <c r="F245" s="7">
        <f t="shared" si="56"/>
        <v>270</v>
      </c>
      <c r="G245" s="7">
        <f t="shared" si="56"/>
        <v>0</v>
      </c>
      <c r="H245" s="35">
        <f t="shared" si="53"/>
        <v>270</v>
      </c>
      <c r="I245" s="7">
        <f t="shared" si="56"/>
        <v>0</v>
      </c>
      <c r="J245" s="35">
        <f t="shared" si="51"/>
        <v>270</v>
      </c>
      <c r="K245" s="7">
        <f t="shared" si="56"/>
        <v>0</v>
      </c>
      <c r="L245" s="35">
        <f t="shared" si="48"/>
        <v>270</v>
      </c>
      <c r="M245" s="7">
        <f t="shared" si="56"/>
        <v>0</v>
      </c>
      <c r="N245" s="35">
        <f t="shared" si="49"/>
        <v>270</v>
      </c>
      <c r="O245" s="7">
        <f t="shared" si="56"/>
        <v>0</v>
      </c>
      <c r="P245" s="35">
        <f t="shared" si="46"/>
        <v>270</v>
      </c>
    </row>
    <row r="246" spans="1:16" ht="22.5" customHeight="1">
      <c r="A246" s="61" t="str">
        <f ca="1">IF(ISERROR(MATCH(E246,Код_КВР,0)),"",INDIRECT(ADDRESS(MATCH(E246,Код_КВР,0)+1,2,,,"КВР")))</f>
        <v>Субсидии бюджетным учреждениям</v>
      </c>
      <c r="B246" s="43" t="s">
        <v>478</v>
      </c>
      <c r="C246" s="8" t="s">
        <v>230</v>
      </c>
      <c r="D246" s="1" t="s">
        <v>224</v>
      </c>
      <c r="E246" s="88">
        <v>610</v>
      </c>
      <c r="F246" s="7">
        <f t="shared" si="56"/>
        <v>270</v>
      </c>
      <c r="G246" s="7">
        <f t="shared" si="56"/>
        <v>0</v>
      </c>
      <c r="H246" s="35">
        <f t="shared" si="53"/>
        <v>270</v>
      </c>
      <c r="I246" s="7">
        <f t="shared" si="56"/>
        <v>0</v>
      </c>
      <c r="J246" s="35">
        <f t="shared" si="51"/>
        <v>270</v>
      </c>
      <c r="K246" s="7">
        <f t="shared" si="56"/>
        <v>0</v>
      </c>
      <c r="L246" s="35">
        <f t="shared" si="48"/>
        <v>270</v>
      </c>
      <c r="M246" s="7">
        <f t="shared" si="56"/>
        <v>0</v>
      </c>
      <c r="N246" s="35">
        <f t="shared" si="49"/>
        <v>270</v>
      </c>
      <c r="O246" s="7">
        <f t="shared" si="56"/>
        <v>0</v>
      </c>
      <c r="P246" s="35">
        <f t="shared" si="46"/>
        <v>270</v>
      </c>
    </row>
    <row r="247" spans="1:16" ht="20.25" customHeight="1">
      <c r="A247" s="61" t="str">
        <f ca="1">IF(ISERROR(MATCH(E247,Код_КВР,0)),"",INDIRECT(ADDRESS(MATCH(E247,Код_КВР,0)+1,2,,,"КВР")))</f>
        <v>Субсидии бюджетным учреждениям на иные цели</v>
      </c>
      <c r="B247" s="43" t="s">
        <v>478</v>
      </c>
      <c r="C247" s="8" t="s">
        <v>230</v>
      </c>
      <c r="D247" s="1" t="s">
        <v>224</v>
      </c>
      <c r="E247" s="88">
        <v>612</v>
      </c>
      <c r="F247" s="7">
        <f>'прил.5'!G988</f>
        <v>270</v>
      </c>
      <c r="G247" s="7">
        <f>'прил.5'!H988</f>
        <v>0</v>
      </c>
      <c r="H247" s="35">
        <f t="shared" si="53"/>
        <v>270</v>
      </c>
      <c r="I247" s="7">
        <f>'прил.5'!J988</f>
        <v>0</v>
      </c>
      <c r="J247" s="35">
        <f t="shared" si="51"/>
        <v>270</v>
      </c>
      <c r="K247" s="7">
        <f>'прил.5'!L988</f>
        <v>0</v>
      </c>
      <c r="L247" s="35">
        <f t="shared" si="48"/>
        <v>270</v>
      </c>
      <c r="M247" s="7">
        <f>'прил.5'!N988</f>
        <v>0</v>
      </c>
      <c r="N247" s="35">
        <f t="shared" si="49"/>
        <v>270</v>
      </c>
      <c r="O247" s="7">
        <f>'прил.5'!P988</f>
        <v>0</v>
      </c>
      <c r="P247" s="35">
        <f t="shared" si="46"/>
        <v>270</v>
      </c>
    </row>
    <row r="248" spans="1:16" ht="55.5" customHeight="1">
      <c r="A248" s="61" t="str">
        <f ca="1">IF(ISERROR(MATCH(B248,Код_КЦСР,0)),"",INDIRECT(ADDRESS(MATCH(B248,Код_КЦСР,0)+1,2,,,"КЦСР")))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248" s="43" t="s">
        <v>480</v>
      </c>
      <c r="C248" s="8"/>
      <c r="D248" s="1"/>
      <c r="E248" s="88"/>
      <c r="F248" s="7">
        <f aca="true" t="shared" si="57" ref="F248:O252">F249</f>
        <v>412</v>
      </c>
      <c r="G248" s="7">
        <f t="shared" si="57"/>
        <v>0</v>
      </c>
      <c r="H248" s="35">
        <f t="shared" si="53"/>
        <v>412</v>
      </c>
      <c r="I248" s="7">
        <f t="shared" si="57"/>
        <v>0</v>
      </c>
      <c r="J248" s="35">
        <f t="shared" si="51"/>
        <v>412</v>
      </c>
      <c r="K248" s="7">
        <f t="shared" si="57"/>
        <v>0</v>
      </c>
      <c r="L248" s="35">
        <f t="shared" si="48"/>
        <v>412</v>
      </c>
      <c r="M248" s="7">
        <f t="shared" si="57"/>
        <v>0</v>
      </c>
      <c r="N248" s="35">
        <f t="shared" si="49"/>
        <v>412</v>
      </c>
      <c r="O248" s="7">
        <f t="shared" si="57"/>
        <v>0</v>
      </c>
      <c r="P248" s="35">
        <f t="shared" si="46"/>
        <v>412</v>
      </c>
    </row>
    <row r="249" spans="1:16" ht="19.5" customHeight="1">
      <c r="A249" s="61" t="str">
        <f ca="1">IF(ISERROR(MATCH(C249,Код_Раздел,0)),"",INDIRECT(ADDRESS(MATCH(C249,Код_Раздел,0)+1,2,,,"Раздел")))</f>
        <v>Культура, кинематография</v>
      </c>
      <c r="B249" s="43" t="s">
        <v>480</v>
      </c>
      <c r="C249" s="8" t="s">
        <v>230</v>
      </c>
      <c r="D249" s="1"/>
      <c r="E249" s="88"/>
      <c r="F249" s="7">
        <f t="shared" si="57"/>
        <v>412</v>
      </c>
      <c r="G249" s="7">
        <f t="shared" si="57"/>
        <v>0</v>
      </c>
      <c r="H249" s="35">
        <f t="shared" si="53"/>
        <v>412</v>
      </c>
      <c r="I249" s="7">
        <f t="shared" si="57"/>
        <v>0</v>
      </c>
      <c r="J249" s="35">
        <f t="shared" si="51"/>
        <v>412</v>
      </c>
      <c r="K249" s="7">
        <f t="shared" si="57"/>
        <v>0</v>
      </c>
      <c r="L249" s="35">
        <f t="shared" si="48"/>
        <v>412</v>
      </c>
      <c r="M249" s="7">
        <f t="shared" si="57"/>
        <v>0</v>
      </c>
      <c r="N249" s="35">
        <f t="shared" si="49"/>
        <v>412</v>
      </c>
      <c r="O249" s="7">
        <f t="shared" si="57"/>
        <v>0</v>
      </c>
      <c r="P249" s="35">
        <f t="shared" si="46"/>
        <v>412</v>
      </c>
    </row>
    <row r="250" spans="1:16" ht="21" customHeight="1">
      <c r="A250" s="12" t="s">
        <v>171</v>
      </c>
      <c r="B250" s="43" t="s">
        <v>480</v>
      </c>
      <c r="C250" s="8" t="s">
        <v>230</v>
      </c>
      <c r="D250" s="1" t="s">
        <v>224</v>
      </c>
      <c r="E250" s="88"/>
      <c r="F250" s="7">
        <f t="shared" si="57"/>
        <v>412</v>
      </c>
      <c r="G250" s="7">
        <f t="shared" si="57"/>
        <v>0</v>
      </c>
      <c r="H250" s="35">
        <f t="shared" si="53"/>
        <v>412</v>
      </c>
      <c r="I250" s="7">
        <f t="shared" si="57"/>
        <v>0</v>
      </c>
      <c r="J250" s="35">
        <f t="shared" si="51"/>
        <v>412</v>
      </c>
      <c r="K250" s="7">
        <f t="shared" si="57"/>
        <v>0</v>
      </c>
      <c r="L250" s="35">
        <f t="shared" si="48"/>
        <v>412</v>
      </c>
      <c r="M250" s="7">
        <f t="shared" si="57"/>
        <v>0</v>
      </c>
      <c r="N250" s="35">
        <f t="shared" si="49"/>
        <v>412</v>
      </c>
      <c r="O250" s="7">
        <f t="shared" si="57"/>
        <v>0</v>
      </c>
      <c r="P250" s="35">
        <f t="shared" si="46"/>
        <v>412</v>
      </c>
    </row>
    <row r="251" spans="1:16" ht="35.25" customHeight="1">
      <c r="A251" s="61" t="str">
        <f ca="1">IF(ISERROR(MATCH(E251,Код_КВР,0)),"",INDIRECT(ADDRESS(MATCH(E251,Код_КВР,0)+1,2,,,"КВР")))</f>
        <v>Предоставление субсидий бюджетным, автономным учреждениям и иным некоммерческим организациям</v>
      </c>
      <c r="B251" s="43" t="s">
        <v>480</v>
      </c>
      <c r="C251" s="8" t="s">
        <v>230</v>
      </c>
      <c r="D251" s="1" t="s">
        <v>224</v>
      </c>
      <c r="E251" s="88">
        <v>600</v>
      </c>
      <c r="F251" s="7">
        <f t="shared" si="57"/>
        <v>412</v>
      </c>
      <c r="G251" s="7">
        <f t="shared" si="57"/>
        <v>0</v>
      </c>
      <c r="H251" s="35">
        <f t="shared" si="53"/>
        <v>412</v>
      </c>
      <c r="I251" s="7">
        <f t="shared" si="57"/>
        <v>0</v>
      </c>
      <c r="J251" s="35">
        <f t="shared" si="51"/>
        <v>412</v>
      </c>
      <c r="K251" s="7">
        <f t="shared" si="57"/>
        <v>0</v>
      </c>
      <c r="L251" s="35">
        <f t="shared" si="48"/>
        <v>412</v>
      </c>
      <c r="M251" s="7">
        <f t="shared" si="57"/>
        <v>0</v>
      </c>
      <c r="N251" s="35">
        <f t="shared" si="49"/>
        <v>412</v>
      </c>
      <c r="O251" s="7">
        <f t="shared" si="57"/>
        <v>0</v>
      </c>
      <c r="P251" s="35">
        <f t="shared" si="46"/>
        <v>412</v>
      </c>
    </row>
    <row r="252" spans="1:16" ht="19.5" customHeight="1">
      <c r="A252" s="61" t="str">
        <f ca="1">IF(ISERROR(MATCH(E252,Код_КВР,0)),"",INDIRECT(ADDRESS(MATCH(E252,Код_КВР,0)+1,2,,,"КВР")))</f>
        <v>Субсидии бюджетным учреждениям</v>
      </c>
      <c r="B252" s="43" t="s">
        <v>480</v>
      </c>
      <c r="C252" s="8" t="s">
        <v>230</v>
      </c>
      <c r="D252" s="1" t="s">
        <v>224</v>
      </c>
      <c r="E252" s="88">
        <v>610</v>
      </c>
      <c r="F252" s="7">
        <f t="shared" si="57"/>
        <v>412</v>
      </c>
      <c r="G252" s="7">
        <f t="shared" si="57"/>
        <v>0</v>
      </c>
      <c r="H252" s="35">
        <f t="shared" si="53"/>
        <v>412</v>
      </c>
      <c r="I252" s="7">
        <f t="shared" si="57"/>
        <v>0</v>
      </c>
      <c r="J252" s="35">
        <f t="shared" si="51"/>
        <v>412</v>
      </c>
      <c r="K252" s="7">
        <f t="shared" si="57"/>
        <v>0</v>
      </c>
      <c r="L252" s="35">
        <f t="shared" si="48"/>
        <v>412</v>
      </c>
      <c r="M252" s="7">
        <f t="shared" si="57"/>
        <v>0</v>
      </c>
      <c r="N252" s="35">
        <f t="shared" si="49"/>
        <v>412</v>
      </c>
      <c r="O252" s="7">
        <f t="shared" si="57"/>
        <v>0</v>
      </c>
      <c r="P252" s="35">
        <f t="shared" si="46"/>
        <v>412</v>
      </c>
    </row>
    <row r="253" spans="1:16" ht="22.5" customHeight="1">
      <c r="A253" s="61" t="str">
        <f ca="1">IF(ISERROR(MATCH(E253,Код_КВР,0)),"",INDIRECT(ADDRESS(MATCH(E253,Код_КВР,0)+1,2,,,"КВР")))</f>
        <v>Субсидии бюджетным учреждениям на иные цели</v>
      </c>
      <c r="B253" s="43" t="s">
        <v>480</v>
      </c>
      <c r="C253" s="8" t="s">
        <v>230</v>
      </c>
      <c r="D253" s="1" t="s">
        <v>224</v>
      </c>
      <c r="E253" s="88">
        <v>612</v>
      </c>
      <c r="F253" s="7">
        <f>'прил.5'!G992</f>
        <v>412</v>
      </c>
      <c r="G253" s="7">
        <f>'прил.5'!H992</f>
        <v>0</v>
      </c>
      <c r="H253" s="35">
        <f t="shared" si="53"/>
        <v>412</v>
      </c>
      <c r="I253" s="7">
        <f>'прил.5'!J992</f>
        <v>0</v>
      </c>
      <c r="J253" s="35">
        <f t="shared" si="51"/>
        <v>412</v>
      </c>
      <c r="K253" s="7">
        <f>'прил.5'!L992</f>
        <v>0</v>
      </c>
      <c r="L253" s="35">
        <f t="shared" si="48"/>
        <v>412</v>
      </c>
      <c r="M253" s="7">
        <f>'прил.5'!N992</f>
        <v>0</v>
      </c>
      <c r="N253" s="35">
        <f t="shared" si="49"/>
        <v>412</v>
      </c>
      <c r="O253" s="7">
        <f>'прил.5'!P992</f>
        <v>0</v>
      </c>
      <c r="P253" s="35">
        <f t="shared" si="46"/>
        <v>412</v>
      </c>
    </row>
    <row r="254" spans="1:16" ht="17.25" customHeight="1">
      <c r="A254" s="61" t="str">
        <f ca="1">IF(ISERROR(MATCH(B254,Код_КЦСР,0)),"",INDIRECT(ADDRESS(MATCH(B254,Код_КЦСР,0)+1,2,,,"КЦСР")))</f>
        <v xml:space="preserve">Оказание муниципальных услуг </v>
      </c>
      <c r="B254" s="43" t="s">
        <v>482</v>
      </c>
      <c r="C254" s="8"/>
      <c r="D254" s="1"/>
      <c r="E254" s="88"/>
      <c r="F254" s="7">
        <f aca="true" t="shared" si="58" ref="F254:O258">F255</f>
        <v>25054</v>
      </c>
      <c r="G254" s="7">
        <f t="shared" si="58"/>
        <v>0</v>
      </c>
      <c r="H254" s="35">
        <f t="shared" si="53"/>
        <v>25054</v>
      </c>
      <c r="I254" s="7">
        <f t="shared" si="58"/>
        <v>0</v>
      </c>
      <c r="J254" s="35">
        <f t="shared" si="51"/>
        <v>25054</v>
      </c>
      <c r="K254" s="7">
        <f t="shared" si="58"/>
        <v>-21.2</v>
      </c>
      <c r="L254" s="35">
        <f t="shared" si="48"/>
        <v>25032.8</v>
      </c>
      <c r="M254" s="7">
        <f t="shared" si="58"/>
        <v>0</v>
      </c>
      <c r="N254" s="35">
        <f t="shared" si="49"/>
        <v>25032.8</v>
      </c>
      <c r="O254" s="7">
        <f t="shared" si="58"/>
        <v>0</v>
      </c>
      <c r="P254" s="35">
        <f t="shared" si="46"/>
        <v>25032.8</v>
      </c>
    </row>
    <row r="255" spans="1:16" ht="12.75">
      <c r="A255" s="61" t="str">
        <f ca="1">IF(ISERROR(MATCH(C255,Код_Раздел,0)),"",INDIRECT(ADDRESS(MATCH(C255,Код_Раздел,0)+1,2,,,"Раздел")))</f>
        <v>Культура, кинематография</v>
      </c>
      <c r="B255" s="43" t="s">
        <v>482</v>
      </c>
      <c r="C255" s="8" t="s">
        <v>230</v>
      </c>
      <c r="D255" s="1"/>
      <c r="E255" s="88"/>
      <c r="F255" s="7">
        <f t="shared" si="58"/>
        <v>25054</v>
      </c>
      <c r="G255" s="7">
        <f t="shared" si="58"/>
        <v>0</v>
      </c>
      <c r="H255" s="35">
        <f t="shared" si="53"/>
        <v>25054</v>
      </c>
      <c r="I255" s="7">
        <f t="shared" si="58"/>
        <v>0</v>
      </c>
      <c r="J255" s="35">
        <f t="shared" si="51"/>
        <v>25054</v>
      </c>
      <c r="K255" s="7">
        <f t="shared" si="58"/>
        <v>-21.2</v>
      </c>
      <c r="L255" s="35">
        <f t="shared" si="48"/>
        <v>25032.8</v>
      </c>
      <c r="M255" s="7">
        <f t="shared" si="58"/>
        <v>0</v>
      </c>
      <c r="N255" s="35">
        <f t="shared" si="49"/>
        <v>25032.8</v>
      </c>
      <c r="O255" s="7">
        <f t="shared" si="58"/>
        <v>0</v>
      </c>
      <c r="P255" s="35">
        <f t="shared" si="46"/>
        <v>25032.8</v>
      </c>
    </row>
    <row r="256" spans="1:16" ht="18.75" customHeight="1">
      <c r="A256" s="12" t="s">
        <v>192</v>
      </c>
      <c r="B256" s="43" t="s">
        <v>482</v>
      </c>
      <c r="C256" s="8" t="s">
        <v>230</v>
      </c>
      <c r="D256" s="1" t="s">
        <v>221</v>
      </c>
      <c r="E256" s="88"/>
      <c r="F256" s="7">
        <f t="shared" si="58"/>
        <v>25054</v>
      </c>
      <c r="G256" s="7">
        <f t="shared" si="58"/>
        <v>0</v>
      </c>
      <c r="H256" s="35">
        <f t="shared" si="53"/>
        <v>25054</v>
      </c>
      <c r="I256" s="7">
        <f t="shared" si="58"/>
        <v>0</v>
      </c>
      <c r="J256" s="35">
        <f t="shared" si="51"/>
        <v>25054</v>
      </c>
      <c r="K256" s="7">
        <f t="shared" si="58"/>
        <v>-21.2</v>
      </c>
      <c r="L256" s="35">
        <f t="shared" si="48"/>
        <v>25032.8</v>
      </c>
      <c r="M256" s="7">
        <f t="shared" si="58"/>
        <v>0</v>
      </c>
      <c r="N256" s="35">
        <f t="shared" si="49"/>
        <v>25032.8</v>
      </c>
      <c r="O256" s="7">
        <f t="shared" si="58"/>
        <v>0</v>
      </c>
      <c r="P256" s="35">
        <f t="shared" si="46"/>
        <v>25032.8</v>
      </c>
    </row>
    <row r="257" spans="1:16" ht="37.5" customHeight="1">
      <c r="A257" s="61" t="str">
        <f ca="1">IF(ISERROR(MATCH(E257,Код_КВР,0)),"",INDIRECT(ADDRESS(MATCH(E257,Код_КВР,0)+1,2,,,"КВР")))</f>
        <v>Предоставление субсидий бюджетным, автономным учреждениям и иным некоммерческим организациям</v>
      </c>
      <c r="B257" s="43" t="s">
        <v>482</v>
      </c>
      <c r="C257" s="8" t="s">
        <v>230</v>
      </c>
      <c r="D257" s="1" t="s">
        <v>221</v>
      </c>
      <c r="E257" s="88">
        <v>600</v>
      </c>
      <c r="F257" s="7">
        <f t="shared" si="58"/>
        <v>25054</v>
      </c>
      <c r="G257" s="7">
        <f t="shared" si="58"/>
        <v>0</v>
      </c>
      <c r="H257" s="35">
        <f t="shared" si="53"/>
        <v>25054</v>
      </c>
      <c r="I257" s="7">
        <f t="shared" si="58"/>
        <v>0</v>
      </c>
      <c r="J257" s="35">
        <f t="shared" si="51"/>
        <v>25054</v>
      </c>
      <c r="K257" s="7">
        <f t="shared" si="58"/>
        <v>-21.2</v>
      </c>
      <c r="L257" s="35">
        <f t="shared" si="48"/>
        <v>25032.8</v>
      </c>
      <c r="M257" s="7">
        <f t="shared" si="58"/>
        <v>0</v>
      </c>
      <c r="N257" s="35">
        <f t="shared" si="49"/>
        <v>25032.8</v>
      </c>
      <c r="O257" s="7">
        <f t="shared" si="58"/>
        <v>0</v>
      </c>
      <c r="P257" s="35">
        <f t="shared" si="46"/>
        <v>25032.8</v>
      </c>
    </row>
    <row r="258" spans="1:16" ht="18.75" customHeight="1">
      <c r="A258" s="61" t="str">
        <f ca="1">IF(ISERROR(MATCH(E258,Код_КВР,0)),"",INDIRECT(ADDRESS(MATCH(E258,Код_КВР,0)+1,2,,,"КВР")))</f>
        <v>Субсидии бюджетным учреждениям</v>
      </c>
      <c r="B258" s="43" t="s">
        <v>482</v>
      </c>
      <c r="C258" s="8" t="s">
        <v>230</v>
      </c>
      <c r="D258" s="1" t="s">
        <v>221</v>
      </c>
      <c r="E258" s="88">
        <v>610</v>
      </c>
      <c r="F258" s="7">
        <f t="shared" si="58"/>
        <v>25054</v>
      </c>
      <c r="G258" s="7">
        <f t="shared" si="58"/>
        <v>0</v>
      </c>
      <c r="H258" s="35">
        <f t="shared" si="53"/>
        <v>25054</v>
      </c>
      <c r="I258" s="7">
        <f t="shared" si="58"/>
        <v>0</v>
      </c>
      <c r="J258" s="35">
        <f t="shared" si="51"/>
        <v>25054</v>
      </c>
      <c r="K258" s="7">
        <f t="shared" si="58"/>
        <v>-21.2</v>
      </c>
      <c r="L258" s="35">
        <f t="shared" si="48"/>
        <v>25032.8</v>
      </c>
      <c r="M258" s="7">
        <f t="shared" si="58"/>
        <v>0</v>
      </c>
      <c r="N258" s="35">
        <f t="shared" si="49"/>
        <v>25032.8</v>
      </c>
      <c r="O258" s="7">
        <f t="shared" si="58"/>
        <v>0</v>
      </c>
      <c r="P258" s="35">
        <f t="shared" si="46"/>
        <v>25032.8</v>
      </c>
    </row>
    <row r="259" spans="1:16" ht="53.25" customHeight="1">
      <c r="A259" s="61" t="str">
        <f ca="1">IF(ISERROR(MATCH(E259,Код_КВР,0)),"",INDIRECT(ADDRESS(MATCH(E259,Код_КВР,0)+1,2,,,"КВР")))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59" s="43" t="s">
        <v>482</v>
      </c>
      <c r="C259" s="8" t="s">
        <v>230</v>
      </c>
      <c r="D259" s="1" t="s">
        <v>221</v>
      </c>
      <c r="E259" s="88">
        <v>611</v>
      </c>
      <c r="F259" s="7">
        <f>'прил.5'!G919</f>
        <v>25054</v>
      </c>
      <c r="G259" s="7">
        <f>'прил.5'!H919</f>
        <v>0</v>
      </c>
      <c r="H259" s="35">
        <f t="shared" si="53"/>
        <v>25054</v>
      </c>
      <c r="I259" s="7">
        <f>'прил.5'!J919</f>
        <v>0</v>
      </c>
      <c r="J259" s="35">
        <f t="shared" si="51"/>
        <v>25054</v>
      </c>
      <c r="K259" s="7">
        <f>'прил.5'!L919</f>
        <v>-21.2</v>
      </c>
      <c r="L259" s="35">
        <f t="shared" si="48"/>
        <v>25032.8</v>
      </c>
      <c r="M259" s="7">
        <f>'прил.5'!N919</f>
        <v>0</v>
      </c>
      <c r="N259" s="35">
        <f t="shared" si="49"/>
        <v>25032.8</v>
      </c>
      <c r="O259" s="7">
        <f>'прил.5'!P919</f>
        <v>0</v>
      </c>
      <c r="P259" s="35">
        <f t="shared" si="46"/>
        <v>25032.8</v>
      </c>
    </row>
    <row r="260" spans="1:16" ht="36" customHeight="1">
      <c r="A260" s="61" t="str">
        <f ca="1">IF(ISERROR(MATCH(B260,Код_КЦСР,0)),"",INDIRECT(ADDRESS(MATCH(B260,Код_КЦСР,0)+1,2,,,"КЦСР")))</f>
        <v xml:space="preserve">Хранение, изучение и обеспечение сохранности музейных предметов </v>
      </c>
      <c r="B260" s="43" t="s">
        <v>484</v>
      </c>
      <c r="C260" s="8"/>
      <c r="D260" s="1"/>
      <c r="E260" s="88"/>
      <c r="F260" s="7">
        <f aca="true" t="shared" si="59" ref="F260:O264">F261</f>
        <v>15501.3</v>
      </c>
      <c r="G260" s="7">
        <f t="shared" si="59"/>
        <v>0</v>
      </c>
      <c r="H260" s="35">
        <f t="shared" si="53"/>
        <v>15501.3</v>
      </c>
      <c r="I260" s="7">
        <f t="shared" si="59"/>
        <v>0</v>
      </c>
      <c r="J260" s="35">
        <f t="shared" si="51"/>
        <v>15501.3</v>
      </c>
      <c r="K260" s="7">
        <f t="shared" si="59"/>
        <v>-1.2</v>
      </c>
      <c r="L260" s="35">
        <f t="shared" si="48"/>
        <v>15500.099999999999</v>
      </c>
      <c r="M260" s="7">
        <f t="shared" si="59"/>
        <v>0</v>
      </c>
      <c r="N260" s="35">
        <f t="shared" si="49"/>
        <v>15500.099999999999</v>
      </c>
      <c r="O260" s="7">
        <f t="shared" si="59"/>
        <v>0</v>
      </c>
      <c r="P260" s="35">
        <f t="shared" si="46"/>
        <v>15500.099999999999</v>
      </c>
    </row>
    <row r="261" spans="1:16" ht="20.25" customHeight="1">
      <c r="A261" s="61" t="str">
        <f ca="1">IF(ISERROR(MATCH(C261,Код_Раздел,0)),"",INDIRECT(ADDRESS(MATCH(C261,Код_Раздел,0)+1,2,,,"Раздел")))</f>
        <v>Культура, кинематография</v>
      </c>
      <c r="B261" s="43" t="s">
        <v>484</v>
      </c>
      <c r="C261" s="8" t="s">
        <v>230</v>
      </c>
      <c r="D261" s="1"/>
      <c r="E261" s="88"/>
      <c r="F261" s="7">
        <f t="shared" si="59"/>
        <v>15501.3</v>
      </c>
      <c r="G261" s="7">
        <f t="shared" si="59"/>
        <v>0</v>
      </c>
      <c r="H261" s="35">
        <f t="shared" si="53"/>
        <v>15501.3</v>
      </c>
      <c r="I261" s="7">
        <f t="shared" si="59"/>
        <v>0</v>
      </c>
      <c r="J261" s="35">
        <f t="shared" si="51"/>
        <v>15501.3</v>
      </c>
      <c r="K261" s="7">
        <f t="shared" si="59"/>
        <v>-1.2</v>
      </c>
      <c r="L261" s="35">
        <f t="shared" si="48"/>
        <v>15500.099999999999</v>
      </c>
      <c r="M261" s="7">
        <f t="shared" si="59"/>
        <v>0</v>
      </c>
      <c r="N261" s="35">
        <f t="shared" si="49"/>
        <v>15500.099999999999</v>
      </c>
      <c r="O261" s="7">
        <f t="shared" si="59"/>
        <v>0</v>
      </c>
      <c r="P261" s="35">
        <f t="shared" si="46"/>
        <v>15500.099999999999</v>
      </c>
    </row>
    <row r="262" spans="1:16" ht="20.25" customHeight="1">
      <c r="A262" s="12" t="s">
        <v>192</v>
      </c>
      <c r="B262" s="43" t="s">
        <v>484</v>
      </c>
      <c r="C262" s="8" t="s">
        <v>230</v>
      </c>
      <c r="D262" s="1" t="s">
        <v>221</v>
      </c>
      <c r="E262" s="88"/>
      <c r="F262" s="7">
        <f t="shared" si="59"/>
        <v>15501.3</v>
      </c>
      <c r="G262" s="7">
        <f t="shared" si="59"/>
        <v>0</v>
      </c>
      <c r="H262" s="35">
        <f t="shared" si="53"/>
        <v>15501.3</v>
      </c>
      <c r="I262" s="7">
        <f t="shared" si="59"/>
        <v>0</v>
      </c>
      <c r="J262" s="35">
        <f t="shared" si="51"/>
        <v>15501.3</v>
      </c>
      <c r="K262" s="7">
        <f t="shared" si="59"/>
        <v>-1.2</v>
      </c>
      <c r="L262" s="35">
        <f t="shared" si="48"/>
        <v>15500.099999999999</v>
      </c>
      <c r="M262" s="7">
        <f t="shared" si="59"/>
        <v>0</v>
      </c>
      <c r="N262" s="35">
        <f t="shared" si="49"/>
        <v>15500.099999999999</v>
      </c>
      <c r="O262" s="7">
        <f t="shared" si="59"/>
        <v>0</v>
      </c>
      <c r="P262" s="35">
        <f t="shared" si="46"/>
        <v>15500.099999999999</v>
      </c>
    </row>
    <row r="263" spans="1:16" ht="36" customHeight="1">
      <c r="A263" s="61" t="str">
        <f ca="1">IF(ISERROR(MATCH(E263,Код_КВР,0)),"",INDIRECT(ADDRESS(MATCH(E263,Код_КВР,0)+1,2,,,"КВР")))</f>
        <v>Предоставление субсидий бюджетным, автономным учреждениям и иным некоммерческим организациям</v>
      </c>
      <c r="B263" s="43" t="s">
        <v>484</v>
      </c>
      <c r="C263" s="8" t="s">
        <v>230</v>
      </c>
      <c r="D263" s="1" t="s">
        <v>221</v>
      </c>
      <c r="E263" s="88">
        <v>600</v>
      </c>
      <c r="F263" s="7">
        <f t="shared" si="59"/>
        <v>15501.3</v>
      </c>
      <c r="G263" s="7">
        <f t="shared" si="59"/>
        <v>0</v>
      </c>
      <c r="H263" s="35">
        <f t="shared" si="53"/>
        <v>15501.3</v>
      </c>
      <c r="I263" s="7">
        <f t="shared" si="59"/>
        <v>0</v>
      </c>
      <c r="J263" s="35">
        <f t="shared" si="51"/>
        <v>15501.3</v>
      </c>
      <c r="K263" s="7">
        <f t="shared" si="59"/>
        <v>-1.2</v>
      </c>
      <c r="L263" s="35">
        <f t="shared" si="48"/>
        <v>15500.099999999999</v>
      </c>
      <c r="M263" s="7">
        <f t="shared" si="59"/>
        <v>0</v>
      </c>
      <c r="N263" s="35">
        <f t="shared" si="49"/>
        <v>15500.099999999999</v>
      </c>
      <c r="O263" s="7">
        <f t="shared" si="59"/>
        <v>0</v>
      </c>
      <c r="P263" s="35">
        <f t="shared" si="46"/>
        <v>15500.099999999999</v>
      </c>
    </row>
    <row r="264" spans="1:16" ht="18.75" customHeight="1">
      <c r="A264" s="61" t="str">
        <f ca="1">IF(ISERROR(MATCH(E264,Код_КВР,0)),"",INDIRECT(ADDRESS(MATCH(E264,Код_КВР,0)+1,2,,,"КВР")))</f>
        <v>Субсидии бюджетным учреждениям</v>
      </c>
      <c r="B264" s="43" t="s">
        <v>484</v>
      </c>
      <c r="C264" s="8" t="s">
        <v>230</v>
      </c>
      <c r="D264" s="1" t="s">
        <v>221</v>
      </c>
      <c r="E264" s="88">
        <v>610</v>
      </c>
      <c r="F264" s="7">
        <f t="shared" si="59"/>
        <v>15501.3</v>
      </c>
      <c r="G264" s="7">
        <f t="shared" si="59"/>
        <v>0</v>
      </c>
      <c r="H264" s="35">
        <f t="shared" si="53"/>
        <v>15501.3</v>
      </c>
      <c r="I264" s="7">
        <f t="shared" si="59"/>
        <v>0</v>
      </c>
      <c r="J264" s="35">
        <f t="shared" si="51"/>
        <v>15501.3</v>
      </c>
      <c r="K264" s="7">
        <f t="shared" si="59"/>
        <v>-1.2</v>
      </c>
      <c r="L264" s="35">
        <f t="shared" si="48"/>
        <v>15500.099999999999</v>
      </c>
      <c r="M264" s="7">
        <f t="shared" si="59"/>
        <v>0</v>
      </c>
      <c r="N264" s="35">
        <f t="shared" si="49"/>
        <v>15500.099999999999</v>
      </c>
      <c r="O264" s="7">
        <f t="shared" si="59"/>
        <v>0</v>
      </c>
      <c r="P264" s="35">
        <f t="shared" si="46"/>
        <v>15500.099999999999</v>
      </c>
    </row>
    <row r="265" spans="1:16" ht="53.25" customHeight="1">
      <c r="A265" s="61" t="str">
        <f ca="1">IF(ISERROR(MATCH(E265,Код_КВР,0)),"",INDIRECT(ADDRESS(MATCH(E265,Код_КВР,0)+1,2,,,"КВР")))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65" s="43" t="s">
        <v>484</v>
      </c>
      <c r="C265" s="8" t="s">
        <v>230</v>
      </c>
      <c r="D265" s="1" t="s">
        <v>221</v>
      </c>
      <c r="E265" s="88">
        <v>611</v>
      </c>
      <c r="F265" s="7">
        <f>'прил.5'!G923</f>
        <v>15501.3</v>
      </c>
      <c r="G265" s="7">
        <f>'прил.5'!H923</f>
        <v>0</v>
      </c>
      <c r="H265" s="35">
        <f t="shared" si="53"/>
        <v>15501.3</v>
      </c>
      <c r="I265" s="7">
        <f>'прил.5'!J923</f>
        <v>0</v>
      </c>
      <c r="J265" s="35">
        <f t="shared" si="51"/>
        <v>15501.3</v>
      </c>
      <c r="K265" s="7">
        <f>'прил.5'!L923</f>
        <v>-1.2</v>
      </c>
      <c r="L265" s="35">
        <f t="shared" si="48"/>
        <v>15500.099999999999</v>
      </c>
      <c r="M265" s="7">
        <f>'прил.5'!N923</f>
        <v>0</v>
      </c>
      <c r="N265" s="35">
        <f t="shared" si="49"/>
        <v>15500.099999999999</v>
      </c>
      <c r="O265" s="7">
        <f>'прил.5'!P923</f>
        <v>0</v>
      </c>
      <c r="P265" s="35">
        <f t="shared" si="46"/>
        <v>15500.099999999999</v>
      </c>
    </row>
    <row r="266" spans="1:16" ht="20.25" customHeight="1">
      <c r="A266" s="61" t="str">
        <f ca="1">IF(ISERROR(MATCH(B266,Код_КЦСР,0)),"",INDIRECT(ADDRESS(MATCH(B266,Код_КЦСР,0)+1,2,,,"КЦСР")))</f>
        <v>Формирование и учет музейного фонда</v>
      </c>
      <c r="B266" s="43" t="s">
        <v>486</v>
      </c>
      <c r="C266" s="8"/>
      <c r="D266" s="1"/>
      <c r="E266" s="88"/>
      <c r="F266" s="7">
        <f aca="true" t="shared" si="60" ref="F266:O270">F267</f>
        <v>3771.9</v>
      </c>
      <c r="G266" s="7">
        <f t="shared" si="60"/>
        <v>0</v>
      </c>
      <c r="H266" s="35">
        <f t="shared" si="53"/>
        <v>3771.9</v>
      </c>
      <c r="I266" s="7">
        <f t="shared" si="60"/>
        <v>0</v>
      </c>
      <c r="J266" s="35">
        <f t="shared" si="51"/>
        <v>3771.9</v>
      </c>
      <c r="K266" s="7">
        <f t="shared" si="60"/>
        <v>-4</v>
      </c>
      <c r="L266" s="35">
        <f t="shared" si="48"/>
        <v>3767.9</v>
      </c>
      <c r="M266" s="7">
        <f t="shared" si="60"/>
        <v>0</v>
      </c>
      <c r="N266" s="35">
        <f t="shared" si="49"/>
        <v>3767.9</v>
      </c>
      <c r="O266" s="7">
        <f t="shared" si="60"/>
        <v>0</v>
      </c>
      <c r="P266" s="35">
        <f t="shared" si="46"/>
        <v>3767.9</v>
      </c>
    </row>
    <row r="267" spans="1:16" ht="19.5" customHeight="1">
      <c r="A267" s="61" t="str">
        <f ca="1">IF(ISERROR(MATCH(C267,Код_Раздел,0)),"",INDIRECT(ADDRESS(MATCH(C267,Код_Раздел,0)+1,2,,,"Раздел")))</f>
        <v>Культура, кинематография</v>
      </c>
      <c r="B267" s="43" t="s">
        <v>486</v>
      </c>
      <c r="C267" s="8" t="s">
        <v>230</v>
      </c>
      <c r="D267" s="1"/>
      <c r="E267" s="88"/>
      <c r="F267" s="7">
        <f t="shared" si="60"/>
        <v>3771.9</v>
      </c>
      <c r="G267" s="7">
        <f t="shared" si="60"/>
        <v>0</v>
      </c>
      <c r="H267" s="35">
        <f t="shared" si="53"/>
        <v>3771.9</v>
      </c>
      <c r="I267" s="7">
        <f t="shared" si="60"/>
        <v>0</v>
      </c>
      <c r="J267" s="35">
        <f t="shared" si="51"/>
        <v>3771.9</v>
      </c>
      <c r="K267" s="7">
        <f t="shared" si="60"/>
        <v>-4</v>
      </c>
      <c r="L267" s="35">
        <f t="shared" si="48"/>
        <v>3767.9</v>
      </c>
      <c r="M267" s="7">
        <f t="shared" si="60"/>
        <v>0</v>
      </c>
      <c r="N267" s="35">
        <f t="shared" si="49"/>
        <v>3767.9</v>
      </c>
      <c r="O267" s="7">
        <f t="shared" si="60"/>
        <v>0</v>
      </c>
      <c r="P267" s="35">
        <f t="shared" si="46"/>
        <v>3767.9</v>
      </c>
    </row>
    <row r="268" spans="1:16" ht="23.25" customHeight="1">
      <c r="A268" s="12" t="s">
        <v>192</v>
      </c>
      <c r="B268" s="43" t="s">
        <v>486</v>
      </c>
      <c r="C268" s="8" t="s">
        <v>230</v>
      </c>
      <c r="D268" s="1" t="s">
        <v>221</v>
      </c>
      <c r="E268" s="88"/>
      <c r="F268" s="7">
        <f t="shared" si="60"/>
        <v>3771.9</v>
      </c>
      <c r="G268" s="7">
        <f t="shared" si="60"/>
        <v>0</v>
      </c>
      <c r="H268" s="35">
        <f t="shared" si="53"/>
        <v>3771.9</v>
      </c>
      <c r="I268" s="7">
        <f t="shared" si="60"/>
        <v>0</v>
      </c>
      <c r="J268" s="35">
        <f t="shared" si="51"/>
        <v>3771.9</v>
      </c>
      <c r="K268" s="7">
        <f t="shared" si="60"/>
        <v>-4</v>
      </c>
      <c r="L268" s="35">
        <f t="shared" si="48"/>
        <v>3767.9</v>
      </c>
      <c r="M268" s="7">
        <f t="shared" si="60"/>
        <v>0</v>
      </c>
      <c r="N268" s="35">
        <f t="shared" si="49"/>
        <v>3767.9</v>
      </c>
      <c r="O268" s="7">
        <f t="shared" si="60"/>
        <v>0</v>
      </c>
      <c r="P268" s="35">
        <f t="shared" si="46"/>
        <v>3767.9</v>
      </c>
    </row>
    <row r="269" spans="1:16" ht="35.25" customHeight="1">
      <c r="A269" s="61" t="str">
        <f ca="1">IF(ISERROR(MATCH(E269,Код_КВР,0)),"",INDIRECT(ADDRESS(MATCH(E269,Код_КВР,0)+1,2,,,"КВР")))</f>
        <v>Предоставление субсидий бюджетным, автономным учреждениям и иным некоммерческим организациям</v>
      </c>
      <c r="B269" s="43" t="s">
        <v>486</v>
      </c>
      <c r="C269" s="8" t="s">
        <v>230</v>
      </c>
      <c r="D269" s="1" t="s">
        <v>221</v>
      </c>
      <c r="E269" s="88">
        <v>600</v>
      </c>
      <c r="F269" s="7">
        <f t="shared" si="60"/>
        <v>3771.9</v>
      </c>
      <c r="G269" s="7">
        <f t="shared" si="60"/>
        <v>0</v>
      </c>
      <c r="H269" s="35">
        <f t="shared" si="53"/>
        <v>3771.9</v>
      </c>
      <c r="I269" s="7">
        <f t="shared" si="60"/>
        <v>0</v>
      </c>
      <c r="J269" s="35">
        <f t="shared" si="51"/>
        <v>3771.9</v>
      </c>
      <c r="K269" s="7">
        <f t="shared" si="60"/>
        <v>-4</v>
      </c>
      <c r="L269" s="35">
        <f t="shared" si="48"/>
        <v>3767.9</v>
      </c>
      <c r="M269" s="7">
        <f t="shared" si="60"/>
        <v>0</v>
      </c>
      <c r="N269" s="35">
        <f t="shared" si="49"/>
        <v>3767.9</v>
      </c>
      <c r="O269" s="7">
        <f t="shared" si="60"/>
        <v>0</v>
      </c>
      <c r="P269" s="35">
        <f t="shared" si="46"/>
        <v>3767.9</v>
      </c>
    </row>
    <row r="270" spans="1:16" ht="23.25" customHeight="1">
      <c r="A270" s="61" t="str">
        <f ca="1">IF(ISERROR(MATCH(E270,Код_КВР,0)),"",INDIRECT(ADDRESS(MATCH(E270,Код_КВР,0)+1,2,,,"КВР")))</f>
        <v>Субсидии бюджетным учреждениям</v>
      </c>
      <c r="B270" s="43" t="s">
        <v>486</v>
      </c>
      <c r="C270" s="8" t="s">
        <v>230</v>
      </c>
      <c r="D270" s="1" t="s">
        <v>221</v>
      </c>
      <c r="E270" s="88">
        <v>610</v>
      </c>
      <c r="F270" s="7">
        <f t="shared" si="60"/>
        <v>3771.9</v>
      </c>
      <c r="G270" s="7">
        <f t="shared" si="60"/>
        <v>0</v>
      </c>
      <c r="H270" s="35">
        <f t="shared" si="53"/>
        <v>3771.9</v>
      </c>
      <c r="I270" s="7">
        <f t="shared" si="60"/>
        <v>0</v>
      </c>
      <c r="J270" s="35">
        <f t="shared" si="51"/>
        <v>3771.9</v>
      </c>
      <c r="K270" s="7">
        <f t="shared" si="60"/>
        <v>-4</v>
      </c>
      <c r="L270" s="35">
        <f t="shared" si="48"/>
        <v>3767.9</v>
      </c>
      <c r="M270" s="7">
        <f t="shared" si="60"/>
        <v>0</v>
      </c>
      <c r="N270" s="35">
        <f t="shared" si="49"/>
        <v>3767.9</v>
      </c>
      <c r="O270" s="7">
        <f t="shared" si="60"/>
        <v>0</v>
      </c>
      <c r="P270" s="35">
        <f t="shared" si="46"/>
        <v>3767.9</v>
      </c>
    </row>
    <row r="271" spans="1:16" ht="52.7" customHeight="1">
      <c r="A271" s="61" t="str">
        <f ca="1">IF(ISERROR(MATCH(E271,Код_КВР,0)),"",INDIRECT(ADDRESS(MATCH(E271,Код_КВР,0)+1,2,,,"КВР")))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71" s="43" t="s">
        <v>486</v>
      </c>
      <c r="C271" s="8" t="s">
        <v>230</v>
      </c>
      <c r="D271" s="1" t="s">
        <v>221</v>
      </c>
      <c r="E271" s="88">
        <v>611</v>
      </c>
      <c r="F271" s="7">
        <f>'прил.5'!G927</f>
        <v>3771.9</v>
      </c>
      <c r="G271" s="7">
        <f>'прил.5'!H927</f>
        <v>0</v>
      </c>
      <c r="H271" s="35">
        <f t="shared" si="53"/>
        <v>3771.9</v>
      </c>
      <c r="I271" s="7">
        <f>'прил.5'!J927</f>
        <v>0</v>
      </c>
      <c r="J271" s="35">
        <f t="shared" si="51"/>
        <v>3771.9</v>
      </c>
      <c r="K271" s="7">
        <f>'прил.5'!L927</f>
        <v>-4</v>
      </c>
      <c r="L271" s="35">
        <f t="shared" si="48"/>
        <v>3767.9</v>
      </c>
      <c r="M271" s="7">
        <f>'прил.5'!N927</f>
        <v>0</v>
      </c>
      <c r="N271" s="35">
        <f t="shared" si="49"/>
        <v>3767.9</v>
      </c>
      <c r="O271" s="7">
        <f>'прил.5'!P927</f>
        <v>0</v>
      </c>
      <c r="P271" s="35">
        <f t="shared" si="46"/>
        <v>3767.9</v>
      </c>
    </row>
    <row r="272" spans="1:16" ht="12.75">
      <c r="A272" s="61" t="str">
        <f ca="1">IF(ISERROR(MATCH(B272,Код_КЦСР,0)),"",INDIRECT(ADDRESS(MATCH(B272,Код_КЦСР,0)+1,2,,,"КЦСР")))</f>
        <v>Развитие библиотечного дела</v>
      </c>
      <c r="B272" s="43" t="s">
        <v>488</v>
      </c>
      <c r="C272" s="8"/>
      <c r="D272" s="1"/>
      <c r="E272" s="88"/>
      <c r="F272" s="7">
        <f>F273+F279+F285+F291+F297+F303</f>
        <v>41488.7</v>
      </c>
      <c r="G272" s="7">
        <f>G273+G279+G285+G291+G297+G303</f>
        <v>0</v>
      </c>
      <c r="H272" s="35">
        <f t="shared" si="53"/>
        <v>41488.7</v>
      </c>
      <c r="I272" s="7">
        <f>I273+I279+I285+I291+I297+I303</f>
        <v>0</v>
      </c>
      <c r="J272" s="35">
        <f t="shared" si="51"/>
        <v>41488.7</v>
      </c>
      <c r="K272" s="7">
        <f>K273+K279+K285+K291+K297+K303</f>
        <v>-23.099999999999998</v>
      </c>
      <c r="L272" s="35">
        <f t="shared" si="48"/>
        <v>41465.6</v>
      </c>
      <c r="M272" s="7">
        <f>M273+M279+M285+M291+M297+M303</f>
        <v>0</v>
      </c>
      <c r="N272" s="35">
        <f t="shared" si="49"/>
        <v>41465.6</v>
      </c>
      <c r="O272" s="7">
        <f>O273+O279+O285+O291+O297+O303</f>
        <v>0</v>
      </c>
      <c r="P272" s="35">
        <f t="shared" si="46"/>
        <v>41465.6</v>
      </c>
    </row>
    <row r="273" spans="1:16" ht="54" customHeight="1">
      <c r="A273" s="61" t="str">
        <f ca="1">IF(ISERROR(MATCH(B273,Код_КЦСР,0)),"",INDIRECT(ADDRESS(MATCH(B273,Код_КЦСР,0)+1,2,,,"КЦСР")))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273" s="43" t="s">
        <v>489</v>
      </c>
      <c r="C273" s="8"/>
      <c r="D273" s="1"/>
      <c r="E273" s="88"/>
      <c r="F273" s="7">
        <f aca="true" t="shared" si="61" ref="F273:O277">F274</f>
        <v>1300</v>
      </c>
      <c r="G273" s="7">
        <f t="shared" si="61"/>
        <v>0</v>
      </c>
      <c r="H273" s="35">
        <f t="shared" si="53"/>
        <v>1300</v>
      </c>
      <c r="I273" s="7">
        <f t="shared" si="61"/>
        <v>0</v>
      </c>
      <c r="J273" s="35">
        <f t="shared" si="51"/>
        <v>1300</v>
      </c>
      <c r="K273" s="7">
        <f t="shared" si="61"/>
        <v>0</v>
      </c>
      <c r="L273" s="35">
        <f t="shared" si="48"/>
        <v>1300</v>
      </c>
      <c r="M273" s="7">
        <f t="shared" si="61"/>
        <v>0</v>
      </c>
      <c r="N273" s="35">
        <f t="shared" si="49"/>
        <v>1300</v>
      </c>
      <c r="O273" s="7">
        <f t="shared" si="61"/>
        <v>0</v>
      </c>
      <c r="P273" s="35">
        <f t="shared" si="46"/>
        <v>1300</v>
      </c>
    </row>
    <row r="274" spans="1:16" ht="21" customHeight="1">
      <c r="A274" s="61" t="str">
        <f ca="1">IF(ISERROR(MATCH(C274,Код_Раздел,0)),"",INDIRECT(ADDRESS(MATCH(C274,Код_Раздел,0)+1,2,,,"Раздел")))</f>
        <v>Культура, кинематография</v>
      </c>
      <c r="B274" s="43" t="s">
        <v>489</v>
      </c>
      <c r="C274" s="8" t="s">
        <v>230</v>
      </c>
      <c r="D274" s="1"/>
      <c r="E274" s="88"/>
      <c r="F274" s="7">
        <f t="shared" si="61"/>
        <v>1300</v>
      </c>
      <c r="G274" s="7">
        <f t="shared" si="61"/>
        <v>0</v>
      </c>
      <c r="H274" s="35">
        <f t="shared" si="53"/>
        <v>1300</v>
      </c>
      <c r="I274" s="7">
        <f t="shared" si="61"/>
        <v>0</v>
      </c>
      <c r="J274" s="35">
        <f t="shared" si="51"/>
        <v>1300</v>
      </c>
      <c r="K274" s="7">
        <f t="shared" si="61"/>
        <v>0</v>
      </c>
      <c r="L274" s="35">
        <f t="shared" si="48"/>
        <v>1300</v>
      </c>
      <c r="M274" s="7">
        <f t="shared" si="61"/>
        <v>0</v>
      </c>
      <c r="N274" s="35">
        <f t="shared" si="49"/>
        <v>1300</v>
      </c>
      <c r="O274" s="7">
        <f t="shared" si="61"/>
        <v>0</v>
      </c>
      <c r="P274" s="35">
        <f t="shared" si="46"/>
        <v>1300</v>
      </c>
    </row>
    <row r="275" spans="1:16" ht="21" customHeight="1">
      <c r="A275" s="12" t="s">
        <v>171</v>
      </c>
      <c r="B275" s="43" t="s">
        <v>489</v>
      </c>
      <c r="C275" s="8" t="s">
        <v>230</v>
      </c>
      <c r="D275" s="1" t="s">
        <v>224</v>
      </c>
      <c r="E275" s="88"/>
      <c r="F275" s="7">
        <f t="shared" si="61"/>
        <v>1300</v>
      </c>
      <c r="G275" s="7">
        <f t="shared" si="61"/>
        <v>0</v>
      </c>
      <c r="H275" s="35">
        <f t="shared" si="53"/>
        <v>1300</v>
      </c>
      <c r="I275" s="7">
        <f t="shared" si="61"/>
        <v>0</v>
      </c>
      <c r="J275" s="35">
        <f t="shared" si="51"/>
        <v>1300</v>
      </c>
      <c r="K275" s="7">
        <f t="shared" si="61"/>
        <v>0</v>
      </c>
      <c r="L275" s="35">
        <f t="shared" si="48"/>
        <v>1300</v>
      </c>
      <c r="M275" s="7">
        <f t="shared" si="61"/>
        <v>0</v>
      </c>
      <c r="N275" s="35">
        <f t="shared" si="49"/>
        <v>1300</v>
      </c>
      <c r="O275" s="7">
        <f t="shared" si="61"/>
        <v>0</v>
      </c>
      <c r="P275" s="35">
        <f aca="true" t="shared" si="62" ref="P275:P338">N275+O275</f>
        <v>1300</v>
      </c>
    </row>
    <row r="276" spans="1:16" ht="39" customHeight="1">
      <c r="A276" s="61" t="str">
        <f ca="1">IF(ISERROR(MATCH(E276,Код_КВР,0)),"",INDIRECT(ADDRESS(MATCH(E276,Код_КВР,0)+1,2,,,"КВР")))</f>
        <v>Предоставление субсидий бюджетным, автономным учреждениям и иным некоммерческим организациям</v>
      </c>
      <c r="B276" s="43" t="s">
        <v>489</v>
      </c>
      <c r="C276" s="8" t="s">
        <v>230</v>
      </c>
      <c r="D276" s="1" t="s">
        <v>224</v>
      </c>
      <c r="E276" s="88">
        <v>600</v>
      </c>
      <c r="F276" s="7">
        <f t="shared" si="61"/>
        <v>1300</v>
      </c>
      <c r="G276" s="7">
        <f t="shared" si="61"/>
        <v>0</v>
      </c>
      <c r="H276" s="35">
        <f t="shared" si="53"/>
        <v>1300</v>
      </c>
      <c r="I276" s="7">
        <f t="shared" si="61"/>
        <v>0</v>
      </c>
      <c r="J276" s="35">
        <f t="shared" si="51"/>
        <v>1300</v>
      </c>
      <c r="K276" s="7">
        <f t="shared" si="61"/>
        <v>0</v>
      </c>
      <c r="L276" s="35">
        <f t="shared" si="48"/>
        <v>1300</v>
      </c>
      <c r="M276" s="7">
        <f t="shared" si="61"/>
        <v>0</v>
      </c>
      <c r="N276" s="35">
        <f t="shared" si="49"/>
        <v>1300</v>
      </c>
      <c r="O276" s="7">
        <f t="shared" si="61"/>
        <v>0</v>
      </c>
      <c r="P276" s="35">
        <f t="shared" si="62"/>
        <v>1300</v>
      </c>
    </row>
    <row r="277" spans="1:16" ht="19.5" customHeight="1">
      <c r="A277" s="61" t="str">
        <f ca="1">IF(ISERROR(MATCH(E277,Код_КВР,0)),"",INDIRECT(ADDRESS(MATCH(E277,Код_КВР,0)+1,2,,,"КВР")))</f>
        <v>Субсидии бюджетным учреждениям</v>
      </c>
      <c r="B277" s="43" t="s">
        <v>489</v>
      </c>
      <c r="C277" s="8" t="s">
        <v>230</v>
      </c>
      <c r="D277" s="1" t="s">
        <v>224</v>
      </c>
      <c r="E277" s="88">
        <v>610</v>
      </c>
      <c r="F277" s="7">
        <f t="shared" si="61"/>
        <v>1300</v>
      </c>
      <c r="G277" s="7">
        <f t="shared" si="61"/>
        <v>0</v>
      </c>
      <c r="H277" s="35">
        <f t="shared" si="53"/>
        <v>1300</v>
      </c>
      <c r="I277" s="7">
        <f t="shared" si="61"/>
        <v>0</v>
      </c>
      <c r="J277" s="35">
        <f t="shared" si="51"/>
        <v>1300</v>
      </c>
      <c r="K277" s="7">
        <f t="shared" si="61"/>
        <v>0</v>
      </c>
      <c r="L277" s="35">
        <f t="shared" si="48"/>
        <v>1300</v>
      </c>
      <c r="M277" s="7">
        <f t="shared" si="61"/>
        <v>0</v>
      </c>
      <c r="N277" s="35">
        <f t="shared" si="49"/>
        <v>1300</v>
      </c>
      <c r="O277" s="7">
        <f t="shared" si="61"/>
        <v>0</v>
      </c>
      <c r="P277" s="35">
        <f t="shared" si="62"/>
        <v>1300</v>
      </c>
    </row>
    <row r="278" spans="1:16" ht="21" customHeight="1">
      <c r="A278" s="61" t="str">
        <f ca="1">IF(ISERROR(MATCH(E278,Код_КВР,0)),"",INDIRECT(ADDRESS(MATCH(E278,Код_КВР,0)+1,2,,,"КВР")))</f>
        <v>Субсидии бюджетным учреждениям на иные цели</v>
      </c>
      <c r="B278" s="43" t="s">
        <v>489</v>
      </c>
      <c r="C278" s="8" t="s">
        <v>230</v>
      </c>
      <c r="D278" s="1" t="s">
        <v>224</v>
      </c>
      <c r="E278" s="88">
        <v>612</v>
      </c>
      <c r="F278" s="7">
        <f>'прил.5'!G997</f>
        <v>1300</v>
      </c>
      <c r="G278" s="7">
        <f>'прил.5'!H997</f>
        <v>0</v>
      </c>
      <c r="H278" s="35">
        <f t="shared" si="53"/>
        <v>1300</v>
      </c>
      <c r="I278" s="7">
        <f>'прил.5'!J997</f>
        <v>0</v>
      </c>
      <c r="J278" s="35">
        <f t="shared" si="51"/>
        <v>1300</v>
      </c>
      <c r="K278" s="7">
        <f>'прил.5'!L997</f>
        <v>0</v>
      </c>
      <c r="L278" s="35">
        <f t="shared" si="48"/>
        <v>1300</v>
      </c>
      <c r="M278" s="7">
        <f>'прил.5'!N997</f>
        <v>0</v>
      </c>
      <c r="N278" s="35">
        <f t="shared" si="49"/>
        <v>1300</v>
      </c>
      <c r="O278" s="7">
        <f>'прил.5'!P997</f>
        <v>0</v>
      </c>
      <c r="P278" s="35">
        <f t="shared" si="62"/>
        <v>1300</v>
      </c>
    </row>
    <row r="279" spans="1:16" ht="69" customHeight="1">
      <c r="A279" s="61" t="str">
        <f ca="1">IF(ISERROR(MATCH(B279,Код_КЦСР,0)),"",INDIRECT(ADDRESS(MATCH(B279,Код_КЦСР,0)+1,2,,,"КЦСР")))</f>
        <v>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279" s="43" t="s">
        <v>490</v>
      </c>
      <c r="C279" s="8"/>
      <c r="D279" s="1"/>
      <c r="E279" s="88"/>
      <c r="F279" s="7">
        <f aca="true" t="shared" si="63" ref="F279:O283">F280</f>
        <v>2143</v>
      </c>
      <c r="G279" s="7">
        <f t="shared" si="63"/>
        <v>0</v>
      </c>
      <c r="H279" s="35">
        <f t="shared" si="53"/>
        <v>2143</v>
      </c>
      <c r="I279" s="7">
        <f t="shared" si="63"/>
        <v>0</v>
      </c>
      <c r="J279" s="35">
        <f t="shared" si="51"/>
        <v>2143</v>
      </c>
      <c r="K279" s="7">
        <f t="shared" si="63"/>
        <v>0</v>
      </c>
      <c r="L279" s="35">
        <f t="shared" si="48"/>
        <v>2143</v>
      </c>
      <c r="M279" s="7">
        <f t="shared" si="63"/>
        <v>0</v>
      </c>
      <c r="N279" s="35">
        <f t="shared" si="49"/>
        <v>2143</v>
      </c>
      <c r="O279" s="7">
        <f t="shared" si="63"/>
        <v>0</v>
      </c>
      <c r="P279" s="35">
        <f t="shared" si="62"/>
        <v>2143</v>
      </c>
    </row>
    <row r="280" spans="1:16" ht="20.25" customHeight="1">
      <c r="A280" s="61" t="str">
        <f ca="1">IF(ISERROR(MATCH(C280,Код_Раздел,0)),"",INDIRECT(ADDRESS(MATCH(C280,Код_Раздел,0)+1,2,,,"Раздел")))</f>
        <v>Культура, кинематография</v>
      </c>
      <c r="B280" s="43" t="s">
        <v>490</v>
      </c>
      <c r="C280" s="8" t="s">
        <v>230</v>
      </c>
      <c r="D280" s="1"/>
      <c r="E280" s="88"/>
      <c r="F280" s="7">
        <f t="shared" si="63"/>
        <v>2143</v>
      </c>
      <c r="G280" s="7">
        <f t="shared" si="63"/>
        <v>0</v>
      </c>
      <c r="H280" s="35">
        <f t="shared" si="53"/>
        <v>2143</v>
      </c>
      <c r="I280" s="7">
        <f t="shared" si="63"/>
        <v>0</v>
      </c>
      <c r="J280" s="35">
        <f t="shared" si="51"/>
        <v>2143</v>
      </c>
      <c r="K280" s="7">
        <f t="shared" si="63"/>
        <v>0</v>
      </c>
      <c r="L280" s="35">
        <f t="shared" si="48"/>
        <v>2143</v>
      </c>
      <c r="M280" s="7">
        <f t="shared" si="63"/>
        <v>0</v>
      </c>
      <c r="N280" s="35">
        <f t="shared" si="49"/>
        <v>2143</v>
      </c>
      <c r="O280" s="7">
        <f t="shared" si="63"/>
        <v>0</v>
      </c>
      <c r="P280" s="35">
        <f t="shared" si="62"/>
        <v>2143</v>
      </c>
    </row>
    <row r="281" spans="1:16" ht="19.5" customHeight="1">
      <c r="A281" s="12" t="s">
        <v>171</v>
      </c>
      <c r="B281" s="43" t="s">
        <v>490</v>
      </c>
      <c r="C281" s="8" t="s">
        <v>230</v>
      </c>
      <c r="D281" s="1" t="s">
        <v>224</v>
      </c>
      <c r="E281" s="88"/>
      <c r="F281" s="7">
        <f t="shared" si="63"/>
        <v>2143</v>
      </c>
      <c r="G281" s="7">
        <f t="shared" si="63"/>
        <v>0</v>
      </c>
      <c r="H281" s="35">
        <f t="shared" si="53"/>
        <v>2143</v>
      </c>
      <c r="I281" s="7">
        <f t="shared" si="63"/>
        <v>0</v>
      </c>
      <c r="J281" s="35">
        <f t="shared" si="51"/>
        <v>2143</v>
      </c>
      <c r="K281" s="7">
        <f t="shared" si="63"/>
        <v>0</v>
      </c>
      <c r="L281" s="35">
        <f t="shared" si="48"/>
        <v>2143</v>
      </c>
      <c r="M281" s="7">
        <f t="shared" si="63"/>
        <v>0</v>
      </c>
      <c r="N281" s="35">
        <f t="shared" si="49"/>
        <v>2143</v>
      </c>
      <c r="O281" s="7">
        <f t="shared" si="63"/>
        <v>0</v>
      </c>
      <c r="P281" s="35">
        <f t="shared" si="62"/>
        <v>2143</v>
      </c>
    </row>
    <row r="282" spans="1:16" ht="36.75" customHeight="1">
      <c r="A282" s="61" t="str">
        <f ca="1">IF(ISERROR(MATCH(E282,Код_КВР,0)),"",INDIRECT(ADDRESS(MATCH(E282,Код_КВР,0)+1,2,,,"КВР")))</f>
        <v>Предоставление субсидий бюджетным, автономным учреждениям и иным некоммерческим организациям</v>
      </c>
      <c r="B282" s="43" t="s">
        <v>490</v>
      </c>
      <c r="C282" s="8" t="s">
        <v>230</v>
      </c>
      <c r="D282" s="1" t="s">
        <v>224</v>
      </c>
      <c r="E282" s="88">
        <v>600</v>
      </c>
      <c r="F282" s="7">
        <f t="shared" si="63"/>
        <v>2143</v>
      </c>
      <c r="G282" s="7">
        <f t="shared" si="63"/>
        <v>0</v>
      </c>
      <c r="H282" s="35">
        <f t="shared" si="53"/>
        <v>2143</v>
      </c>
      <c r="I282" s="7">
        <f t="shared" si="63"/>
        <v>0</v>
      </c>
      <c r="J282" s="35">
        <f t="shared" si="51"/>
        <v>2143</v>
      </c>
      <c r="K282" s="7">
        <f t="shared" si="63"/>
        <v>0</v>
      </c>
      <c r="L282" s="35">
        <f t="shared" si="48"/>
        <v>2143</v>
      </c>
      <c r="M282" s="7">
        <f t="shared" si="63"/>
        <v>0</v>
      </c>
      <c r="N282" s="35">
        <f t="shared" si="49"/>
        <v>2143</v>
      </c>
      <c r="O282" s="7">
        <f t="shared" si="63"/>
        <v>0</v>
      </c>
      <c r="P282" s="35">
        <f t="shared" si="62"/>
        <v>2143</v>
      </c>
    </row>
    <row r="283" spans="1:16" ht="19.5" customHeight="1">
      <c r="A283" s="61" t="str">
        <f ca="1">IF(ISERROR(MATCH(E283,Код_КВР,0)),"",INDIRECT(ADDRESS(MATCH(E283,Код_КВР,0)+1,2,,,"КВР")))</f>
        <v>Субсидии бюджетным учреждениям</v>
      </c>
      <c r="B283" s="43" t="s">
        <v>490</v>
      </c>
      <c r="C283" s="8" t="s">
        <v>230</v>
      </c>
      <c r="D283" s="1" t="s">
        <v>224</v>
      </c>
      <c r="E283" s="88">
        <v>610</v>
      </c>
      <c r="F283" s="7">
        <f t="shared" si="63"/>
        <v>2143</v>
      </c>
      <c r="G283" s="7">
        <f t="shared" si="63"/>
        <v>0</v>
      </c>
      <c r="H283" s="35">
        <f t="shared" si="53"/>
        <v>2143</v>
      </c>
      <c r="I283" s="7">
        <f t="shared" si="63"/>
        <v>0</v>
      </c>
      <c r="J283" s="35">
        <f t="shared" si="51"/>
        <v>2143</v>
      </c>
      <c r="K283" s="7">
        <f t="shared" si="63"/>
        <v>0</v>
      </c>
      <c r="L283" s="35">
        <f aca="true" t="shared" si="64" ref="L283:L346">J283+K283</f>
        <v>2143</v>
      </c>
      <c r="M283" s="7">
        <f t="shared" si="63"/>
        <v>0</v>
      </c>
      <c r="N283" s="35">
        <f aca="true" t="shared" si="65" ref="N283:N346">L283+M283</f>
        <v>2143</v>
      </c>
      <c r="O283" s="7">
        <f t="shared" si="63"/>
        <v>0</v>
      </c>
      <c r="P283" s="35">
        <f t="shared" si="62"/>
        <v>2143</v>
      </c>
    </row>
    <row r="284" spans="1:16" ht="19.5" customHeight="1">
      <c r="A284" s="61" t="str">
        <f ca="1">IF(ISERROR(MATCH(E284,Код_КВР,0)),"",INDIRECT(ADDRESS(MATCH(E284,Код_КВР,0)+1,2,,,"КВР")))</f>
        <v>Субсидии бюджетным учреждениям на иные цели</v>
      </c>
      <c r="B284" s="43" t="s">
        <v>490</v>
      </c>
      <c r="C284" s="8" t="s">
        <v>230</v>
      </c>
      <c r="D284" s="1" t="s">
        <v>224</v>
      </c>
      <c r="E284" s="88">
        <v>612</v>
      </c>
      <c r="F284" s="7">
        <f>'прил.5'!G1001</f>
        <v>2143</v>
      </c>
      <c r="G284" s="7">
        <f>'прил.5'!H1001</f>
        <v>0</v>
      </c>
      <c r="H284" s="35">
        <f t="shared" si="53"/>
        <v>2143</v>
      </c>
      <c r="I284" s="7">
        <f>'прил.5'!J1001</f>
        <v>0</v>
      </c>
      <c r="J284" s="35">
        <f t="shared" si="51"/>
        <v>2143</v>
      </c>
      <c r="K284" s="7">
        <f>'прил.5'!L1001</f>
        <v>0</v>
      </c>
      <c r="L284" s="35">
        <f t="shared" si="64"/>
        <v>2143</v>
      </c>
      <c r="M284" s="7">
        <f>'прил.5'!N1001</f>
        <v>0</v>
      </c>
      <c r="N284" s="35">
        <f t="shared" si="65"/>
        <v>2143</v>
      </c>
      <c r="O284" s="7">
        <f>'прил.5'!P1001</f>
        <v>0</v>
      </c>
      <c r="P284" s="35">
        <f t="shared" si="62"/>
        <v>2143</v>
      </c>
    </row>
    <row r="285" spans="1:16" ht="21" customHeight="1">
      <c r="A285" s="61" t="str">
        <f ca="1">IF(ISERROR(MATCH(B285,Код_КЦСР,0)),"",INDIRECT(ADDRESS(MATCH(B285,Код_КЦСР,0)+1,2,,,"КЦСР")))</f>
        <v>Оказание муниципальных услуг</v>
      </c>
      <c r="B285" s="43" t="s">
        <v>491</v>
      </c>
      <c r="C285" s="8"/>
      <c r="D285" s="1"/>
      <c r="E285" s="88"/>
      <c r="F285" s="7">
        <f aca="true" t="shared" si="66" ref="F285:O289">F286</f>
        <v>24363.1</v>
      </c>
      <c r="G285" s="7">
        <f t="shared" si="66"/>
        <v>0</v>
      </c>
      <c r="H285" s="35">
        <f t="shared" si="53"/>
        <v>24363.1</v>
      </c>
      <c r="I285" s="7">
        <f t="shared" si="66"/>
        <v>0</v>
      </c>
      <c r="J285" s="35">
        <f aca="true" t="shared" si="67" ref="J285:J348">H285+I285</f>
        <v>24363.1</v>
      </c>
      <c r="K285" s="7">
        <f t="shared" si="66"/>
        <v>-19.2</v>
      </c>
      <c r="L285" s="35">
        <f t="shared" si="64"/>
        <v>24343.899999999998</v>
      </c>
      <c r="M285" s="7">
        <f t="shared" si="66"/>
        <v>0</v>
      </c>
      <c r="N285" s="35">
        <f t="shared" si="65"/>
        <v>24343.899999999998</v>
      </c>
      <c r="O285" s="7">
        <f t="shared" si="66"/>
        <v>0</v>
      </c>
      <c r="P285" s="35">
        <f t="shared" si="62"/>
        <v>24343.899999999998</v>
      </c>
    </row>
    <row r="286" spans="1:16" ht="20.25" customHeight="1">
      <c r="A286" s="61" t="str">
        <f ca="1">IF(ISERROR(MATCH(C286,Код_Раздел,0)),"",INDIRECT(ADDRESS(MATCH(C286,Код_Раздел,0)+1,2,,,"Раздел")))</f>
        <v>Культура, кинематография</v>
      </c>
      <c r="B286" s="43" t="s">
        <v>491</v>
      </c>
      <c r="C286" s="8" t="s">
        <v>230</v>
      </c>
      <c r="D286" s="1"/>
      <c r="E286" s="88"/>
      <c r="F286" s="7">
        <f t="shared" si="66"/>
        <v>24363.1</v>
      </c>
      <c r="G286" s="7">
        <f t="shared" si="66"/>
        <v>0</v>
      </c>
      <c r="H286" s="35">
        <f t="shared" si="53"/>
        <v>24363.1</v>
      </c>
      <c r="I286" s="7">
        <f t="shared" si="66"/>
        <v>0</v>
      </c>
      <c r="J286" s="35">
        <f t="shared" si="67"/>
        <v>24363.1</v>
      </c>
      <c r="K286" s="7">
        <f t="shared" si="66"/>
        <v>-19.2</v>
      </c>
      <c r="L286" s="35">
        <f t="shared" si="64"/>
        <v>24343.899999999998</v>
      </c>
      <c r="M286" s="7">
        <f t="shared" si="66"/>
        <v>0</v>
      </c>
      <c r="N286" s="35">
        <f t="shared" si="65"/>
        <v>24343.899999999998</v>
      </c>
      <c r="O286" s="7">
        <f t="shared" si="66"/>
        <v>0</v>
      </c>
      <c r="P286" s="35">
        <f t="shared" si="62"/>
        <v>24343.899999999998</v>
      </c>
    </row>
    <row r="287" spans="1:16" ht="20.25" customHeight="1">
      <c r="A287" s="12" t="s">
        <v>192</v>
      </c>
      <c r="B287" s="43" t="s">
        <v>491</v>
      </c>
      <c r="C287" s="8" t="s">
        <v>230</v>
      </c>
      <c r="D287" s="1" t="s">
        <v>221</v>
      </c>
      <c r="E287" s="88"/>
      <c r="F287" s="7">
        <f t="shared" si="66"/>
        <v>24363.1</v>
      </c>
      <c r="G287" s="7">
        <f t="shared" si="66"/>
        <v>0</v>
      </c>
      <c r="H287" s="35">
        <f t="shared" si="53"/>
        <v>24363.1</v>
      </c>
      <c r="I287" s="7">
        <f t="shared" si="66"/>
        <v>0</v>
      </c>
      <c r="J287" s="35">
        <f t="shared" si="67"/>
        <v>24363.1</v>
      </c>
      <c r="K287" s="7">
        <f t="shared" si="66"/>
        <v>-19.2</v>
      </c>
      <c r="L287" s="35">
        <f t="shared" si="64"/>
        <v>24343.899999999998</v>
      </c>
      <c r="M287" s="7">
        <f t="shared" si="66"/>
        <v>0</v>
      </c>
      <c r="N287" s="35">
        <f t="shared" si="65"/>
        <v>24343.899999999998</v>
      </c>
      <c r="O287" s="7">
        <f t="shared" si="66"/>
        <v>0</v>
      </c>
      <c r="P287" s="35">
        <f t="shared" si="62"/>
        <v>24343.899999999998</v>
      </c>
    </row>
    <row r="288" spans="1:16" ht="39" customHeight="1">
      <c r="A288" s="61" t="str">
        <f ca="1">IF(ISERROR(MATCH(E288,Код_КВР,0)),"",INDIRECT(ADDRESS(MATCH(E288,Код_КВР,0)+1,2,,,"КВР")))</f>
        <v>Предоставление субсидий бюджетным, автономным учреждениям и иным некоммерческим организациям</v>
      </c>
      <c r="B288" s="43" t="s">
        <v>491</v>
      </c>
      <c r="C288" s="8" t="s">
        <v>230</v>
      </c>
      <c r="D288" s="1" t="s">
        <v>221</v>
      </c>
      <c r="E288" s="88">
        <v>600</v>
      </c>
      <c r="F288" s="7">
        <f t="shared" si="66"/>
        <v>24363.1</v>
      </c>
      <c r="G288" s="7">
        <f t="shared" si="66"/>
        <v>0</v>
      </c>
      <c r="H288" s="35">
        <f t="shared" si="53"/>
        <v>24363.1</v>
      </c>
      <c r="I288" s="7">
        <f t="shared" si="66"/>
        <v>0</v>
      </c>
      <c r="J288" s="35">
        <f t="shared" si="67"/>
        <v>24363.1</v>
      </c>
      <c r="K288" s="7">
        <f t="shared" si="66"/>
        <v>-19.2</v>
      </c>
      <c r="L288" s="35">
        <f t="shared" si="64"/>
        <v>24343.899999999998</v>
      </c>
      <c r="M288" s="7">
        <f t="shared" si="66"/>
        <v>0</v>
      </c>
      <c r="N288" s="35">
        <f t="shared" si="65"/>
        <v>24343.899999999998</v>
      </c>
      <c r="O288" s="7">
        <f t="shared" si="66"/>
        <v>0</v>
      </c>
      <c r="P288" s="35">
        <f t="shared" si="62"/>
        <v>24343.899999999998</v>
      </c>
    </row>
    <row r="289" spans="1:16" ht="21" customHeight="1">
      <c r="A289" s="61" t="str">
        <f ca="1">IF(ISERROR(MATCH(E289,Код_КВР,0)),"",INDIRECT(ADDRESS(MATCH(E289,Код_КВР,0)+1,2,,,"КВР")))</f>
        <v>Субсидии бюджетным учреждениям</v>
      </c>
      <c r="B289" s="43" t="s">
        <v>491</v>
      </c>
      <c r="C289" s="8" t="s">
        <v>230</v>
      </c>
      <c r="D289" s="1" t="s">
        <v>221</v>
      </c>
      <c r="E289" s="88">
        <v>610</v>
      </c>
      <c r="F289" s="7">
        <f t="shared" si="66"/>
        <v>24363.1</v>
      </c>
      <c r="G289" s="7">
        <f t="shared" si="66"/>
        <v>0</v>
      </c>
      <c r="H289" s="35">
        <f t="shared" si="53"/>
        <v>24363.1</v>
      </c>
      <c r="I289" s="7">
        <f t="shared" si="66"/>
        <v>0</v>
      </c>
      <c r="J289" s="35">
        <f t="shared" si="67"/>
        <v>24363.1</v>
      </c>
      <c r="K289" s="7">
        <f t="shared" si="66"/>
        <v>-19.2</v>
      </c>
      <c r="L289" s="35">
        <f t="shared" si="64"/>
        <v>24343.899999999998</v>
      </c>
      <c r="M289" s="7">
        <f t="shared" si="66"/>
        <v>0</v>
      </c>
      <c r="N289" s="35">
        <f t="shared" si="65"/>
        <v>24343.899999999998</v>
      </c>
      <c r="O289" s="7">
        <f t="shared" si="66"/>
        <v>0</v>
      </c>
      <c r="P289" s="35">
        <f t="shared" si="62"/>
        <v>24343.899999999998</v>
      </c>
    </row>
    <row r="290" spans="1:16" ht="53.25" customHeight="1">
      <c r="A290" s="61" t="str">
        <f ca="1">IF(ISERROR(MATCH(E290,Код_КВР,0)),"",INDIRECT(ADDRESS(MATCH(E290,Код_КВР,0)+1,2,,,"КВР")))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90" s="43" t="s">
        <v>491</v>
      </c>
      <c r="C290" s="8" t="s">
        <v>230</v>
      </c>
      <c r="D290" s="1" t="s">
        <v>221</v>
      </c>
      <c r="E290" s="88">
        <v>611</v>
      </c>
      <c r="F290" s="7">
        <f>'прил.5'!G932</f>
        <v>24363.1</v>
      </c>
      <c r="G290" s="7">
        <f>'прил.5'!H932</f>
        <v>0</v>
      </c>
      <c r="H290" s="35">
        <f t="shared" si="53"/>
        <v>24363.1</v>
      </c>
      <c r="I290" s="7">
        <f>'прил.5'!J932</f>
        <v>0</v>
      </c>
      <c r="J290" s="35">
        <f t="shared" si="67"/>
        <v>24363.1</v>
      </c>
      <c r="K290" s="7">
        <f>'прил.5'!L932</f>
        <v>-19.2</v>
      </c>
      <c r="L290" s="35">
        <f t="shared" si="64"/>
        <v>24343.899999999998</v>
      </c>
      <c r="M290" s="7">
        <f>'прил.5'!N932</f>
        <v>0</v>
      </c>
      <c r="N290" s="35">
        <f t="shared" si="65"/>
        <v>24343.899999999998</v>
      </c>
      <c r="O290" s="7">
        <f>'прил.5'!P932</f>
        <v>0</v>
      </c>
      <c r="P290" s="35">
        <f t="shared" si="62"/>
        <v>24343.899999999998</v>
      </c>
    </row>
    <row r="291" spans="1:16" ht="18.75" customHeight="1">
      <c r="A291" s="61" t="str">
        <f ca="1">IF(ISERROR(MATCH(B291,Код_КЦСР,0)),"",INDIRECT(ADDRESS(MATCH(B291,Код_КЦСР,0)+1,2,,,"КЦСР")))</f>
        <v>Формирование и учет фондов библиотеки</v>
      </c>
      <c r="B291" s="43" t="s">
        <v>493</v>
      </c>
      <c r="C291" s="8"/>
      <c r="D291" s="1"/>
      <c r="E291" s="88"/>
      <c r="F291" s="7">
        <f aca="true" t="shared" si="68" ref="F291:O295">F292</f>
        <v>5799.2</v>
      </c>
      <c r="G291" s="7">
        <f t="shared" si="68"/>
        <v>0</v>
      </c>
      <c r="H291" s="35">
        <f t="shared" si="53"/>
        <v>5799.2</v>
      </c>
      <c r="I291" s="7">
        <f t="shared" si="68"/>
        <v>0</v>
      </c>
      <c r="J291" s="35">
        <f t="shared" si="67"/>
        <v>5799.2</v>
      </c>
      <c r="K291" s="7">
        <f t="shared" si="68"/>
        <v>-1.7</v>
      </c>
      <c r="L291" s="35">
        <f t="shared" si="64"/>
        <v>5797.5</v>
      </c>
      <c r="M291" s="7">
        <f t="shared" si="68"/>
        <v>0</v>
      </c>
      <c r="N291" s="35">
        <f t="shared" si="65"/>
        <v>5797.5</v>
      </c>
      <c r="O291" s="7">
        <f t="shared" si="68"/>
        <v>0</v>
      </c>
      <c r="P291" s="35">
        <f t="shared" si="62"/>
        <v>5797.5</v>
      </c>
    </row>
    <row r="292" spans="1:16" ht="21" customHeight="1">
      <c r="A292" s="61" t="str">
        <f ca="1">IF(ISERROR(MATCH(C292,Код_Раздел,0)),"",INDIRECT(ADDRESS(MATCH(C292,Код_Раздел,0)+1,2,,,"Раздел")))</f>
        <v>Культура, кинематография</v>
      </c>
      <c r="B292" s="43" t="s">
        <v>493</v>
      </c>
      <c r="C292" s="8" t="s">
        <v>230</v>
      </c>
      <c r="D292" s="1"/>
      <c r="E292" s="88"/>
      <c r="F292" s="7">
        <f t="shared" si="68"/>
        <v>5799.2</v>
      </c>
      <c r="G292" s="7">
        <f t="shared" si="68"/>
        <v>0</v>
      </c>
      <c r="H292" s="35">
        <f t="shared" si="53"/>
        <v>5799.2</v>
      </c>
      <c r="I292" s="7">
        <f t="shared" si="68"/>
        <v>0</v>
      </c>
      <c r="J292" s="35">
        <f t="shared" si="67"/>
        <v>5799.2</v>
      </c>
      <c r="K292" s="7">
        <f t="shared" si="68"/>
        <v>-1.7</v>
      </c>
      <c r="L292" s="35">
        <f t="shared" si="64"/>
        <v>5797.5</v>
      </c>
      <c r="M292" s="7">
        <f t="shared" si="68"/>
        <v>0</v>
      </c>
      <c r="N292" s="35">
        <f t="shared" si="65"/>
        <v>5797.5</v>
      </c>
      <c r="O292" s="7">
        <f t="shared" si="68"/>
        <v>0</v>
      </c>
      <c r="P292" s="35">
        <f t="shared" si="62"/>
        <v>5797.5</v>
      </c>
    </row>
    <row r="293" spans="1:16" ht="19.5" customHeight="1">
      <c r="A293" s="12" t="s">
        <v>192</v>
      </c>
      <c r="B293" s="43" t="s">
        <v>493</v>
      </c>
      <c r="C293" s="8" t="s">
        <v>230</v>
      </c>
      <c r="D293" s="1" t="s">
        <v>221</v>
      </c>
      <c r="E293" s="88"/>
      <c r="F293" s="7">
        <f t="shared" si="68"/>
        <v>5799.2</v>
      </c>
      <c r="G293" s="7">
        <f t="shared" si="68"/>
        <v>0</v>
      </c>
      <c r="H293" s="35">
        <f aca="true" t="shared" si="69" ref="H293:H356">F293+G293</f>
        <v>5799.2</v>
      </c>
      <c r="I293" s="7">
        <f t="shared" si="68"/>
        <v>0</v>
      </c>
      <c r="J293" s="35">
        <f t="shared" si="67"/>
        <v>5799.2</v>
      </c>
      <c r="K293" s="7">
        <f t="shared" si="68"/>
        <v>-1.7</v>
      </c>
      <c r="L293" s="35">
        <f t="shared" si="64"/>
        <v>5797.5</v>
      </c>
      <c r="M293" s="7">
        <f t="shared" si="68"/>
        <v>0</v>
      </c>
      <c r="N293" s="35">
        <f t="shared" si="65"/>
        <v>5797.5</v>
      </c>
      <c r="O293" s="7">
        <f t="shared" si="68"/>
        <v>0</v>
      </c>
      <c r="P293" s="35">
        <f t="shared" si="62"/>
        <v>5797.5</v>
      </c>
    </row>
    <row r="294" spans="1:16" ht="36" customHeight="1">
      <c r="A294" s="61" t="str">
        <f ca="1">IF(ISERROR(MATCH(E294,Код_КВР,0)),"",INDIRECT(ADDRESS(MATCH(E294,Код_КВР,0)+1,2,,,"КВР")))</f>
        <v>Предоставление субсидий бюджетным, автономным учреждениям и иным некоммерческим организациям</v>
      </c>
      <c r="B294" s="43" t="s">
        <v>493</v>
      </c>
      <c r="C294" s="8" t="s">
        <v>230</v>
      </c>
      <c r="D294" s="1" t="s">
        <v>221</v>
      </c>
      <c r="E294" s="88">
        <v>600</v>
      </c>
      <c r="F294" s="7">
        <f t="shared" si="68"/>
        <v>5799.2</v>
      </c>
      <c r="G294" s="7">
        <f t="shared" si="68"/>
        <v>0</v>
      </c>
      <c r="H294" s="35">
        <f t="shared" si="69"/>
        <v>5799.2</v>
      </c>
      <c r="I294" s="7">
        <f t="shared" si="68"/>
        <v>0</v>
      </c>
      <c r="J294" s="35">
        <f t="shared" si="67"/>
        <v>5799.2</v>
      </c>
      <c r="K294" s="7">
        <f t="shared" si="68"/>
        <v>-1.7</v>
      </c>
      <c r="L294" s="35">
        <f t="shared" si="64"/>
        <v>5797.5</v>
      </c>
      <c r="M294" s="7">
        <f t="shared" si="68"/>
        <v>0</v>
      </c>
      <c r="N294" s="35">
        <f t="shared" si="65"/>
        <v>5797.5</v>
      </c>
      <c r="O294" s="7">
        <f t="shared" si="68"/>
        <v>0</v>
      </c>
      <c r="P294" s="35">
        <f t="shared" si="62"/>
        <v>5797.5</v>
      </c>
    </row>
    <row r="295" spans="1:16" ht="18.75" customHeight="1">
      <c r="A295" s="61" t="str">
        <f ca="1">IF(ISERROR(MATCH(E295,Код_КВР,0)),"",INDIRECT(ADDRESS(MATCH(E295,Код_КВР,0)+1,2,,,"КВР")))</f>
        <v>Субсидии бюджетным учреждениям</v>
      </c>
      <c r="B295" s="43" t="s">
        <v>493</v>
      </c>
      <c r="C295" s="8" t="s">
        <v>230</v>
      </c>
      <c r="D295" s="1" t="s">
        <v>221</v>
      </c>
      <c r="E295" s="88">
        <v>610</v>
      </c>
      <c r="F295" s="7">
        <f t="shared" si="68"/>
        <v>5799.2</v>
      </c>
      <c r="G295" s="7">
        <f t="shared" si="68"/>
        <v>0</v>
      </c>
      <c r="H295" s="35">
        <f t="shared" si="69"/>
        <v>5799.2</v>
      </c>
      <c r="I295" s="7">
        <f t="shared" si="68"/>
        <v>0</v>
      </c>
      <c r="J295" s="35">
        <f t="shared" si="67"/>
        <v>5799.2</v>
      </c>
      <c r="K295" s="7">
        <f t="shared" si="68"/>
        <v>-1.7</v>
      </c>
      <c r="L295" s="35">
        <f t="shared" si="64"/>
        <v>5797.5</v>
      </c>
      <c r="M295" s="7">
        <f t="shared" si="68"/>
        <v>0</v>
      </c>
      <c r="N295" s="35">
        <f t="shared" si="65"/>
        <v>5797.5</v>
      </c>
      <c r="O295" s="7">
        <f t="shared" si="68"/>
        <v>0</v>
      </c>
      <c r="P295" s="35">
        <f t="shared" si="62"/>
        <v>5797.5</v>
      </c>
    </row>
    <row r="296" spans="1:16" ht="51.75" customHeight="1">
      <c r="A296" s="61" t="str">
        <f ca="1">IF(ISERROR(MATCH(E296,Код_КВР,0)),"",INDIRECT(ADDRESS(MATCH(E296,Код_КВР,0)+1,2,,,"КВР")))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96" s="43" t="s">
        <v>493</v>
      </c>
      <c r="C296" s="8" t="s">
        <v>230</v>
      </c>
      <c r="D296" s="1" t="s">
        <v>221</v>
      </c>
      <c r="E296" s="88">
        <v>611</v>
      </c>
      <c r="F296" s="7">
        <f>'прил.5'!G936</f>
        <v>5799.2</v>
      </c>
      <c r="G296" s="7">
        <f>'прил.5'!H936</f>
        <v>0</v>
      </c>
      <c r="H296" s="35">
        <f t="shared" si="69"/>
        <v>5799.2</v>
      </c>
      <c r="I296" s="7">
        <f>'прил.5'!J936</f>
        <v>0</v>
      </c>
      <c r="J296" s="35">
        <f t="shared" si="67"/>
        <v>5799.2</v>
      </c>
      <c r="K296" s="7">
        <f>'прил.5'!L936</f>
        <v>-1.7</v>
      </c>
      <c r="L296" s="35">
        <f t="shared" si="64"/>
        <v>5797.5</v>
      </c>
      <c r="M296" s="7">
        <f>'прил.5'!N936</f>
        <v>0</v>
      </c>
      <c r="N296" s="35">
        <f t="shared" si="65"/>
        <v>5797.5</v>
      </c>
      <c r="O296" s="7">
        <f>'прил.5'!P936</f>
        <v>0</v>
      </c>
      <c r="P296" s="35">
        <f t="shared" si="62"/>
        <v>5797.5</v>
      </c>
    </row>
    <row r="297" spans="1:16" ht="36.75" customHeight="1">
      <c r="A297" s="61" t="str">
        <f ca="1">IF(ISERROR(MATCH(B297,Код_КЦСР,0)),"",INDIRECT(ADDRESS(MATCH(B297,Код_КЦСР,0)+1,2,,,"КЦСР")))</f>
        <v>Обеспечение физической сохранности  и безопасности фонда библиотеки</v>
      </c>
      <c r="B297" s="43" t="s">
        <v>495</v>
      </c>
      <c r="C297" s="8"/>
      <c r="D297" s="1"/>
      <c r="E297" s="88"/>
      <c r="F297" s="7">
        <f aca="true" t="shared" si="70" ref="F297:O301">F298</f>
        <v>2971.3</v>
      </c>
      <c r="G297" s="7">
        <f t="shared" si="70"/>
        <v>0</v>
      </c>
      <c r="H297" s="35">
        <f t="shared" si="69"/>
        <v>2971.3</v>
      </c>
      <c r="I297" s="7">
        <f t="shared" si="70"/>
        <v>0</v>
      </c>
      <c r="J297" s="35">
        <f t="shared" si="67"/>
        <v>2971.3</v>
      </c>
      <c r="K297" s="7">
        <f t="shared" si="70"/>
        <v>-1</v>
      </c>
      <c r="L297" s="35">
        <f t="shared" si="64"/>
        <v>2970.3</v>
      </c>
      <c r="M297" s="7">
        <f t="shared" si="70"/>
        <v>0</v>
      </c>
      <c r="N297" s="35">
        <f t="shared" si="65"/>
        <v>2970.3</v>
      </c>
      <c r="O297" s="7">
        <f t="shared" si="70"/>
        <v>0</v>
      </c>
      <c r="P297" s="35">
        <f t="shared" si="62"/>
        <v>2970.3</v>
      </c>
    </row>
    <row r="298" spans="1:16" ht="18.75" customHeight="1">
      <c r="A298" s="61" t="str">
        <f ca="1">IF(ISERROR(MATCH(C298,Код_Раздел,0)),"",INDIRECT(ADDRESS(MATCH(C298,Код_Раздел,0)+1,2,,,"Раздел")))</f>
        <v>Культура, кинематография</v>
      </c>
      <c r="B298" s="43" t="s">
        <v>495</v>
      </c>
      <c r="C298" s="8" t="s">
        <v>230</v>
      </c>
      <c r="D298" s="1"/>
      <c r="E298" s="88"/>
      <c r="F298" s="7">
        <f t="shared" si="70"/>
        <v>2971.3</v>
      </c>
      <c r="G298" s="7">
        <f t="shared" si="70"/>
        <v>0</v>
      </c>
      <c r="H298" s="35">
        <f t="shared" si="69"/>
        <v>2971.3</v>
      </c>
      <c r="I298" s="7">
        <f t="shared" si="70"/>
        <v>0</v>
      </c>
      <c r="J298" s="35">
        <f t="shared" si="67"/>
        <v>2971.3</v>
      </c>
      <c r="K298" s="7">
        <f t="shared" si="70"/>
        <v>-1</v>
      </c>
      <c r="L298" s="35">
        <f t="shared" si="64"/>
        <v>2970.3</v>
      </c>
      <c r="M298" s="7">
        <f t="shared" si="70"/>
        <v>0</v>
      </c>
      <c r="N298" s="35">
        <f t="shared" si="65"/>
        <v>2970.3</v>
      </c>
      <c r="O298" s="7">
        <f t="shared" si="70"/>
        <v>0</v>
      </c>
      <c r="P298" s="35">
        <f t="shared" si="62"/>
        <v>2970.3</v>
      </c>
    </row>
    <row r="299" spans="1:16" ht="18.75" customHeight="1">
      <c r="A299" s="12" t="s">
        <v>192</v>
      </c>
      <c r="B299" s="43" t="s">
        <v>495</v>
      </c>
      <c r="C299" s="8" t="s">
        <v>230</v>
      </c>
      <c r="D299" s="1" t="s">
        <v>221</v>
      </c>
      <c r="E299" s="88"/>
      <c r="F299" s="7">
        <f t="shared" si="70"/>
        <v>2971.3</v>
      </c>
      <c r="G299" s="7">
        <f t="shared" si="70"/>
        <v>0</v>
      </c>
      <c r="H299" s="35">
        <f t="shared" si="69"/>
        <v>2971.3</v>
      </c>
      <c r="I299" s="7">
        <f t="shared" si="70"/>
        <v>0</v>
      </c>
      <c r="J299" s="35">
        <f t="shared" si="67"/>
        <v>2971.3</v>
      </c>
      <c r="K299" s="7">
        <f t="shared" si="70"/>
        <v>-1</v>
      </c>
      <c r="L299" s="35">
        <f t="shared" si="64"/>
        <v>2970.3</v>
      </c>
      <c r="M299" s="7">
        <f t="shared" si="70"/>
        <v>0</v>
      </c>
      <c r="N299" s="35">
        <f t="shared" si="65"/>
        <v>2970.3</v>
      </c>
      <c r="O299" s="7">
        <f t="shared" si="70"/>
        <v>0</v>
      </c>
      <c r="P299" s="35">
        <f t="shared" si="62"/>
        <v>2970.3</v>
      </c>
    </row>
    <row r="300" spans="1:16" ht="36.75" customHeight="1">
      <c r="A300" s="61" t="str">
        <f ca="1">IF(ISERROR(MATCH(E300,Код_КВР,0)),"",INDIRECT(ADDRESS(MATCH(E300,Код_КВР,0)+1,2,,,"КВР")))</f>
        <v>Предоставление субсидий бюджетным, автономным учреждениям и иным некоммерческим организациям</v>
      </c>
      <c r="B300" s="43" t="s">
        <v>495</v>
      </c>
      <c r="C300" s="8" t="s">
        <v>230</v>
      </c>
      <c r="D300" s="1" t="s">
        <v>221</v>
      </c>
      <c r="E300" s="88">
        <v>600</v>
      </c>
      <c r="F300" s="7">
        <f t="shared" si="70"/>
        <v>2971.3</v>
      </c>
      <c r="G300" s="7">
        <f t="shared" si="70"/>
        <v>0</v>
      </c>
      <c r="H300" s="35">
        <f t="shared" si="69"/>
        <v>2971.3</v>
      </c>
      <c r="I300" s="7">
        <f t="shared" si="70"/>
        <v>0</v>
      </c>
      <c r="J300" s="35">
        <f t="shared" si="67"/>
        <v>2971.3</v>
      </c>
      <c r="K300" s="7">
        <f t="shared" si="70"/>
        <v>-1</v>
      </c>
      <c r="L300" s="35">
        <f t="shared" si="64"/>
        <v>2970.3</v>
      </c>
      <c r="M300" s="7">
        <f t="shared" si="70"/>
        <v>0</v>
      </c>
      <c r="N300" s="35">
        <f t="shared" si="65"/>
        <v>2970.3</v>
      </c>
      <c r="O300" s="7">
        <f t="shared" si="70"/>
        <v>0</v>
      </c>
      <c r="P300" s="35">
        <f t="shared" si="62"/>
        <v>2970.3</v>
      </c>
    </row>
    <row r="301" spans="1:16" ht="19.5" customHeight="1">
      <c r="A301" s="61" t="str">
        <f ca="1">IF(ISERROR(MATCH(E301,Код_КВР,0)),"",INDIRECT(ADDRESS(MATCH(E301,Код_КВР,0)+1,2,,,"КВР")))</f>
        <v>Субсидии бюджетным учреждениям</v>
      </c>
      <c r="B301" s="43" t="s">
        <v>495</v>
      </c>
      <c r="C301" s="8" t="s">
        <v>230</v>
      </c>
      <c r="D301" s="1" t="s">
        <v>221</v>
      </c>
      <c r="E301" s="88">
        <v>610</v>
      </c>
      <c r="F301" s="7">
        <f t="shared" si="70"/>
        <v>2971.3</v>
      </c>
      <c r="G301" s="7">
        <f t="shared" si="70"/>
        <v>0</v>
      </c>
      <c r="H301" s="35">
        <f t="shared" si="69"/>
        <v>2971.3</v>
      </c>
      <c r="I301" s="7">
        <f t="shared" si="70"/>
        <v>0</v>
      </c>
      <c r="J301" s="35">
        <f t="shared" si="67"/>
        <v>2971.3</v>
      </c>
      <c r="K301" s="7">
        <f t="shared" si="70"/>
        <v>-1</v>
      </c>
      <c r="L301" s="35">
        <f t="shared" si="64"/>
        <v>2970.3</v>
      </c>
      <c r="M301" s="7">
        <f t="shared" si="70"/>
        <v>0</v>
      </c>
      <c r="N301" s="35">
        <f t="shared" si="65"/>
        <v>2970.3</v>
      </c>
      <c r="O301" s="7">
        <f t="shared" si="70"/>
        <v>0</v>
      </c>
      <c r="P301" s="35">
        <f t="shared" si="62"/>
        <v>2970.3</v>
      </c>
    </row>
    <row r="302" spans="1:16" ht="53.25" customHeight="1">
      <c r="A302" s="61" t="str">
        <f ca="1">IF(ISERROR(MATCH(E302,Код_КВР,0)),"",INDIRECT(ADDRESS(MATCH(E302,Код_КВР,0)+1,2,,,"КВР")))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2" s="43" t="s">
        <v>495</v>
      </c>
      <c r="C302" s="8" t="s">
        <v>230</v>
      </c>
      <c r="D302" s="1" t="s">
        <v>221</v>
      </c>
      <c r="E302" s="88">
        <v>611</v>
      </c>
      <c r="F302" s="7">
        <f>'прил.5'!G940</f>
        <v>2971.3</v>
      </c>
      <c r="G302" s="7">
        <f>'прил.5'!H940</f>
        <v>0</v>
      </c>
      <c r="H302" s="35">
        <f t="shared" si="69"/>
        <v>2971.3</v>
      </c>
      <c r="I302" s="7">
        <f>'прил.5'!J940</f>
        <v>0</v>
      </c>
      <c r="J302" s="35">
        <f t="shared" si="67"/>
        <v>2971.3</v>
      </c>
      <c r="K302" s="7">
        <f>'прил.5'!L940</f>
        <v>-1</v>
      </c>
      <c r="L302" s="35">
        <f t="shared" si="64"/>
        <v>2970.3</v>
      </c>
      <c r="M302" s="7">
        <f>'прил.5'!N940</f>
        <v>0</v>
      </c>
      <c r="N302" s="35">
        <f t="shared" si="65"/>
        <v>2970.3</v>
      </c>
      <c r="O302" s="7">
        <f>'прил.5'!P940</f>
        <v>0</v>
      </c>
      <c r="P302" s="35">
        <f t="shared" si="62"/>
        <v>2970.3</v>
      </c>
    </row>
    <row r="303" spans="1:16" ht="33.75" customHeight="1">
      <c r="A303" s="61" t="str">
        <f ca="1">IF(ISERROR(MATCH(B303,Код_КЦСР,0)),"",INDIRECT(ADDRESS(MATCH(B303,Код_КЦСР,0)+1,2,,,"КЦСР")))</f>
        <v>Библиографическая обработка документов и организация  каталогов</v>
      </c>
      <c r="B303" s="43" t="s">
        <v>497</v>
      </c>
      <c r="C303" s="8"/>
      <c r="D303" s="1"/>
      <c r="E303" s="88"/>
      <c r="F303" s="7">
        <f aca="true" t="shared" si="71" ref="F303:O307">F304</f>
        <v>4912.1</v>
      </c>
      <c r="G303" s="7">
        <f t="shared" si="71"/>
        <v>0</v>
      </c>
      <c r="H303" s="35">
        <f t="shared" si="69"/>
        <v>4912.1</v>
      </c>
      <c r="I303" s="7">
        <f t="shared" si="71"/>
        <v>0</v>
      </c>
      <c r="J303" s="35">
        <f t="shared" si="67"/>
        <v>4912.1</v>
      </c>
      <c r="K303" s="7">
        <f t="shared" si="71"/>
        <v>-1.2</v>
      </c>
      <c r="L303" s="35">
        <f t="shared" si="64"/>
        <v>4910.900000000001</v>
      </c>
      <c r="M303" s="7">
        <f t="shared" si="71"/>
        <v>0</v>
      </c>
      <c r="N303" s="35">
        <f t="shared" si="65"/>
        <v>4910.900000000001</v>
      </c>
      <c r="O303" s="7">
        <f t="shared" si="71"/>
        <v>0</v>
      </c>
      <c r="P303" s="35">
        <f t="shared" si="62"/>
        <v>4910.900000000001</v>
      </c>
    </row>
    <row r="304" spans="1:16" ht="19.5" customHeight="1">
      <c r="A304" s="61" t="str">
        <f ca="1">IF(ISERROR(MATCH(C304,Код_Раздел,0)),"",INDIRECT(ADDRESS(MATCH(C304,Код_Раздел,0)+1,2,,,"Раздел")))</f>
        <v>Культура, кинематография</v>
      </c>
      <c r="B304" s="43" t="s">
        <v>497</v>
      </c>
      <c r="C304" s="8" t="s">
        <v>230</v>
      </c>
      <c r="D304" s="1"/>
      <c r="E304" s="88"/>
      <c r="F304" s="7">
        <f t="shared" si="71"/>
        <v>4912.1</v>
      </c>
      <c r="G304" s="7">
        <f t="shared" si="71"/>
        <v>0</v>
      </c>
      <c r="H304" s="35">
        <f t="shared" si="69"/>
        <v>4912.1</v>
      </c>
      <c r="I304" s="7">
        <f t="shared" si="71"/>
        <v>0</v>
      </c>
      <c r="J304" s="35">
        <f t="shared" si="67"/>
        <v>4912.1</v>
      </c>
      <c r="K304" s="7">
        <f t="shared" si="71"/>
        <v>-1.2</v>
      </c>
      <c r="L304" s="35">
        <f t="shared" si="64"/>
        <v>4910.900000000001</v>
      </c>
      <c r="M304" s="7">
        <f t="shared" si="71"/>
        <v>0</v>
      </c>
      <c r="N304" s="35">
        <f t="shared" si="65"/>
        <v>4910.900000000001</v>
      </c>
      <c r="O304" s="7">
        <f t="shared" si="71"/>
        <v>0</v>
      </c>
      <c r="P304" s="35">
        <f t="shared" si="62"/>
        <v>4910.900000000001</v>
      </c>
    </row>
    <row r="305" spans="1:16" ht="19.5" customHeight="1">
      <c r="A305" s="12" t="s">
        <v>192</v>
      </c>
      <c r="B305" s="43" t="s">
        <v>497</v>
      </c>
      <c r="C305" s="8" t="s">
        <v>230</v>
      </c>
      <c r="D305" s="1" t="s">
        <v>221</v>
      </c>
      <c r="E305" s="88"/>
      <c r="F305" s="7">
        <f t="shared" si="71"/>
        <v>4912.1</v>
      </c>
      <c r="G305" s="7">
        <f t="shared" si="71"/>
        <v>0</v>
      </c>
      <c r="H305" s="35">
        <f t="shared" si="69"/>
        <v>4912.1</v>
      </c>
      <c r="I305" s="7">
        <f t="shared" si="71"/>
        <v>0</v>
      </c>
      <c r="J305" s="35">
        <f t="shared" si="67"/>
        <v>4912.1</v>
      </c>
      <c r="K305" s="7">
        <f t="shared" si="71"/>
        <v>-1.2</v>
      </c>
      <c r="L305" s="35">
        <f t="shared" si="64"/>
        <v>4910.900000000001</v>
      </c>
      <c r="M305" s="7">
        <f t="shared" si="71"/>
        <v>0</v>
      </c>
      <c r="N305" s="35">
        <f t="shared" si="65"/>
        <v>4910.900000000001</v>
      </c>
      <c r="O305" s="7">
        <f t="shared" si="71"/>
        <v>0</v>
      </c>
      <c r="P305" s="35">
        <f t="shared" si="62"/>
        <v>4910.900000000001</v>
      </c>
    </row>
    <row r="306" spans="1:16" ht="36.75" customHeight="1">
      <c r="A306" s="61" t="str">
        <f ca="1">IF(ISERROR(MATCH(E306,Код_КВР,0)),"",INDIRECT(ADDRESS(MATCH(E306,Код_КВР,0)+1,2,,,"КВР")))</f>
        <v>Предоставление субсидий бюджетным, автономным учреждениям и иным некоммерческим организациям</v>
      </c>
      <c r="B306" s="43" t="s">
        <v>497</v>
      </c>
      <c r="C306" s="8" t="s">
        <v>230</v>
      </c>
      <c r="D306" s="1" t="s">
        <v>221</v>
      </c>
      <c r="E306" s="88">
        <v>600</v>
      </c>
      <c r="F306" s="7">
        <f t="shared" si="71"/>
        <v>4912.1</v>
      </c>
      <c r="G306" s="7">
        <f t="shared" si="71"/>
        <v>0</v>
      </c>
      <c r="H306" s="35">
        <f t="shared" si="69"/>
        <v>4912.1</v>
      </c>
      <c r="I306" s="7">
        <f t="shared" si="71"/>
        <v>0</v>
      </c>
      <c r="J306" s="35">
        <f t="shared" si="67"/>
        <v>4912.1</v>
      </c>
      <c r="K306" s="7">
        <f t="shared" si="71"/>
        <v>-1.2</v>
      </c>
      <c r="L306" s="35">
        <f t="shared" si="64"/>
        <v>4910.900000000001</v>
      </c>
      <c r="M306" s="7">
        <f t="shared" si="71"/>
        <v>0</v>
      </c>
      <c r="N306" s="35">
        <f t="shared" si="65"/>
        <v>4910.900000000001</v>
      </c>
      <c r="O306" s="7">
        <f t="shared" si="71"/>
        <v>0</v>
      </c>
      <c r="P306" s="35">
        <f t="shared" si="62"/>
        <v>4910.900000000001</v>
      </c>
    </row>
    <row r="307" spans="1:16" ht="21" customHeight="1">
      <c r="A307" s="61" t="str">
        <f ca="1">IF(ISERROR(MATCH(E307,Код_КВР,0)),"",INDIRECT(ADDRESS(MATCH(E307,Код_КВР,0)+1,2,,,"КВР")))</f>
        <v>Субсидии бюджетным учреждениям</v>
      </c>
      <c r="B307" s="43" t="s">
        <v>497</v>
      </c>
      <c r="C307" s="8" t="s">
        <v>230</v>
      </c>
      <c r="D307" s="1" t="s">
        <v>221</v>
      </c>
      <c r="E307" s="88">
        <v>610</v>
      </c>
      <c r="F307" s="7">
        <f t="shared" si="71"/>
        <v>4912.1</v>
      </c>
      <c r="G307" s="7">
        <f t="shared" si="71"/>
        <v>0</v>
      </c>
      <c r="H307" s="35">
        <f t="shared" si="69"/>
        <v>4912.1</v>
      </c>
      <c r="I307" s="7">
        <f t="shared" si="71"/>
        <v>0</v>
      </c>
      <c r="J307" s="35">
        <f t="shared" si="67"/>
        <v>4912.1</v>
      </c>
      <c r="K307" s="7">
        <f t="shared" si="71"/>
        <v>-1.2</v>
      </c>
      <c r="L307" s="35">
        <f t="shared" si="64"/>
        <v>4910.900000000001</v>
      </c>
      <c r="M307" s="7">
        <f t="shared" si="71"/>
        <v>0</v>
      </c>
      <c r="N307" s="35">
        <f t="shared" si="65"/>
        <v>4910.900000000001</v>
      </c>
      <c r="O307" s="7">
        <f t="shared" si="71"/>
        <v>0</v>
      </c>
      <c r="P307" s="35">
        <f t="shared" si="62"/>
        <v>4910.900000000001</v>
      </c>
    </row>
    <row r="308" spans="1:16" ht="52.7" customHeight="1">
      <c r="A308" s="61" t="str">
        <f ca="1">IF(ISERROR(MATCH(E308,Код_КВР,0)),"",INDIRECT(ADDRESS(MATCH(E308,Код_КВР,0)+1,2,,,"КВР")))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8" s="43" t="s">
        <v>497</v>
      </c>
      <c r="C308" s="8" t="s">
        <v>230</v>
      </c>
      <c r="D308" s="1" t="s">
        <v>221</v>
      </c>
      <c r="E308" s="88">
        <v>611</v>
      </c>
      <c r="F308" s="7">
        <f>'прил.5'!G944</f>
        <v>4912.1</v>
      </c>
      <c r="G308" s="7">
        <f>'прил.5'!H944</f>
        <v>0</v>
      </c>
      <c r="H308" s="35">
        <f t="shared" si="69"/>
        <v>4912.1</v>
      </c>
      <c r="I308" s="7">
        <f>'прил.5'!J944</f>
        <v>0</v>
      </c>
      <c r="J308" s="35">
        <f t="shared" si="67"/>
        <v>4912.1</v>
      </c>
      <c r="K308" s="7">
        <f>'прил.5'!L944</f>
        <v>-1.2</v>
      </c>
      <c r="L308" s="35">
        <f t="shared" si="64"/>
        <v>4910.900000000001</v>
      </c>
      <c r="M308" s="7">
        <f>'прил.5'!N944</f>
        <v>0</v>
      </c>
      <c r="N308" s="35">
        <f t="shared" si="65"/>
        <v>4910.900000000001</v>
      </c>
      <c r="O308" s="7">
        <f>'прил.5'!P944</f>
        <v>0</v>
      </c>
      <c r="P308" s="35">
        <f t="shared" si="62"/>
        <v>4910.900000000001</v>
      </c>
    </row>
    <row r="309" spans="1:16" ht="12.75">
      <c r="A309" s="61" t="str">
        <f ca="1">IF(ISERROR(MATCH(B309,Код_КЦСР,0)),"",INDIRECT(ADDRESS(MATCH(B309,Код_КЦСР,0)+1,2,,,"КЦСР")))</f>
        <v>Совершенствование культурно-досуговой деятельности</v>
      </c>
      <c r="B309" s="43" t="s">
        <v>499</v>
      </c>
      <c r="C309" s="8"/>
      <c r="D309" s="1"/>
      <c r="E309" s="88"/>
      <c r="F309" s="7">
        <f>F310+F316+F327+F333</f>
        <v>41179.6</v>
      </c>
      <c r="G309" s="7">
        <f>G310+G316+G327+G333</f>
        <v>0</v>
      </c>
      <c r="H309" s="35">
        <f t="shared" si="69"/>
        <v>41179.6</v>
      </c>
      <c r="I309" s="7">
        <f>I310+I316+I327+I333</f>
        <v>0</v>
      </c>
      <c r="J309" s="35">
        <f t="shared" si="67"/>
        <v>41179.6</v>
      </c>
      <c r="K309" s="7">
        <f>K310+K316+K327+K333</f>
        <v>-61.7</v>
      </c>
      <c r="L309" s="35">
        <f t="shared" si="64"/>
        <v>41117.9</v>
      </c>
      <c r="M309" s="7">
        <f>M310+M316+M327+M333</f>
        <v>0</v>
      </c>
      <c r="N309" s="35">
        <f t="shared" si="65"/>
        <v>41117.9</v>
      </c>
      <c r="O309" s="7">
        <f>O310+O316+O327+O333</f>
        <v>0</v>
      </c>
      <c r="P309" s="35">
        <f t="shared" si="62"/>
        <v>41117.9</v>
      </c>
    </row>
    <row r="310" spans="1:16" ht="72" customHeight="1">
      <c r="A310" s="61" t="str">
        <f ca="1">IF(ISERROR(MATCH(B310,Код_КЦСР,0)),"",INDIRECT(ADDRESS(MATCH(B310,Код_КЦСР,0)+1,2,,,"КЦСР")))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10" s="43" t="s">
        <v>501</v>
      </c>
      <c r="C310" s="8"/>
      <c r="D310" s="1"/>
      <c r="E310" s="88"/>
      <c r="F310" s="7">
        <f aca="true" t="shared" si="72" ref="F310:O314">F311</f>
        <v>450</v>
      </c>
      <c r="G310" s="7">
        <f t="shared" si="72"/>
        <v>0</v>
      </c>
      <c r="H310" s="35">
        <f t="shared" si="69"/>
        <v>450</v>
      </c>
      <c r="I310" s="7">
        <f t="shared" si="72"/>
        <v>0</v>
      </c>
      <c r="J310" s="35">
        <f t="shared" si="67"/>
        <v>450</v>
      </c>
      <c r="K310" s="7">
        <f t="shared" si="72"/>
        <v>0</v>
      </c>
      <c r="L310" s="35">
        <f t="shared" si="64"/>
        <v>450</v>
      </c>
      <c r="M310" s="7">
        <f t="shared" si="72"/>
        <v>0</v>
      </c>
      <c r="N310" s="35">
        <f t="shared" si="65"/>
        <v>450</v>
      </c>
      <c r="O310" s="7">
        <f t="shared" si="72"/>
        <v>0</v>
      </c>
      <c r="P310" s="35">
        <f t="shared" si="62"/>
        <v>450</v>
      </c>
    </row>
    <row r="311" spans="1:16" ht="12.75">
      <c r="A311" s="61" t="str">
        <f ca="1">IF(ISERROR(MATCH(C311,Код_Раздел,0)),"",INDIRECT(ADDRESS(MATCH(C311,Код_Раздел,0)+1,2,,,"Раздел")))</f>
        <v>Культура, кинематография</v>
      </c>
      <c r="B311" s="43" t="s">
        <v>501</v>
      </c>
      <c r="C311" s="8" t="s">
        <v>230</v>
      </c>
      <c r="D311" s="1"/>
      <c r="E311" s="88"/>
      <c r="F311" s="7">
        <f t="shared" si="72"/>
        <v>450</v>
      </c>
      <c r="G311" s="7">
        <f t="shared" si="72"/>
        <v>0</v>
      </c>
      <c r="H311" s="35">
        <f t="shared" si="69"/>
        <v>450</v>
      </c>
      <c r="I311" s="7">
        <f t="shared" si="72"/>
        <v>0</v>
      </c>
      <c r="J311" s="35">
        <f t="shared" si="67"/>
        <v>450</v>
      </c>
      <c r="K311" s="7">
        <f t="shared" si="72"/>
        <v>0</v>
      </c>
      <c r="L311" s="35">
        <f t="shared" si="64"/>
        <v>450</v>
      </c>
      <c r="M311" s="7">
        <f t="shared" si="72"/>
        <v>0</v>
      </c>
      <c r="N311" s="35">
        <f t="shared" si="65"/>
        <v>450</v>
      </c>
      <c r="O311" s="7">
        <f t="shared" si="72"/>
        <v>0</v>
      </c>
      <c r="P311" s="35">
        <f t="shared" si="62"/>
        <v>450</v>
      </c>
    </row>
    <row r="312" spans="1:16" ht="12.75">
      <c r="A312" s="12" t="s">
        <v>171</v>
      </c>
      <c r="B312" s="43" t="s">
        <v>501</v>
      </c>
      <c r="C312" s="8" t="s">
        <v>230</v>
      </c>
      <c r="D312" s="1" t="s">
        <v>224</v>
      </c>
      <c r="E312" s="88"/>
      <c r="F312" s="7">
        <f t="shared" si="72"/>
        <v>450</v>
      </c>
      <c r="G312" s="7">
        <f t="shared" si="72"/>
        <v>0</v>
      </c>
      <c r="H312" s="35">
        <f t="shared" si="69"/>
        <v>450</v>
      </c>
      <c r="I312" s="7">
        <f t="shared" si="72"/>
        <v>0</v>
      </c>
      <c r="J312" s="35">
        <f t="shared" si="67"/>
        <v>450</v>
      </c>
      <c r="K312" s="7">
        <f t="shared" si="72"/>
        <v>0</v>
      </c>
      <c r="L312" s="35">
        <f t="shared" si="64"/>
        <v>450</v>
      </c>
      <c r="M312" s="7">
        <f t="shared" si="72"/>
        <v>0</v>
      </c>
      <c r="N312" s="35">
        <f t="shared" si="65"/>
        <v>450</v>
      </c>
      <c r="O312" s="7">
        <f t="shared" si="72"/>
        <v>0</v>
      </c>
      <c r="P312" s="35">
        <f t="shared" si="62"/>
        <v>450</v>
      </c>
    </row>
    <row r="313" spans="1:16" ht="33">
      <c r="A313" s="61" t="str">
        <f ca="1">IF(ISERROR(MATCH(E313,Код_КВР,0)),"",INDIRECT(ADDRESS(MATCH(E313,Код_КВР,0)+1,2,,,"КВР")))</f>
        <v>Предоставление субсидий бюджетным, автономным учреждениям и иным некоммерческим организациям</v>
      </c>
      <c r="B313" s="43" t="s">
        <v>501</v>
      </c>
      <c r="C313" s="8" t="s">
        <v>230</v>
      </c>
      <c r="D313" s="1" t="s">
        <v>224</v>
      </c>
      <c r="E313" s="88">
        <v>600</v>
      </c>
      <c r="F313" s="7">
        <f t="shared" si="72"/>
        <v>450</v>
      </c>
      <c r="G313" s="7">
        <f t="shared" si="72"/>
        <v>0</v>
      </c>
      <c r="H313" s="35">
        <f t="shared" si="69"/>
        <v>450</v>
      </c>
      <c r="I313" s="7">
        <f t="shared" si="72"/>
        <v>0</v>
      </c>
      <c r="J313" s="35">
        <f t="shared" si="67"/>
        <v>450</v>
      </c>
      <c r="K313" s="7">
        <f t="shared" si="72"/>
        <v>0</v>
      </c>
      <c r="L313" s="35">
        <f t="shared" si="64"/>
        <v>450</v>
      </c>
      <c r="M313" s="7">
        <f t="shared" si="72"/>
        <v>0</v>
      </c>
      <c r="N313" s="35">
        <f t="shared" si="65"/>
        <v>450</v>
      </c>
      <c r="O313" s="7">
        <f t="shared" si="72"/>
        <v>0</v>
      </c>
      <c r="P313" s="35">
        <f t="shared" si="62"/>
        <v>450</v>
      </c>
    </row>
    <row r="314" spans="1:16" ht="12.75">
      <c r="A314" s="61" t="str">
        <f ca="1">IF(ISERROR(MATCH(E314,Код_КВР,0)),"",INDIRECT(ADDRESS(MATCH(E314,Код_КВР,0)+1,2,,,"КВР")))</f>
        <v>Субсидии бюджетным учреждениям</v>
      </c>
      <c r="B314" s="43" t="s">
        <v>501</v>
      </c>
      <c r="C314" s="8" t="s">
        <v>230</v>
      </c>
      <c r="D314" s="1" t="s">
        <v>224</v>
      </c>
      <c r="E314" s="88">
        <v>610</v>
      </c>
      <c r="F314" s="7">
        <f t="shared" si="72"/>
        <v>450</v>
      </c>
      <c r="G314" s="7">
        <f t="shared" si="72"/>
        <v>0</v>
      </c>
      <c r="H314" s="35">
        <f t="shared" si="69"/>
        <v>450</v>
      </c>
      <c r="I314" s="7">
        <f t="shared" si="72"/>
        <v>0</v>
      </c>
      <c r="J314" s="35">
        <f t="shared" si="67"/>
        <v>450</v>
      </c>
      <c r="K314" s="7">
        <f t="shared" si="72"/>
        <v>0</v>
      </c>
      <c r="L314" s="35">
        <f t="shared" si="64"/>
        <v>450</v>
      </c>
      <c r="M314" s="7">
        <f t="shared" si="72"/>
        <v>0</v>
      </c>
      <c r="N314" s="35">
        <f t="shared" si="65"/>
        <v>450</v>
      </c>
      <c r="O314" s="7">
        <f t="shared" si="72"/>
        <v>0</v>
      </c>
      <c r="P314" s="35">
        <f t="shared" si="62"/>
        <v>450</v>
      </c>
    </row>
    <row r="315" spans="1:16" ht="12.75">
      <c r="A315" s="61" t="str">
        <f ca="1">IF(ISERROR(MATCH(E315,Код_КВР,0)),"",INDIRECT(ADDRESS(MATCH(E315,Код_КВР,0)+1,2,,,"КВР")))</f>
        <v>Субсидии бюджетным учреждениям на иные цели</v>
      </c>
      <c r="B315" s="43" t="s">
        <v>501</v>
      </c>
      <c r="C315" s="8" t="s">
        <v>230</v>
      </c>
      <c r="D315" s="1" t="s">
        <v>224</v>
      </c>
      <c r="E315" s="88">
        <v>612</v>
      </c>
      <c r="F315" s="7">
        <f>'прил.5'!G1006</f>
        <v>450</v>
      </c>
      <c r="G315" s="7">
        <f>'прил.5'!H1006</f>
        <v>0</v>
      </c>
      <c r="H315" s="35">
        <f t="shared" si="69"/>
        <v>450</v>
      </c>
      <c r="I315" s="7">
        <f>'прил.5'!J1006</f>
        <v>0</v>
      </c>
      <c r="J315" s="35">
        <f t="shared" si="67"/>
        <v>450</v>
      </c>
      <c r="K315" s="7">
        <f>'прил.5'!L1006</f>
        <v>0</v>
      </c>
      <c r="L315" s="35">
        <f t="shared" si="64"/>
        <v>450</v>
      </c>
      <c r="M315" s="7">
        <f>'прил.5'!N1006</f>
        <v>0</v>
      </c>
      <c r="N315" s="35">
        <f t="shared" si="65"/>
        <v>450</v>
      </c>
      <c r="O315" s="7">
        <f>'прил.5'!P1006</f>
        <v>0</v>
      </c>
      <c r="P315" s="35">
        <f t="shared" si="62"/>
        <v>450</v>
      </c>
    </row>
    <row r="316" spans="1:16" ht="89.25" customHeight="1">
      <c r="A316" s="61" t="str">
        <f ca="1">IF(ISERROR(MATCH(B316,Код_КЦСР,0)),"",INDIRECT(ADDRESS(MATCH(B316,Код_КЦСР,0)+1,2,,,"КЦСР")))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316" s="43" t="s">
        <v>505</v>
      </c>
      <c r="C316" s="8"/>
      <c r="D316" s="1"/>
      <c r="E316" s="88"/>
      <c r="F316" s="7">
        <f>F317+F322</f>
        <v>183</v>
      </c>
      <c r="G316" s="7">
        <f>G317+G322</f>
        <v>0</v>
      </c>
      <c r="H316" s="35">
        <f t="shared" si="69"/>
        <v>183</v>
      </c>
      <c r="I316" s="7">
        <f>I317+I322</f>
        <v>0</v>
      </c>
      <c r="J316" s="35">
        <f t="shared" si="67"/>
        <v>183</v>
      </c>
      <c r="K316" s="7">
        <f>K317+K322</f>
        <v>0</v>
      </c>
      <c r="L316" s="35">
        <f t="shared" si="64"/>
        <v>183</v>
      </c>
      <c r="M316" s="7">
        <f>M317+M322</f>
        <v>0</v>
      </c>
      <c r="N316" s="35">
        <f t="shared" si="65"/>
        <v>183</v>
      </c>
      <c r="O316" s="7">
        <f>O317+O322</f>
        <v>0</v>
      </c>
      <c r="P316" s="35">
        <f t="shared" si="62"/>
        <v>183</v>
      </c>
    </row>
    <row r="317" spans="1:16" ht="20.25" customHeight="1">
      <c r="A317" s="61" t="str">
        <f ca="1">IF(ISERROR(MATCH(C317,Код_Раздел,0)),"",INDIRECT(ADDRESS(MATCH(C317,Код_Раздел,0)+1,2,,,"Раздел")))</f>
        <v>Образование</v>
      </c>
      <c r="B317" s="43" t="s">
        <v>505</v>
      </c>
      <c r="C317" s="8" t="s">
        <v>203</v>
      </c>
      <c r="D317" s="1"/>
      <c r="E317" s="88"/>
      <c r="F317" s="7">
        <f aca="true" t="shared" si="73" ref="F317:O320">F318</f>
        <v>76</v>
      </c>
      <c r="G317" s="7">
        <f t="shared" si="73"/>
        <v>0</v>
      </c>
      <c r="H317" s="35">
        <f t="shared" si="69"/>
        <v>76</v>
      </c>
      <c r="I317" s="7">
        <f t="shared" si="73"/>
        <v>0</v>
      </c>
      <c r="J317" s="35">
        <f t="shared" si="67"/>
        <v>76</v>
      </c>
      <c r="K317" s="7">
        <f t="shared" si="73"/>
        <v>0</v>
      </c>
      <c r="L317" s="35">
        <f t="shared" si="64"/>
        <v>76</v>
      </c>
      <c r="M317" s="7">
        <f t="shared" si="73"/>
        <v>0</v>
      </c>
      <c r="N317" s="35">
        <f t="shared" si="65"/>
        <v>76</v>
      </c>
      <c r="O317" s="7">
        <f t="shared" si="73"/>
        <v>0</v>
      </c>
      <c r="P317" s="35">
        <f t="shared" si="62"/>
        <v>76</v>
      </c>
    </row>
    <row r="318" spans="1:16" ht="19.5" customHeight="1">
      <c r="A318" s="12" t="s">
        <v>259</v>
      </c>
      <c r="B318" s="43" t="s">
        <v>505</v>
      </c>
      <c r="C318" s="8" t="s">
        <v>203</v>
      </c>
      <c r="D318" s="1" t="s">
        <v>227</v>
      </c>
      <c r="E318" s="88"/>
      <c r="F318" s="7">
        <f t="shared" si="73"/>
        <v>76</v>
      </c>
      <c r="G318" s="7">
        <f t="shared" si="73"/>
        <v>0</v>
      </c>
      <c r="H318" s="35">
        <f t="shared" si="69"/>
        <v>76</v>
      </c>
      <c r="I318" s="7">
        <f t="shared" si="73"/>
        <v>0</v>
      </c>
      <c r="J318" s="35">
        <f t="shared" si="67"/>
        <v>76</v>
      </c>
      <c r="K318" s="7">
        <f t="shared" si="73"/>
        <v>0</v>
      </c>
      <c r="L318" s="35">
        <f t="shared" si="64"/>
        <v>76</v>
      </c>
      <c r="M318" s="7">
        <f t="shared" si="73"/>
        <v>0</v>
      </c>
      <c r="N318" s="35">
        <f t="shared" si="65"/>
        <v>76</v>
      </c>
      <c r="O318" s="7">
        <f t="shared" si="73"/>
        <v>0</v>
      </c>
      <c r="P318" s="35">
        <f t="shared" si="62"/>
        <v>76</v>
      </c>
    </row>
    <row r="319" spans="1:16" ht="35.25" customHeight="1">
      <c r="A319" s="61" t="str">
        <f ca="1">IF(ISERROR(MATCH(E319,Код_КВР,0)),"",INDIRECT(ADDRESS(MATCH(E319,Код_КВР,0)+1,2,,,"КВР")))</f>
        <v>Предоставление субсидий бюджетным, автономным учреждениям и иным некоммерческим организациям</v>
      </c>
      <c r="B319" s="43" t="s">
        <v>505</v>
      </c>
      <c r="C319" s="8" t="s">
        <v>203</v>
      </c>
      <c r="D319" s="1" t="s">
        <v>227</v>
      </c>
      <c r="E319" s="88">
        <v>600</v>
      </c>
      <c r="F319" s="7">
        <f t="shared" si="73"/>
        <v>76</v>
      </c>
      <c r="G319" s="7">
        <f t="shared" si="73"/>
        <v>0</v>
      </c>
      <c r="H319" s="35">
        <f t="shared" si="69"/>
        <v>76</v>
      </c>
      <c r="I319" s="7">
        <f t="shared" si="73"/>
        <v>0</v>
      </c>
      <c r="J319" s="35">
        <f t="shared" si="67"/>
        <v>76</v>
      </c>
      <c r="K319" s="7">
        <f t="shared" si="73"/>
        <v>0</v>
      </c>
      <c r="L319" s="35">
        <f t="shared" si="64"/>
        <v>76</v>
      </c>
      <c r="M319" s="7">
        <f t="shared" si="73"/>
        <v>0</v>
      </c>
      <c r="N319" s="35">
        <f t="shared" si="65"/>
        <v>76</v>
      </c>
      <c r="O319" s="7">
        <f t="shared" si="73"/>
        <v>0</v>
      </c>
      <c r="P319" s="35">
        <f t="shared" si="62"/>
        <v>76</v>
      </c>
    </row>
    <row r="320" spans="1:16" ht="19.5" customHeight="1">
      <c r="A320" s="61" t="str">
        <f ca="1">IF(ISERROR(MATCH(E320,Код_КВР,0)),"",INDIRECT(ADDRESS(MATCH(E320,Код_КВР,0)+1,2,,,"КВР")))</f>
        <v>Субсидии бюджетным учреждениям</v>
      </c>
      <c r="B320" s="43" t="s">
        <v>505</v>
      </c>
      <c r="C320" s="8" t="s">
        <v>203</v>
      </c>
      <c r="D320" s="1" t="s">
        <v>227</v>
      </c>
      <c r="E320" s="88">
        <v>610</v>
      </c>
      <c r="F320" s="7">
        <f t="shared" si="73"/>
        <v>76</v>
      </c>
      <c r="G320" s="7">
        <f t="shared" si="73"/>
        <v>0</v>
      </c>
      <c r="H320" s="35">
        <f t="shared" si="69"/>
        <v>76</v>
      </c>
      <c r="I320" s="7">
        <f t="shared" si="73"/>
        <v>0</v>
      </c>
      <c r="J320" s="35">
        <f t="shared" si="67"/>
        <v>76</v>
      </c>
      <c r="K320" s="7">
        <f t="shared" si="73"/>
        <v>0</v>
      </c>
      <c r="L320" s="35">
        <f t="shared" si="64"/>
        <v>76</v>
      </c>
      <c r="M320" s="7">
        <f t="shared" si="73"/>
        <v>0</v>
      </c>
      <c r="N320" s="35">
        <f t="shared" si="65"/>
        <v>76</v>
      </c>
      <c r="O320" s="7">
        <f t="shared" si="73"/>
        <v>0</v>
      </c>
      <c r="P320" s="35">
        <f t="shared" si="62"/>
        <v>76</v>
      </c>
    </row>
    <row r="321" spans="1:16" ht="19.5" customHeight="1">
      <c r="A321" s="61" t="str">
        <f ca="1">IF(ISERROR(MATCH(E321,Код_КВР,0)),"",INDIRECT(ADDRESS(MATCH(E321,Код_КВР,0)+1,2,,,"КВР")))</f>
        <v>Субсидии бюджетным учреждениям на иные цели</v>
      </c>
      <c r="B321" s="43" t="s">
        <v>505</v>
      </c>
      <c r="C321" s="8" t="s">
        <v>203</v>
      </c>
      <c r="D321" s="1" t="s">
        <v>227</v>
      </c>
      <c r="E321" s="88">
        <v>612</v>
      </c>
      <c r="F321" s="7">
        <f>'прил.5'!G893</f>
        <v>76</v>
      </c>
      <c r="G321" s="7">
        <f>'прил.5'!H893</f>
        <v>0</v>
      </c>
      <c r="H321" s="35">
        <f t="shared" si="69"/>
        <v>76</v>
      </c>
      <c r="I321" s="7">
        <f>'прил.5'!J893</f>
        <v>0</v>
      </c>
      <c r="J321" s="35">
        <f t="shared" si="67"/>
        <v>76</v>
      </c>
      <c r="K321" s="7">
        <f>'прил.5'!L893</f>
        <v>0</v>
      </c>
      <c r="L321" s="35">
        <f t="shared" si="64"/>
        <v>76</v>
      </c>
      <c r="M321" s="7">
        <f>'прил.5'!N893</f>
        <v>0</v>
      </c>
      <c r="N321" s="35">
        <f t="shared" si="65"/>
        <v>76</v>
      </c>
      <c r="O321" s="7">
        <f>'прил.5'!P893</f>
        <v>0</v>
      </c>
      <c r="P321" s="35">
        <f t="shared" si="62"/>
        <v>76</v>
      </c>
    </row>
    <row r="322" spans="1:16" ht="20.25" customHeight="1">
      <c r="A322" s="61" t="str">
        <f ca="1">IF(ISERROR(MATCH(C322,Код_Раздел,0)),"",INDIRECT(ADDRESS(MATCH(C322,Код_Раздел,0)+1,2,,,"Раздел")))</f>
        <v>Культура, кинематография</v>
      </c>
      <c r="B322" s="43" t="s">
        <v>505</v>
      </c>
      <c r="C322" s="8" t="s">
        <v>230</v>
      </c>
      <c r="D322" s="1"/>
      <c r="E322" s="88"/>
      <c r="F322" s="7">
        <f aca="true" t="shared" si="74" ref="F322:O325">F323</f>
        <v>107</v>
      </c>
      <c r="G322" s="7">
        <f t="shared" si="74"/>
        <v>0</v>
      </c>
      <c r="H322" s="35">
        <f t="shared" si="69"/>
        <v>107</v>
      </c>
      <c r="I322" s="7">
        <f t="shared" si="74"/>
        <v>0</v>
      </c>
      <c r="J322" s="35">
        <f t="shared" si="67"/>
        <v>107</v>
      </c>
      <c r="K322" s="7">
        <f t="shared" si="74"/>
        <v>0</v>
      </c>
      <c r="L322" s="35">
        <f t="shared" si="64"/>
        <v>107</v>
      </c>
      <c r="M322" s="7">
        <f t="shared" si="74"/>
        <v>0</v>
      </c>
      <c r="N322" s="35">
        <f t="shared" si="65"/>
        <v>107</v>
      </c>
      <c r="O322" s="7">
        <f t="shared" si="74"/>
        <v>0</v>
      </c>
      <c r="P322" s="35">
        <f t="shared" si="62"/>
        <v>107</v>
      </c>
    </row>
    <row r="323" spans="1:16" ht="18.75" customHeight="1">
      <c r="A323" s="12" t="s">
        <v>171</v>
      </c>
      <c r="B323" s="43" t="s">
        <v>505</v>
      </c>
      <c r="C323" s="8" t="s">
        <v>230</v>
      </c>
      <c r="D323" s="1" t="s">
        <v>224</v>
      </c>
      <c r="E323" s="88"/>
      <c r="F323" s="7">
        <f t="shared" si="74"/>
        <v>107</v>
      </c>
      <c r="G323" s="7">
        <f t="shared" si="74"/>
        <v>0</v>
      </c>
      <c r="H323" s="35">
        <f t="shared" si="69"/>
        <v>107</v>
      </c>
      <c r="I323" s="7">
        <f t="shared" si="74"/>
        <v>0</v>
      </c>
      <c r="J323" s="35">
        <f t="shared" si="67"/>
        <v>107</v>
      </c>
      <c r="K323" s="7">
        <f t="shared" si="74"/>
        <v>0</v>
      </c>
      <c r="L323" s="35">
        <f t="shared" si="64"/>
        <v>107</v>
      </c>
      <c r="M323" s="7">
        <f t="shared" si="74"/>
        <v>0</v>
      </c>
      <c r="N323" s="35">
        <f t="shared" si="65"/>
        <v>107</v>
      </c>
      <c r="O323" s="7">
        <f t="shared" si="74"/>
        <v>0</v>
      </c>
      <c r="P323" s="35">
        <f t="shared" si="62"/>
        <v>107</v>
      </c>
    </row>
    <row r="324" spans="1:16" ht="35.25" customHeight="1">
      <c r="A324" s="61" t="str">
        <f ca="1">IF(ISERROR(MATCH(E324,Код_КВР,0)),"",INDIRECT(ADDRESS(MATCH(E324,Код_КВР,0)+1,2,,,"КВР")))</f>
        <v>Предоставление субсидий бюджетным, автономным учреждениям и иным некоммерческим организациям</v>
      </c>
      <c r="B324" s="43" t="s">
        <v>505</v>
      </c>
      <c r="C324" s="8" t="s">
        <v>230</v>
      </c>
      <c r="D324" s="1" t="s">
        <v>224</v>
      </c>
      <c r="E324" s="88">
        <v>600</v>
      </c>
      <c r="F324" s="7">
        <f t="shared" si="74"/>
        <v>107</v>
      </c>
      <c r="G324" s="7">
        <f t="shared" si="74"/>
        <v>0</v>
      </c>
      <c r="H324" s="35">
        <f t="shared" si="69"/>
        <v>107</v>
      </c>
      <c r="I324" s="7">
        <f t="shared" si="74"/>
        <v>0</v>
      </c>
      <c r="J324" s="35">
        <f t="shared" si="67"/>
        <v>107</v>
      </c>
      <c r="K324" s="7">
        <f t="shared" si="74"/>
        <v>0</v>
      </c>
      <c r="L324" s="35">
        <f t="shared" si="64"/>
        <v>107</v>
      </c>
      <c r="M324" s="7">
        <f t="shared" si="74"/>
        <v>0</v>
      </c>
      <c r="N324" s="35">
        <f t="shared" si="65"/>
        <v>107</v>
      </c>
      <c r="O324" s="7">
        <f t="shared" si="74"/>
        <v>0</v>
      </c>
      <c r="P324" s="35">
        <f t="shared" si="62"/>
        <v>107</v>
      </c>
    </row>
    <row r="325" spans="1:16" ht="18.75" customHeight="1">
      <c r="A325" s="61" t="str">
        <f ca="1">IF(ISERROR(MATCH(E325,Код_КВР,0)),"",INDIRECT(ADDRESS(MATCH(E325,Код_КВР,0)+1,2,,,"КВР")))</f>
        <v>Субсидии бюджетным учреждениям</v>
      </c>
      <c r="B325" s="43" t="s">
        <v>505</v>
      </c>
      <c r="C325" s="8" t="s">
        <v>230</v>
      </c>
      <c r="D325" s="1" t="s">
        <v>224</v>
      </c>
      <c r="E325" s="88">
        <v>610</v>
      </c>
      <c r="F325" s="7">
        <f t="shared" si="74"/>
        <v>107</v>
      </c>
      <c r="G325" s="7">
        <f t="shared" si="74"/>
        <v>0</v>
      </c>
      <c r="H325" s="35">
        <f t="shared" si="69"/>
        <v>107</v>
      </c>
      <c r="I325" s="7">
        <f t="shared" si="74"/>
        <v>0</v>
      </c>
      <c r="J325" s="35">
        <f t="shared" si="67"/>
        <v>107</v>
      </c>
      <c r="K325" s="7">
        <f t="shared" si="74"/>
        <v>0</v>
      </c>
      <c r="L325" s="35">
        <f t="shared" si="64"/>
        <v>107</v>
      </c>
      <c r="M325" s="7">
        <f t="shared" si="74"/>
        <v>0</v>
      </c>
      <c r="N325" s="35">
        <f t="shared" si="65"/>
        <v>107</v>
      </c>
      <c r="O325" s="7">
        <f t="shared" si="74"/>
        <v>0</v>
      </c>
      <c r="P325" s="35">
        <f t="shared" si="62"/>
        <v>107</v>
      </c>
    </row>
    <row r="326" spans="1:16" ht="21" customHeight="1">
      <c r="A326" s="61" t="str">
        <f ca="1">IF(ISERROR(MATCH(E326,Код_КВР,0)),"",INDIRECT(ADDRESS(MATCH(E326,Код_КВР,0)+1,2,,,"КВР")))</f>
        <v>Субсидии бюджетным учреждениям на иные цели</v>
      </c>
      <c r="B326" s="43" t="s">
        <v>505</v>
      </c>
      <c r="C326" s="8" t="s">
        <v>230</v>
      </c>
      <c r="D326" s="1" t="s">
        <v>224</v>
      </c>
      <c r="E326" s="88">
        <v>612</v>
      </c>
      <c r="F326" s="7">
        <f>'прил.5'!G1010</f>
        <v>107</v>
      </c>
      <c r="G326" s="7">
        <f>'прил.5'!H1010</f>
        <v>0</v>
      </c>
      <c r="H326" s="35">
        <f t="shared" si="69"/>
        <v>107</v>
      </c>
      <c r="I326" s="7">
        <f>'прил.5'!J1010</f>
        <v>0</v>
      </c>
      <c r="J326" s="35">
        <f t="shared" si="67"/>
        <v>107</v>
      </c>
      <c r="K326" s="7">
        <f>'прил.5'!L1010</f>
        <v>0</v>
      </c>
      <c r="L326" s="35">
        <f t="shared" si="64"/>
        <v>107</v>
      </c>
      <c r="M326" s="7">
        <f>'прил.5'!N1010</f>
        <v>0</v>
      </c>
      <c r="N326" s="35">
        <f t="shared" si="65"/>
        <v>107</v>
      </c>
      <c r="O326" s="7">
        <f>'прил.5'!P1010</f>
        <v>0</v>
      </c>
      <c r="P326" s="35">
        <f t="shared" si="62"/>
        <v>107</v>
      </c>
    </row>
    <row r="327" spans="1:16" ht="19.5" customHeight="1">
      <c r="A327" s="61" t="str">
        <f ca="1">IF(ISERROR(MATCH(B327,Код_КЦСР,0)),"",INDIRECT(ADDRESS(MATCH(B327,Код_КЦСР,0)+1,2,,,"КЦСР")))</f>
        <v>Оказание муниципальных услуг</v>
      </c>
      <c r="B327" s="43" t="s">
        <v>506</v>
      </c>
      <c r="C327" s="8"/>
      <c r="D327" s="1"/>
      <c r="E327" s="88"/>
      <c r="F327" s="7">
        <f aca="true" t="shared" si="75" ref="F327:O331">F328</f>
        <v>37417.2</v>
      </c>
      <c r="G327" s="7">
        <f t="shared" si="75"/>
        <v>0</v>
      </c>
      <c r="H327" s="35">
        <f t="shared" si="69"/>
        <v>37417.2</v>
      </c>
      <c r="I327" s="7">
        <f t="shared" si="75"/>
        <v>0</v>
      </c>
      <c r="J327" s="35">
        <f t="shared" si="67"/>
        <v>37417.2</v>
      </c>
      <c r="K327" s="7">
        <f t="shared" si="75"/>
        <v>-59.5</v>
      </c>
      <c r="L327" s="35">
        <f t="shared" si="64"/>
        <v>37357.7</v>
      </c>
      <c r="M327" s="7">
        <f t="shared" si="75"/>
        <v>0</v>
      </c>
      <c r="N327" s="35">
        <f t="shared" si="65"/>
        <v>37357.7</v>
      </c>
      <c r="O327" s="7">
        <f t="shared" si="75"/>
        <v>0</v>
      </c>
      <c r="P327" s="35">
        <f t="shared" si="62"/>
        <v>37357.7</v>
      </c>
    </row>
    <row r="328" spans="1:16" ht="18.75" customHeight="1">
      <c r="A328" s="61" t="str">
        <f ca="1">IF(ISERROR(MATCH(C328,Код_Раздел,0)),"",INDIRECT(ADDRESS(MATCH(C328,Код_Раздел,0)+1,2,,,"Раздел")))</f>
        <v>Культура, кинематография</v>
      </c>
      <c r="B328" s="43" t="s">
        <v>506</v>
      </c>
      <c r="C328" s="8" t="s">
        <v>230</v>
      </c>
      <c r="D328" s="1"/>
      <c r="E328" s="88"/>
      <c r="F328" s="7">
        <f t="shared" si="75"/>
        <v>37417.2</v>
      </c>
      <c r="G328" s="7">
        <f t="shared" si="75"/>
        <v>0</v>
      </c>
      <c r="H328" s="35">
        <f t="shared" si="69"/>
        <v>37417.2</v>
      </c>
      <c r="I328" s="7">
        <f t="shared" si="75"/>
        <v>0</v>
      </c>
      <c r="J328" s="35">
        <f t="shared" si="67"/>
        <v>37417.2</v>
      </c>
      <c r="K328" s="7">
        <f t="shared" si="75"/>
        <v>-59.5</v>
      </c>
      <c r="L328" s="35">
        <f t="shared" si="64"/>
        <v>37357.7</v>
      </c>
      <c r="M328" s="7">
        <f t="shared" si="75"/>
        <v>0</v>
      </c>
      <c r="N328" s="35">
        <f t="shared" si="65"/>
        <v>37357.7</v>
      </c>
      <c r="O328" s="7">
        <f t="shared" si="75"/>
        <v>0</v>
      </c>
      <c r="P328" s="35">
        <f t="shared" si="62"/>
        <v>37357.7</v>
      </c>
    </row>
    <row r="329" spans="1:16" ht="18.75" customHeight="1">
      <c r="A329" s="12" t="s">
        <v>192</v>
      </c>
      <c r="B329" s="43" t="s">
        <v>506</v>
      </c>
      <c r="C329" s="8" t="s">
        <v>230</v>
      </c>
      <c r="D329" s="1" t="s">
        <v>221</v>
      </c>
      <c r="E329" s="88"/>
      <c r="F329" s="7">
        <f t="shared" si="75"/>
        <v>37417.2</v>
      </c>
      <c r="G329" s="7">
        <f t="shared" si="75"/>
        <v>0</v>
      </c>
      <c r="H329" s="35">
        <f t="shared" si="69"/>
        <v>37417.2</v>
      </c>
      <c r="I329" s="7">
        <f t="shared" si="75"/>
        <v>0</v>
      </c>
      <c r="J329" s="35">
        <f t="shared" si="67"/>
        <v>37417.2</v>
      </c>
      <c r="K329" s="7">
        <f t="shared" si="75"/>
        <v>-59.5</v>
      </c>
      <c r="L329" s="35">
        <f t="shared" si="64"/>
        <v>37357.7</v>
      </c>
      <c r="M329" s="7">
        <f t="shared" si="75"/>
        <v>0</v>
      </c>
      <c r="N329" s="35">
        <f t="shared" si="65"/>
        <v>37357.7</v>
      </c>
      <c r="O329" s="7">
        <f t="shared" si="75"/>
        <v>0</v>
      </c>
      <c r="P329" s="35">
        <f t="shared" si="62"/>
        <v>37357.7</v>
      </c>
    </row>
    <row r="330" spans="1:16" ht="35.25" customHeight="1">
      <c r="A330" s="61" t="str">
        <f ca="1">IF(ISERROR(MATCH(E330,Код_КВР,0)),"",INDIRECT(ADDRESS(MATCH(E330,Код_КВР,0)+1,2,,,"КВР")))</f>
        <v>Предоставление субсидий бюджетным, автономным учреждениям и иным некоммерческим организациям</v>
      </c>
      <c r="B330" s="43" t="s">
        <v>506</v>
      </c>
      <c r="C330" s="8" t="s">
        <v>230</v>
      </c>
      <c r="D330" s="1" t="s">
        <v>221</v>
      </c>
      <c r="E330" s="88">
        <v>600</v>
      </c>
      <c r="F330" s="7">
        <f t="shared" si="75"/>
        <v>37417.2</v>
      </c>
      <c r="G330" s="7">
        <f t="shared" si="75"/>
        <v>0</v>
      </c>
      <c r="H330" s="35">
        <f t="shared" si="69"/>
        <v>37417.2</v>
      </c>
      <c r="I330" s="7">
        <f t="shared" si="75"/>
        <v>0</v>
      </c>
      <c r="J330" s="35">
        <f t="shared" si="67"/>
        <v>37417.2</v>
      </c>
      <c r="K330" s="7">
        <f t="shared" si="75"/>
        <v>-59.5</v>
      </c>
      <c r="L330" s="35">
        <f t="shared" si="64"/>
        <v>37357.7</v>
      </c>
      <c r="M330" s="7">
        <f t="shared" si="75"/>
        <v>0</v>
      </c>
      <c r="N330" s="35">
        <f t="shared" si="65"/>
        <v>37357.7</v>
      </c>
      <c r="O330" s="7">
        <f t="shared" si="75"/>
        <v>0</v>
      </c>
      <c r="P330" s="35">
        <f t="shared" si="62"/>
        <v>37357.7</v>
      </c>
    </row>
    <row r="331" spans="1:16" ht="20.25" customHeight="1">
      <c r="A331" s="61" t="str">
        <f ca="1">IF(ISERROR(MATCH(E331,Код_КВР,0)),"",INDIRECT(ADDRESS(MATCH(E331,Код_КВР,0)+1,2,,,"КВР")))</f>
        <v>Субсидии бюджетным учреждениям</v>
      </c>
      <c r="B331" s="43" t="s">
        <v>506</v>
      </c>
      <c r="C331" s="8" t="s">
        <v>230</v>
      </c>
      <c r="D331" s="1" t="s">
        <v>221</v>
      </c>
      <c r="E331" s="88">
        <v>610</v>
      </c>
      <c r="F331" s="7">
        <f t="shared" si="75"/>
        <v>37417.2</v>
      </c>
      <c r="G331" s="7">
        <f t="shared" si="75"/>
        <v>0</v>
      </c>
      <c r="H331" s="35">
        <f t="shared" si="69"/>
        <v>37417.2</v>
      </c>
      <c r="I331" s="7">
        <f t="shared" si="75"/>
        <v>0</v>
      </c>
      <c r="J331" s="35">
        <f t="shared" si="67"/>
        <v>37417.2</v>
      </c>
      <c r="K331" s="7">
        <f t="shared" si="75"/>
        <v>-59.5</v>
      </c>
      <c r="L331" s="35">
        <f t="shared" si="64"/>
        <v>37357.7</v>
      </c>
      <c r="M331" s="7">
        <f t="shared" si="75"/>
        <v>0</v>
      </c>
      <c r="N331" s="35">
        <f t="shared" si="65"/>
        <v>37357.7</v>
      </c>
      <c r="O331" s="7">
        <f t="shared" si="75"/>
        <v>0</v>
      </c>
      <c r="P331" s="35">
        <f t="shared" si="62"/>
        <v>37357.7</v>
      </c>
    </row>
    <row r="332" spans="1:16" ht="53.25" customHeight="1">
      <c r="A332" s="61" t="str">
        <f ca="1">IF(ISERROR(MATCH(E332,Код_КВР,0)),"",INDIRECT(ADDRESS(MATCH(E332,Код_КВР,0)+1,2,,,"КВР")))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32" s="43" t="s">
        <v>506</v>
      </c>
      <c r="C332" s="8" t="s">
        <v>230</v>
      </c>
      <c r="D332" s="1" t="s">
        <v>221</v>
      </c>
      <c r="E332" s="88">
        <v>611</v>
      </c>
      <c r="F332" s="7">
        <f>'прил.5'!G949</f>
        <v>37417.2</v>
      </c>
      <c r="G332" s="7">
        <f>'прил.5'!H949</f>
        <v>0</v>
      </c>
      <c r="H332" s="35">
        <f t="shared" si="69"/>
        <v>37417.2</v>
      </c>
      <c r="I332" s="7">
        <f>'прил.5'!J949</f>
        <v>0</v>
      </c>
      <c r="J332" s="35">
        <f t="shared" si="67"/>
        <v>37417.2</v>
      </c>
      <c r="K332" s="7">
        <f>'прил.5'!L949</f>
        <v>-59.5</v>
      </c>
      <c r="L332" s="35">
        <f t="shared" si="64"/>
        <v>37357.7</v>
      </c>
      <c r="M332" s="7">
        <f>'прил.5'!N949</f>
        <v>0</v>
      </c>
      <c r="N332" s="35">
        <f t="shared" si="65"/>
        <v>37357.7</v>
      </c>
      <c r="O332" s="7">
        <f>'прил.5'!P949</f>
        <v>0</v>
      </c>
      <c r="P332" s="35">
        <f t="shared" si="62"/>
        <v>37357.7</v>
      </c>
    </row>
    <row r="333" spans="1:16" ht="36.75" customHeight="1">
      <c r="A333" s="61" t="str">
        <f ca="1">IF(ISERROR(MATCH(B333,Код_КЦСР,0)),"",INDIRECT(ADDRESS(MATCH(B333,Код_КЦСР,0)+1,2,,,"КЦСР")))</f>
        <v>Сохранение нематериального культурного наследия народов традиционной народной культуры</v>
      </c>
      <c r="B333" s="43" t="s">
        <v>507</v>
      </c>
      <c r="C333" s="8"/>
      <c r="D333" s="1"/>
      <c r="E333" s="88"/>
      <c r="F333" s="7">
        <f aca="true" t="shared" si="76" ref="F333:O337">F334</f>
        <v>3129.4</v>
      </c>
      <c r="G333" s="7">
        <f t="shared" si="76"/>
        <v>0</v>
      </c>
      <c r="H333" s="35">
        <f t="shared" si="69"/>
        <v>3129.4</v>
      </c>
      <c r="I333" s="7">
        <f t="shared" si="76"/>
        <v>0</v>
      </c>
      <c r="J333" s="35">
        <f t="shared" si="67"/>
        <v>3129.4</v>
      </c>
      <c r="K333" s="7">
        <f t="shared" si="76"/>
        <v>-2.2</v>
      </c>
      <c r="L333" s="35">
        <f t="shared" si="64"/>
        <v>3127.2000000000003</v>
      </c>
      <c r="M333" s="7">
        <f t="shared" si="76"/>
        <v>0</v>
      </c>
      <c r="N333" s="35">
        <f t="shared" si="65"/>
        <v>3127.2000000000003</v>
      </c>
      <c r="O333" s="7">
        <f t="shared" si="76"/>
        <v>0</v>
      </c>
      <c r="P333" s="35">
        <f t="shared" si="62"/>
        <v>3127.2000000000003</v>
      </c>
    </row>
    <row r="334" spans="1:16" ht="19.5" customHeight="1">
      <c r="A334" s="61" t="str">
        <f ca="1">IF(ISERROR(MATCH(C334,Код_Раздел,0)),"",INDIRECT(ADDRESS(MATCH(C334,Код_Раздел,0)+1,2,,,"Раздел")))</f>
        <v>Культура, кинематография</v>
      </c>
      <c r="B334" s="43" t="s">
        <v>507</v>
      </c>
      <c r="C334" s="8" t="s">
        <v>230</v>
      </c>
      <c r="D334" s="1"/>
      <c r="E334" s="88"/>
      <c r="F334" s="7">
        <f t="shared" si="76"/>
        <v>3129.4</v>
      </c>
      <c r="G334" s="7">
        <f t="shared" si="76"/>
        <v>0</v>
      </c>
      <c r="H334" s="35">
        <f t="shared" si="69"/>
        <v>3129.4</v>
      </c>
      <c r="I334" s="7">
        <f t="shared" si="76"/>
        <v>0</v>
      </c>
      <c r="J334" s="35">
        <f t="shared" si="67"/>
        <v>3129.4</v>
      </c>
      <c r="K334" s="7">
        <f t="shared" si="76"/>
        <v>-2.2</v>
      </c>
      <c r="L334" s="35">
        <f t="shared" si="64"/>
        <v>3127.2000000000003</v>
      </c>
      <c r="M334" s="7">
        <f t="shared" si="76"/>
        <v>0</v>
      </c>
      <c r="N334" s="35">
        <f t="shared" si="65"/>
        <v>3127.2000000000003</v>
      </c>
      <c r="O334" s="7">
        <f t="shared" si="76"/>
        <v>0</v>
      </c>
      <c r="P334" s="35">
        <f t="shared" si="62"/>
        <v>3127.2000000000003</v>
      </c>
    </row>
    <row r="335" spans="1:16" ht="22.5" customHeight="1">
      <c r="A335" s="12" t="s">
        <v>192</v>
      </c>
      <c r="B335" s="43" t="s">
        <v>507</v>
      </c>
      <c r="C335" s="8" t="s">
        <v>230</v>
      </c>
      <c r="D335" s="1" t="s">
        <v>221</v>
      </c>
      <c r="E335" s="88"/>
      <c r="F335" s="7">
        <f t="shared" si="76"/>
        <v>3129.4</v>
      </c>
      <c r="G335" s="7">
        <f t="shared" si="76"/>
        <v>0</v>
      </c>
      <c r="H335" s="35">
        <f t="shared" si="69"/>
        <v>3129.4</v>
      </c>
      <c r="I335" s="7">
        <f t="shared" si="76"/>
        <v>0</v>
      </c>
      <c r="J335" s="35">
        <f t="shared" si="67"/>
        <v>3129.4</v>
      </c>
      <c r="K335" s="7">
        <f t="shared" si="76"/>
        <v>-2.2</v>
      </c>
      <c r="L335" s="35">
        <f t="shared" si="64"/>
        <v>3127.2000000000003</v>
      </c>
      <c r="M335" s="7">
        <f t="shared" si="76"/>
        <v>0</v>
      </c>
      <c r="N335" s="35">
        <f t="shared" si="65"/>
        <v>3127.2000000000003</v>
      </c>
      <c r="O335" s="7">
        <f t="shared" si="76"/>
        <v>0</v>
      </c>
      <c r="P335" s="35">
        <f t="shared" si="62"/>
        <v>3127.2000000000003</v>
      </c>
    </row>
    <row r="336" spans="1:16" ht="36.75" customHeight="1">
      <c r="A336" s="61" t="str">
        <f ca="1">IF(ISERROR(MATCH(E336,Код_КВР,0)),"",INDIRECT(ADDRESS(MATCH(E336,Код_КВР,0)+1,2,,,"КВР")))</f>
        <v>Предоставление субсидий бюджетным, автономным учреждениям и иным некоммерческим организациям</v>
      </c>
      <c r="B336" s="43" t="s">
        <v>507</v>
      </c>
      <c r="C336" s="8" t="s">
        <v>230</v>
      </c>
      <c r="D336" s="1" t="s">
        <v>221</v>
      </c>
      <c r="E336" s="88">
        <v>600</v>
      </c>
      <c r="F336" s="7">
        <f t="shared" si="76"/>
        <v>3129.4</v>
      </c>
      <c r="G336" s="7">
        <f t="shared" si="76"/>
        <v>0</v>
      </c>
      <c r="H336" s="35">
        <f t="shared" si="69"/>
        <v>3129.4</v>
      </c>
      <c r="I336" s="7">
        <f t="shared" si="76"/>
        <v>0</v>
      </c>
      <c r="J336" s="35">
        <f t="shared" si="67"/>
        <v>3129.4</v>
      </c>
      <c r="K336" s="7">
        <f t="shared" si="76"/>
        <v>-2.2</v>
      </c>
      <c r="L336" s="35">
        <f t="shared" si="64"/>
        <v>3127.2000000000003</v>
      </c>
      <c r="M336" s="7">
        <f t="shared" si="76"/>
        <v>0</v>
      </c>
      <c r="N336" s="35">
        <f t="shared" si="65"/>
        <v>3127.2000000000003</v>
      </c>
      <c r="O336" s="7">
        <f t="shared" si="76"/>
        <v>0</v>
      </c>
      <c r="P336" s="35">
        <f t="shared" si="62"/>
        <v>3127.2000000000003</v>
      </c>
    </row>
    <row r="337" spans="1:16" ht="22.5" customHeight="1">
      <c r="A337" s="61" t="str">
        <f ca="1">IF(ISERROR(MATCH(E337,Код_КВР,0)),"",INDIRECT(ADDRESS(MATCH(E337,Код_КВР,0)+1,2,,,"КВР")))</f>
        <v>Субсидии бюджетным учреждениям</v>
      </c>
      <c r="B337" s="43" t="s">
        <v>507</v>
      </c>
      <c r="C337" s="8" t="s">
        <v>230</v>
      </c>
      <c r="D337" s="1" t="s">
        <v>221</v>
      </c>
      <c r="E337" s="88">
        <v>610</v>
      </c>
      <c r="F337" s="7">
        <f t="shared" si="76"/>
        <v>3129.4</v>
      </c>
      <c r="G337" s="7">
        <f t="shared" si="76"/>
        <v>0</v>
      </c>
      <c r="H337" s="35">
        <f t="shared" si="69"/>
        <v>3129.4</v>
      </c>
      <c r="I337" s="7">
        <f t="shared" si="76"/>
        <v>0</v>
      </c>
      <c r="J337" s="35">
        <f t="shared" si="67"/>
        <v>3129.4</v>
      </c>
      <c r="K337" s="7">
        <f t="shared" si="76"/>
        <v>-2.2</v>
      </c>
      <c r="L337" s="35">
        <f t="shared" si="64"/>
        <v>3127.2000000000003</v>
      </c>
      <c r="M337" s="7">
        <f t="shared" si="76"/>
        <v>0</v>
      </c>
      <c r="N337" s="35">
        <f t="shared" si="65"/>
        <v>3127.2000000000003</v>
      </c>
      <c r="O337" s="7">
        <f t="shared" si="76"/>
        <v>0</v>
      </c>
      <c r="P337" s="35">
        <f t="shared" si="62"/>
        <v>3127.2000000000003</v>
      </c>
    </row>
    <row r="338" spans="1:16" ht="51.75" customHeight="1">
      <c r="A338" s="61" t="str">
        <f ca="1">IF(ISERROR(MATCH(E338,Код_КВР,0)),"",INDIRECT(ADDRESS(MATCH(E338,Код_КВР,0)+1,2,,,"КВР")))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38" s="43" t="s">
        <v>507</v>
      </c>
      <c r="C338" s="8" t="s">
        <v>230</v>
      </c>
      <c r="D338" s="1" t="s">
        <v>221</v>
      </c>
      <c r="E338" s="88">
        <v>611</v>
      </c>
      <c r="F338" s="7">
        <f>'прил.5'!G953</f>
        <v>3129.4</v>
      </c>
      <c r="G338" s="7">
        <f>'прил.5'!H953</f>
        <v>0</v>
      </c>
      <c r="H338" s="35">
        <f t="shared" si="69"/>
        <v>3129.4</v>
      </c>
      <c r="I338" s="7">
        <f>'прил.5'!J953</f>
        <v>0</v>
      </c>
      <c r="J338" s="35">
        <f t="shared" si="67"/>
        <v>3129.4</v>
      </c>
      <c r="K338" s="7">
        <f>'прил.5'!L953</f>
        <v>-2.2</v>
      </c>
      <c r="L338" s="35">
        <f t="shared" si="64"/>
        <v>3127.2000000000003</v>
      </c>
      <c r="M338" s="7">
        <f>'прил.5'!N953</f>
        <v>0</v>
      </c>
      <c r="N338" s="35">
        <f t="shared" si="65"/>
        <v>3127.2000000000003</v>
      </c>
      <c r="O338" s="7">
        <f>'прил.5'!P953</f>
        <v>0</v>
      </c>
      <c r="P338" s="35">
        <f t="shared" si="62"/>
        <v>3127.2000000000003</v>
      </c>
    </row>
    <row r="339" spans="1:16" ht="21" customHeight="1">
      <c r="A339" s="61" t="str">
        <f ca="1">IF(ISERROR(MATCH(B339,Код_КЦСР,0)),"",INDIRECT(ADDRESS(MATCH(B339,Код_КЦСР,0)+1,2,,,"КЦСР")))</f>
        <v>Развитие исполнительских искусств</v>
      </c>
      <c r="B339" s="43" t="s">
        <v>509</v>
      </c>
      <c r="C339" s="8"/>
      <c r="D339" s="1"/>
      <c r="E339" s="88"/>
      <c r="F339" s="7">
        <f>F340+F346+F354</f>
        <v>102326.7</v>
      </c>
      <c r="G339" s="7">
        <f>G340+G346+G354</f>
        <v>0</v>
      </c>
      <c r="H339" s="35">
        <f t="shared" si="69"/>
        <v>102326.7</v>
      </c>
      <c r="I339" s="7">
        <f>I340+I346+I354</f>
        <v>-512.8</v>
      </c>
      <c r="J339" s="35">
        <f t="shared" si="67"/>
        <v>101813.9</v>
      </c>
      <c r="K339" s="7">
        <f>K340+K346+K354</f>
        <v>-72.9</v>
      </c>
      <c r="L339" s="35">
        <f t="shared" si="64"/>
        <v>101741</v>
      </c>
      <c r="M339" s="7">
        <f>M340+M346+M354</f>
        <v>0</v>
      </c>
      <c r="N339" s="35">
        <f t="shared" si="65"/>
        <v>101741</v>
      </c>
      <c r="O339" s="7">
        <f>O340+O346+O354</f>
        <v>140.2</v>
      </c>
      <c r="P339" s="35">
        <f aca="true" t="shared" si="77" ref="P339:P402">N339+O339</f>
        <v>101881.2</v>
      </c>
    </row>
    <row r="340" spans="1:16" ht="69.75" customHeight="1">
      <c r="A340" s="61" t="str">
        <f ca="1">IF(ISERROR(MATCH(B340,Код_КЦСР,0)),"",INDIRECT(ADDRESS(MATCH(B340,Код_КЦСР,0)+1,2,,,"КЦСР")))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340" s="43" t="s">
        <v>511</v>
      </c>
      <c r="C340" s="8"/>
      <c r="D340" s="1"/>
      <c r="E340" s="88"/>
      <c r="F340" s="7">
        <f aca="true" t="shared" si="78" ref="F340:O344">F341</f>
        <v>612</v>
      </c>
      <c r="G340" s="7">
        <f t="shared" si="78"/>
        <v>0</v>
      </c>
      <c r="H340" s="35">
        <f t="shared" si="69"/>
        <v>612</v>
      </c>
      <c r="I340" s="7">
        <f t="shared" si="78"/>
        <v>0</v>
      </c>
      <c r="J340" s="35">
        <f t="shared" si="67"/>
        <v>612</v>
      </c>
      <c r="K340" s="7">
        <f t="shared" si="78"/>
        <v>0</v>
      </c>
      <c r="L340" s="35">
        <f t="shared" si="64"/>
        <v>612</v>
      </c>
      <c r="M340" s="7">
        <f t="shared" si="78"/>
        <v>0</v>
      </c>
      <c r="N340" s="35">
        <f t="shared" si="65"/>
        <v>612</v>
      </c>
      <c r="O340" s="7">
        <f t="shared" si="78"/>
        <v>0</v>
      </c>
      <c r="P340" s="35">
        <f t="shared" si="77"/>
        <v>612</v>
      </c>
    </row>
    <row r="341" spans="1:16" ht="20.25" customHeight="1">
      <c r="A341" s="61" t="str">
        <f ca="1">IF(ISERROR(MATCH(C341,Код_Раздел,0)),"",INDIRECT(ADDRESS(MATCH(C341,Код_Раздел,0)+1,2,,,"Раздел")))</f>
        <v>Культура, кинематография</v>
      </c>
      <c r="B341" s="43" t="s">
        <v>511</v>
      </c>
      <c r="C341" s="8" t="s">
        <v>230</v>
      </c>
      <c r="D341" s="1"/>
      <c r="E341" s="88"/>
      <c r="F341" s="7">
        <f t="shared" si="78"/>
        <v>612</v>
      </c>
      <c r="G341" s="7">
        <f t="shared" si="78"/>
        <v>0</v>
      </c>
      <c r="H341" s="35">
        <f t="shared" si="69"/>
        <v>612</v>
      </c>
      <c r="I341" s="7">
        <f t="shared" si="78"/>
        <v>0</v>
      </c>
      <c r="J341" s="35">
        <f t="shared" si="67"/>
        <v>612</v>
      </c>
      <c r="K341" s="7">
        <f t="shared" si="78"/>
        <v>0</v>
      </c>
      <c r="L341" s="35">
        <f t="shared" si="64"/>
        <v>612</v>
      </c>
      <c r="M341" s="7">
        <f t="shared" si="78"/>
        <v>0</v>
      </c>
      <c r="N341" s="35">
        <f t="shared" si="65"/>
        <v>612</v>
      </c>
      <c r="O341" s="7">
        <f t="shared" si="78"/>
        <v>0</v>
      </c>
      <c r="P341" s="35">
        <f t="shared" si="77"/>
        <v>612</v>
      </c>
    </row>
    <row r="342" spans="1:16" ht="18.75" customHeight="1">
      <c r="A342" s="12" t="s">
        <v>171</v>
      </c>
      <c r="B342" s="43" t="s">
        <v>511</v>
      </c>
      <c r="C342" s="8" t="s">
        <v>230</v>
      </c>
      <c r="D342" s="1" t="s">
        <v>224</v>
      </c>
      <c r="E342" s="88"/>
      <c r="F342" s="7">
        <f t="shared" si="78"/>
        <v>612</v>
      </c>
      <c r="G342" s="7">
        <f t="shared" si="78"/>
        <v>0</v>
      </c>
      <c r="H342" s="35">
        <f t="shared" si="69"/>
        <v>612</v>
      </c>
      <c r="I342" s="7">
        <f t="shared" si="78"/>
        <v>0</v>
      </c>
      <c r="J342" s="35">
        <f t="shared" si="67"/>
        <v>612</v>
      </c>
      <c r="K342" s="7">
        <f t="shared" si="78"/>
        <v>0</v>
      </c>
      <c r="L342" s="35">
        <f t="shared" si="64"/>
        <v>612</v>
      </c>
      <c r="M342" s="7">
        <f t="shared" si="78"/>
        <v>0</v>
      </c>
      <c r="N342" s="35">
        <f t="shared" si="65"/>
        <v>612</v>
      </c>
      <c r="O342" s="7">
        <f t="shared" si="78"/>
        <v>0</v>
      </c>
      <c r="P342" s="35">
        <f t="shared" si="77"/>
        <v>612</v>
      </c>
    </row>
    <row r="343" spans="1:16" ht="35.25" customHeight="1">
      <c r="A343" s="61" t="str">
        <f ca="1">IF(ISERROR(MATCH(E343,Код_КВР,0)),"",INDIRECT(ADDRESS(MATCH(E343,Код_КВР,0)+1,2,,,"КВР")))</f>
        <v>Предоставление субсидий бюджетным, автономным учреждениям и иным некоммерческим организациям</v>
      </c>
      <c r="B343" s="43" t="s">
        <v>511</v>
      </c>
      <c r="C343" s="8" t="s">
        <v>230</v>
      </c>
      <c r="D343" s="1" t="s">
        <v>224</v>
      </c>
      <c r="E343" s="88">
        <v>600</v>
      </c>
      <c r="F343" s="7">
        <f t="shared" si="78"/>
        <v>612</v>
      </c>
      <c r="G343" s="7">
        <f t="shared" si="78"/>
        <v>0</v>
      </c>
      <c r="H343" s="35">
        <f t="shared" si="69"/>
        <v>612</v>
      </c>
      <c r="I343" s="7">
        <f t="shared" si="78"/>
        <v>0</v>
      </c>
      <c r="J343" s="35">
        <f t="shared" si="67"/>
        <v>612</v>
      </c>
      <c r="K343" s="7">
        <f t="shared" si="78"/>
        <v>0</v>
      </c>
      <c r="L343" s="35">
        <f t="shared" si="64"/>
        <v>612</v>
      </c>
      <c r="M343" s="7">
        <f t="shared" si="78"/>
        <v>0</v>
      </c>
      <c r="N343" s="35">
        <f t="shared" si="65"/>
        <v>612</v>
      </c>
      <c r="O343" s="7">
        <f t="shared" si="78"/>
        <v>0</v>
      </c>
      <c r="P343" s="35">
        <f t="shared" si="77"/>
        <v>612</v>
      </c>
    </row>
    <row r="344" spans="1:16" ht="19.5" customHeight="1">
      <c r="A344" s="61" t="str">
        <f ca="1">IF(ISERROR(MATCH(E344,Код_КВР,0)),"",INDIRECT(ADDRESS(MATCH(E344,Код_КВР,0)+1,2,,,"КВР")))</f>
        <v>Субсидии автономным учреждениям</v>
      </c>
      <c r="B344" s="43" t="s">
        <v>511</v>
      </c>
      <c r="C344" s="8" t="s">
        <v>230</v>
      </c>
      <c r="D344" s="1" t="s">
        <v>224</v>
      </c>
      <c r="E344" s="88">
        <v>620</v>
      </c>
      <c r="F344" s="7">
        <f t="shared" si="78"/>
        <v>612</v>
      </c>
      <c r="G344" s="7">
        <f t="shared" si="78"/>
        <v>0</v>
      </c>
      <c r="H344" s="35">
        <f t="shared" si="69"/>
        <v>612</v>
      </c>
      <c r="I344" s="7">
        <f t="shared" si="78"/>
        <v>0</v>
      </c>
      <c r="J344" s="35">
        <f t="shared" si="67"/>
        <v>612</v>
      </c>
      <c r="K344" s="7">
        <f t="shared" si="78"/>
        <v>0</v>
      </c>
      <c r="L344" s="35">
        <f t="shared" si="64"/>
        <v>612</v>
      </c>
      <c r="M344" s="7">
        <f t="shared" si="78"/>
        <v>0</v>
      </c>
      <c r="N344" s="35">
        <f t="shared" si="65"/>
        <v>612</v>
      </c>
      <c r="O344" s="7">
        <f t="shared" si="78"/>
        <v>0</v>
      </c>
      <c r="P344" s="35">
        <f t="shared" si="77"/>
        <v>612</v>
      </c>
    </row>
    <row r="345" spans="1:16" ht="20.25" customHeight="1">
      <c r="A345" s="61" t="str">
        <f ca="1">IF(ISERROR(MATCH(E345,Код_КВР,0)),"",INDIRECT(ADDRESS(MATCH(E345,Код_КВР,0)+1,2,,,"КВР")))</f>
        <v>Субсидии автономным учреждениям на иные цели</v>
      </c>
      <c r="B345" s="43" t="s">
        <v>511</v>
      </c>
      <c r="C345" s="8" t="s">
        <v>230</v>
      </c>
      <c r="D345" s="1" t="s">
        <v>224</v>
      </c>
      <c r="E345" s="88">
        <v>622</v>
      </c>
      <c r="F345" s="7">
        <f>'прил.5'!G1015</f>
        <v>612</v>
      </c>
      <c r="G345" s="7">
        <f>'прил.5'!H1015</f>
        <v>0</v>
      </c>
      <c r="H345" s="35">
        <f t="shared" si="69"/>
        <v>612</v>
      </c>
      <c r="I345" s="7">
        <f>'прил.5'!J1015</f>
        <v>0</v>
      </c>
      <c r="J345" s="35">
        <f t="shared" si="67"/>
        <v>612</v>
      </c>
      <c r="K345" s="7">
        <f>'прил.5'!L1015</f>
        <v>0</v>
      </c>
      <c r="L345" s="35">
        <f t="shared" si="64"/>
        <v>612</v>
      </c>
      <c r="M345" s="7">
        <f>'прил.5'!N1015</f>
        <v>0</v>
      </c>
      <c r="N345" s="35">
        <f t="shared" si="65"/>
        <v>612</v>
      </c>
      <c r="O345" s="7">
        <f>'прил.5'!P1015</f>
        <v>0</v>
      </c>
      <c r="P345" s="35">
        <f t="shared" si="77"/>
        <v>612</v>
      </c>
    </row>
    <row r="346" spans="1:16" ht="52.7" customHeight="1">
      <c r="A346" s="61" t="str">
        <f ca="1">IF(ISERROR(MATCH(B346,Код_КЦСР,0)),"",INDIRECT(ADDRESS(MATCH(B346,Код_КЦСР,0)+1,2,,,"КЦСР")))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346" s="43" t="s">
        <v>512</v>
      </c>
      <c r="C346" s="8"/>
      <c r="D346" s="1"/>
      <c r="E346" s="88"/>
      <c r="F346" s="7">
        <f aca="true" t="shared" si="79" ref="F346:O348">F347</f>
        <v>1300</v>
      </c>
      <c r="G346" s="7">
        <f t="shared" si="79"/>
        <v>0</v>
      </c>
      <c r="H346" s="35">
        <f t="shared" si="69"/>
        <v>1300</v>
      </c>
      <c r="I346" s="7">
        <f t="shared" si="79"/>
        <v>0</v>
      </c>
      <c r="J346" s="35">
        <f t="shared" si="67"/>
        <v>1300</v>
      </c>
      <c r="K346" s="7">
        <f t="shared" si="79"/>
        <v>0</v>
      </c>
      <c r="L346" s="35">
        <f t="shared" si="64"/>
        <v>1300</v>
      </c>
      <c r="M346" s="7">
        <f t="shared" si="79"/>
        <v>0</v>
      </c>
      <c r="N346" s="35">
        <f t="shared" si="65"/>
        <v>1300</v>
      </c>
      <c r="O346" s="7">
        <f t="shared" si="79"/>
        <v>0</v>
      </c>
      <c r="P346" s="35">
        <f t="shared" si="77"/>
        <v>1300</v>
      </c>
    </row>
    <row r="347" spans="1:16" ht="22.5" customHeight="1">
      <c r="A347" s="61" t="str">
        <f ca="1">IF(ISERROR(MATCH(C347,Код_Раздел,0)),"",INDIRECT(ADDRESS(MATCH(C347,Код_Раздел,0)+1,2,,,"Раздел")))</f>
        <v>Культура, кинематография</v>
      </c>
      <c r="B347" s="43" t="s">
        <v>512</v>
      </c>
      <c r="C347" s="8" t="s">
        <v>230</v>
      </c>
      <c r="D347" s="1"/>
      <c r="E347" s="88"/>
      <c r="F347" s="7">
        <f t="shared" si="79"/>
        <v>1300</v>
      </c>
      <c r="G347" s="7">
        <f t="shared" si="79"/>
        <v>0</v>
      </c>
      <c r="H347" s="35">
        <f t="shared" si="69"/>
        <v>1300</v>
      </c>
      <c r="I347" s="7">
        <f t="shared" si="79"/>
        <v>0</v>
      </c>
      <c r="J347" s="35">
        <f t="shared" si="67"/>
        <v>1300</v>
      </c>
      <c r="K347" s="7">
        <f t="shared" si="79"/>
        <v>0</v>
      </c>
      <c r="L347" s="35">
        <f aca="true" t="shared" si="80" ref="L347:L410">J347+K347</f>
        <v>1300</v>
      </c>
      <c r="M347" s="7">
        <f t="shared" si="79"/>
        <v>0</v>
      </c>
      <c r="N347" s="35">
        <f aca="true" t="shared" si="81" ref="N347:N410">L347+M347</f>
        <v>1300</v>
      </c>
      <c r="O347" s="7">
        <f t="shared" si="79"/>
        <v>0</v>
      </c>
      <c r="P347" s="35">
        <f t="shared" si="77"/>
        <v>1300</v>
      </c>
    </row>
    <row r="348" spans="1:16" ht="20.25" customHeight="1">
      <c r="A348" s="12" t="s">
        <v>171</v>
      </c>
      <c r="B348" s="43" t="s">
        <v>512</v>
      </c>
      <c r="C348" s="8" t="s">
        <v>230</v>
      </c>
      <c r="D348" s="1" t="s">
        <v>224</v>
      </c>
      <c r="E348" s="88"/>
      <c r="F348" s="7">
        <f t="shared" si="79"/>
        <v>1300</v>
      </c>
      <c r="G348" s="7">
        <f t="shared" si="79"/>
        <v>0</v>
      </c>
      <c r="H348" s="35">
        <f t="shared" si="69"/>
        <v>1300</v>
      </c>
      <c r="I348" s="7">
        <f t="shared" si="79"/>
        <v>0</v>
      </c>
      <c r="J348" s="35">
        <f t="shared" si="67"/>
        <v>1300</v>
      </c>
      <c r="K348" s="7">
        <f t="shared" si="79"/>
        <v>0</v>
      </c>
      <c r="L348" s="35">
        <f t="shared" si="80"/>
        <v>1300</v>
      </c>
      <c r="M348" s="7">
        <f t="shared" si="79"/>
        <v>0</v>
      </c>
      <c r="N348" s="35">
        <f t="shared" si="81"/>
        <v>1300</v>
      </c>
      <c r="O348" s="7">
        <f t="shared" si="79"/>
        <v>0</v>
      </c>
      <c r="P348" s="35">
        <f t="shared" si="77"/>
        <v>1300</v>
      </c>
    </row>
    <row r="349" spans="1:16" ht="33.75" customHeight="1">
      <c r="A349" s="61" t="str">
        <f ca="1">IF(ISERROR(MATCH(E349,Код_КВР,0)),"",INDIRECT(ADDRESS(MATCH(E349,Код_КВР,0)+1,2,,,"КВР")))</f>
        <v>Предоставление субсидий бюджетным, автономным учреждениям и иным некоммерческим организациям</v>
      </c>
      <c r="B349" s="43" t="s">
        <v>512</v>
      </c>
      <c r="C349" s="8" t="s">
        <v>230</v>
      </c>
      <c r="D349" s="1" t="s">
        <v>224</v>
      </c>
      <c r="E349" s="88">
        <v>600</v>
      </c>
      <c r="F349" s="7">
        <f>F350+F352</f>
        <v>1300</v>
      </c>
      <c r="G349" s="7">
        <f>G350+G352</f>
        <v>0</v>
      </c>
      <c r="H349" s="35">
        <f t="shared" si="69"/>
        <v>1300</v>
      </c>
      <c r="I349" s="7">
        <f>I350+I352</f>
        <v>0</v>
      </c>
      <c r="J349" s="35">
        <f aca="true" t="shared" si="82" ref="J349:J412">H349+I349</f>
        <v>1300</v>
      </c>
      <c r="K349" s="7">
        <f>K350+K352</f>
        <v>0</v>
      </c>
      <c r="L349" s="35">
        <f t="shared" si="80"/>
        <v>1300</v>
      </c>
      <c r="M349" s="7">
        <f>M350+M352</f>
        <v>0</v>
      </c>
      <c r="N349" s="35">
        <f t="shared" si="81"/>
        <v>1300</v>
      </c>
      <c r="O349" s="7">
        <f>O350+O352</f>
        <v>0</v>
      </c>
      <c r="P349" s="35">
        <f t="shared" si="77"/>
        <v>1300</v>
      </c>
    </row>
    <row r="350" spans="1:16" ht="12.75">
      <c r="A350" s="61" t="str">
        <f ca="1">IF(ISERROR(MATCH(E350,Код_КВР,0)),"",INDIRECT(ADDRESS(MATCH(E350,Код_КВР,0)+1,2,,,"КВР")))</f>
        <v>Субсидии бюджетным учреждениям</v>
      </c>
      <c r="B350" s="43" t="s">
        <v>512</v>
      </c>
      <c r="C350" s="8" t="s">
        <v>230</v>
      </c>
      <c r="D350" s="1" t="s">
        <v>224</v>
      </c>
      <c r="E350" s="88">
        <v>610</v>
      </c>
      <c r="F350" s="7">
        <f>F351</f>
        <v>200</v>
      </c>
      <c r="G350" s="7">
        <f>G351</f>
        <v>0</v>
      </c>
      <c r="H350" s="35">
        <f t="shared" si="69"/>
        <v>200</v>
      </c>
      <c r="I350" s="7">
        <f>I351</f>
        <v>0</v>
      </c>
      <c r="J350" s="35">
        <f t="shared" si="82"/>
        <v>200</v>
      </c>
      <c r="K350" s="7">
        <f>K351</f>
        <v>0</v>
      </c>
      <c r="L350" s="35">
        <f t="shared" si="80"/>
        <v>200</v>
      </c>
      <c r="M350" s="7">
        <f>M351</f>
        <v>0</v>
      </c>
      <c r="N350" s="35">
        <f t="shared" si="81"/>
        <v>200</v>
      </c>
      <c r="O350" s="7">
        <f>O351</f>
        <v>0</v>
      </c>
      <c r="P350" s="35">
        <f t="shared" si="77"/>
        <v>200</v>
      </c>
    </row>
    <row r="351" spans="1:16" ht="19.5" customHeight="1">
      <c r="A351" s="61" t="str">
        <f ca="1">IF(ISERROR(MATCH(E351,Код_КВР,0)),"",INDIRECT(ADDRESS(MATCH(E351,Код_КВР,0)+1,2,,,"КВР")))</f>
        <v>Субсидии бюджетным учреждениям на иные цели</v>
      </c>
      <c r="B351" s="43" t="s">
        <v>512</v>
      </c>
      <c r="C351" s="8" t="s">
        <v>230</v>
      </c>
      <c r="D351" s="1" t="s">
        <v>224</v>
      </c>
      <c r="E351" s="88">
        <v>612</v>
      </c>
      <c r="F351" s="7">
        <f>'прил.5'!G1019</f>
        <v>200</v>
      </c>
      <c r="G351" s="7">
        <f>'прил.5'!H1019</f>
        <v>0</v>
      </c>
      <c r="H351" s="35">
        <f t="shared" si="69"/>
        <v>200</v>
      </c>
      <c r="I351" s="7">
        <f>'прил.5'!J1019</f>
        <v>0</v>
      </c>
      <c r="J351" s="35">
        <f t="shared" si="82"/>
        <v>200</v>
      </c>
      <c r="K351" s="7">
        <f>'прил.5'!L1019</f>
        <v>0</v>
      </c>
      <c r="L351" s="35">
        <f t="shared" si="80"/>
        <v>200</v>
      </c>
      <c r="M351" s="7">
        <f>'прил.5'!N1019</f>
        <v>0</v>
      </c>
      <c r="N351" s="35">
        <f t="shared" si="81"/>
        <v>200</v>
      </c>
      <c r="O351" s="7">
        <f>'прил.5'!P1019</f>
        <v>0</v>
      </c>
      <c r="P351" s="35">
        <f t="shared" si="77"/>
        <v>200</v>
      </c>
    </row>
    <row r="352" spans="1:16" ht="19.5" customHeight="1">
      <c r="A352" s="61" t="str">
        <f ca="1">IF(ISERROR(MATCH(E352,Код_КВР,0)),"",INDIRECT(ADDRESS(MATCH(E352,Код_КВР,0)+1,2,,,"КВР")))</f>
        <v>Субсидии автономным учреждениям</v>
      </c>
      <c r="B352" s="43" t="s">
        <v>512</v>
      </c>
      <c r="C352" s="8" t="s">
        <v>230</v>
      </c>
      <c r="D352" s="1" t="s">
        <v>224</v>
      </c>
      <c r="E352" s="88">
        <v>620</v>
      </c>
      <c r="F352" s="7">
        <f>F353</f>
        <v>1100</v>
      </c>
      <c r="G352" s="7">
        <f>G353</f>
        <v>0</v>
      </c>
      <c r="H352" s="35">
        <f t="shared" si="69"/>
        <v>1100</v>
      </c>
      <c r="I352" s="7">
        <f>I353</f>
        <v>0</v>
      </c>
      <c r="J352" s="35">
        <f t="shared" si="82"/>
        <v>1100</v>
      </c>
      <c r="K352" s="7">
        <f>K353</f>
        <v>0</v>
      </c>
      <c r="L352" s="35">
        <f t="shared" si="80"/>
        <v>1100</v>
      </c>
      <c r="M352" s="7">
        <f>M353</f>
        <v>0</v>
      </c>
      <c r="N352" s="35">
        <f t="shared" si="81"/>
        <v>1100</v>
      </c>
      <c r="O352" s="7">
        <f>O353</f>
        <v>0</v>
      </c>
      <c r="P352" s="35">
        <f t="shared" si="77"/>
        <v>1100</v>
      </c>
    </row>
    <row r="353" spans="1:16" ht="18.75" customHeight="1">
      <c r="A353" s="61" t="str">
        <f ca="1">IF(ISERROR(MATCH(E353,Код_КВР,0)),"",INDIRECT(ADDRESS(MATCH(E353,Код_КВР,0)+1,2,,,"КВР")))</f>
        <v>Субсидии автономным учреждениям на иные цели</v>
      </c>
      <c r="B353" s="43" t="s">
        <v>512</v>
      </c>
      <c r="C353" s="8" t="s">
        <v>230</v>
      </c>
      <c r="D353" s="1" t="s">
        <v>224</v>
      </c>
      <c r="E353" s="88">
        <v>622</v>
      </c>
      <c r="F353" s="7">
        <f>'прил.5'!G1021</f>
        <v>1100</v>
      </c>
      <c r="G353" s="7">
        <f>'прил.5'!H1021</f>
        <v>0</v>
      </c>
      <c r="H353" s="35">
        <f t="shared" si="69"/>
        <v>1100</v>
      </c>
      <c r="I353" s="7">
        <f>'прил.5'!J1021</f>
        <v>0</v>
      </c>
      <c r="J353" s="35">
        <f t="shared" si="82"/>
        <v>1100</v>
      </c>
      <c r="K353" s="7">
        <f>'прил.5'!L1021</f>
        <v>0</v>
      </c>
      <c r="L353" s="35">
        <f t="shared" si="80"/>
        <v>1100</v>
      </c>
      <c r="M353" s="7">
        <f>'прил.5'!N1021</f>
        <v>0</v>
      </c>
      <c r="N353" s="35">
        <f t="shared" si="81"/>
        <v>1100</v>
      </c>
      <c r="O353" s="7">
        <f>'прил.5'!P1021</f>
        <v>0</v>
      </c>
      <c r="P353" s="35">
        <f t="shared" si="77"/>
        <v>1100</v>
      </c>
    </row>
    <row r="354" spans="1:16" ht="22.5" customHeight="1">
      <c r="A354" s="61" t="str">
        <f ca="1">IF(ISERROR(MATCH(B354,Код_КЦСР,0)),"",INDIRECT(ADDRESS(MATCH(B354,Код_КЦСР,0)+1,2,,,"КЦСР")))</f>
        <v>Оказание муниципальных услуг</v>
      </c>
      <c r="B354" s="43" t="s">
        <v>513</v>
      </c>
      <c r="C354" s="8"/>
      <c r="D354" s="1"/>
      <c r="E354" s="88"/>
      <c r="F354" s="7">
        <f aca="true" t="shared" si="83" ref="F354:O356">F355</f>
        <v>100414.7</v>
      </c>
      <c r="G354" s="7">
        <f t="shared" si="83"/>
        <v>0</v>
      </c>
      <c r="H354" s="35">
        <f t="shared" si="69"/>
        <v>100414.7</v>
      </c>
      <c r="I354" s="7">
        <f t="shared" si="83"/>
        <v>-512.8</v>
      </c>
      <c r="J354" s="35">
        <f t="shared" si="82"/>
        <v>99901.9</v>
      </c>
      <c r="K354" s="7">
        <f t="shared" si="83"/>
        <v>-72.9</v>
      </c>
      <c r="L354" s="35">
        <f t="shared" si="80"/>
        <v>99829</v>
      </c>
      <c r="M354" s="7">
        <f t="shared" si="83"/>
        <v>0</v>
      </c>
      <c r="N354" s="35">
        <f t="shared" si="81"/>
        <v>99829</v>
      </c>
      <c r="O354" s="7">
        <f t="shared" si="83"/>
        <v>140.2</v>
      </c>
      <c r="P354" s="35">
        <f t="shared" si="77"/>
        <v>99969.2</v>
      </c>
    </row>
    <row r="355" spans="1:16" ht="18.75" customHeight="1">
      <c r="A355" s="61" t="str">
        <f ca="1">IF(ISERROR(MATCH(C355,Код_Раздел,0)),"",INDIRECT(ADDRESS(MATCH(C355,Код_Раздел,0)+1,2,,,"Раздел")))</f>
        <v>Культура, кинематография</v>
      </c>
      <c r="B355" s="43" t="s">
        <v>513</v>
      </c>
      <c r="C355" s="8" t="s">
        <v>230</v>
      </c>
      <c r="D355" s="1"/>
      <c r="E355" s="88"/>
      <c r="F355" s="7">
        <f t="shared" si="83"/>
        <v>100414.7</v>
      </c>
      <c r="G355" s="7">
        <f t="shared" si="83"/>
        <v>0</v>
      </c>
      <c r="H355" s="35">
        <f t="shared" si="69"/>
        <v>100414.7</v>
      </c>
      <c r="I355" s="7">
        <f t="shared" si="83"/>
        <v>-512.8</v>
      </c>
      <c r="J355" s="35">
        <f t="shared" si="82"/>
        <v>99901.9</v>
      </c>
      <c r="K355" s="7">
        <f t="shared" si="83"/>
        <v>-72.9</v>
      </c>
      <c r="L355" s="35">
        <f t="shared" si="80"/>
        <v>99829</v>
      </c>
      <c r="M355" s="7">
        <f t="shared" si="83"/>
        <v>0</v>
      </c>
      <c r="N355" s="35">
        <f t="shared" si="81"/>
        <v>99829</v>
      </c>
      <c r="O355" s="7">
        <f t="shared" si="83"/>
        <v>140.2</v>
      </c>
      <c r="P355" s="35">
        <f t="shared" si="77"/>
        <v>99969.2</v>
      </c>
    </row>
    <row r="356" spans="1:16" ht="18.75" customHeight="1">
      <c r="A356" s="12" t="s">
        <v>192</v>
      </c>
      <c r="B356" s="43" t="s">
        <v>513</v>
      </c>
      <c r="C356" s="8" t="s">
        <v>230</v>
      </c>
      <c r="D356" s="1" t="s">
        <v>221</v>
      </c>
      <c r="E356" s="88"/>
      <c r="F356" s="7">
        <f t="shared" si="83"/>
        <v>100414.7</v>
      </c>
      <c r="G356" s="7">
        <f t="shared" si="83"/>
        <v>0</v>
      </c>
      <c r="H356" s="35">
        <f t="shared" si="69"/>
        <v>100414.7</v>
      </c>
      <c r="I356" s="7">
        <f t="shared" si="83"/>
        <v>-512.8</v>
      </c>
      <c r="J356" s="35">
        <f t="shared" si="82"/>
        <v>99901.9</v>
      </c>
      <c r="K356" s="7">
        <f t="shared" si="83"/>
        <v>-72.9</v>
      </c>
      <c r="L356" s="35">
        <f t="shared" si="80"/>
        <v>99829</v>
      </c>
      <c r="M356" s="7">
        <f t="shared" si="83"/>
        <v>0</v>
      </c>
      <c r="N356" s="35">
        <f t="shared" si="81"/>
        <v>99829</v>
      </c>
      <c r="O356" s="7">
        <f t="shared" si="83"/>
        <v>140.2</v>
      </c>
      <c r="P356" s="35">
        <f t="shared" si="77"/>
        <v>99969.2</v>
      </c>
    </row>
    <row r="357" spans="1:16" ht="35.25" customHeight="1">
      <c r="A357" s="61" t="str">
        <f ca="1">IF(ISERROR(MATCH(E357,Код_КВР,0)),"",INDIRECT(ADDRESS(MATCH(E357,Код_КВР,0)+1,2,,,"КВР")))</f>
        <v>Предоставление субсидий бюджетным, автономным учреждениям и иным некоммерческим организациям</v>
      </c>
      <c r="B357" s="43" t="s">
        <v>513</v>
      </c>
      <c r="C357" s="8" t="s">
        <v>230</v>
      </c>
      <c r="D357" s="1" t="s">
        <v>221</v>
      </c>
      <c r="E357" s="88">
        <v>600</v>
      </c>
      <c r="F357" s="7">
        <f>F358+F360</f>
        <v>100414.7</v>
      </c>
      <c r="G357" s="7">
        <f>G358+G360</f>
        <v>0</v>
      </c>
      <c r="H357" s="35">
        <f aca="true" t="shared" si="84" ref="H357:H420">F357+G357</f>
        <v>100414.7</v>
      </c>
      <c r="I357" s="7">
        <f>I358+I360</f>
        <v>-512.8</v>
      </c>
      <c r="J357" s="35">
        <f t="shared" si="82"/>
        <v>99901.9</v>
      </c>
      <c r="K357" s="7">
        <f>K358+K360</f>
        <v>-72.9</v>
      </c>
      <c r="L357" s="35">
        <f t="shared" si="80"/>
        <v>99829</v>
      </c>
      <c r="M357" s="7">
        <f>M358+M360</f>
        <v>0</v>
      </c>
      <c r="N357" s="35">
        <f t="shared" si="81"/>
        <v>99829</v>
      </c>
      <c r="O357" s="7">
        <f>O358+O360</f>
        <v>140.2</v>
      </c>
      <c r="P357" s="35">
        <f t="shared" si="77"/>
        <v>99969.2</v>
      </c>
    </row>
    <row r="358" spans="1:16" ht="21" customHeight="1">
      <c r="A358" s="61" t="str">
        <f ca="1">IF(ISERROR(MATCH(E358,Код_КВР,0)),"",INDIRECT(ADDRESS(MATCH(E358,Код_КВР,0)+1,2,,,"КВР")))</f>
        <v>Субсидии бюджетным учреждениям</v>
      </c>
      <c r="B358" s="43" t="s">
        <v>513</v>
      </c>
      <c r="C358" s="8" t="s">
        <v>230</v>
      </c>
      <c r="D358" s="1" t="s">
        <v>221</v>
      </c>
      <c r="E358" s="88">
        <v>610</v>
      </c>
      <c r="F358" s="7">
        <f>F359</f>
        <v>88342.5</v>
      </c>
      <c r="G358" s="7">
        <f>G359</f>
        <v>0</v>
      </c>
      <c r="H358" s="35">
        <f t="shared" si="84"/>
        <v>88342.5</v>
      </c>
      <c r="I358" s="7">
        <f>I359</f>
        <v>-512.8</v>
      </c>
      <c r="J358" s="35">
        <f t="shared" si="82"/>
        <v>87829.7</v>
      </c>
      <c r="K358" s="7">
        <f>K359</f>
        <v>-50.9</v>
      </c>
      <c r="L358" s="35">
        <f t="shared" si="80"/>
        <v>87778.8</v>
      </c>
      <c r="M358" s="7">
        <f>M359</f>
        <v>0</v>
      </c>
      <c r="N358" s="35">
        <f t="shared" si="81"/>
        <v>87778.8</v>
      </c>
      <c r="O358" s="7">
        <f>O359</f>
        <v>140.2</v>
      </c>
      <c r="P358" s="35">
        <f t="shared" si="77"/>
        <v>87919</v>
      </c>
    </row>
    <row r="359" spans="1:16" ht="55.5" customHeight="1">
      <c r="A359" s="61" t="str">
        <f ca="1">IF(ISERROR(MATCH(E359,Код_КВР,0)),"",INDIRECT(ADDRESS(MATCH(E359,Код_КВР,0)+1,2,,,"КВР")))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59" s="43" t="s">
        <v>513</v>
      </c>
      <c r="C359" s="8" t="s">
        <v>230</v>
      </c>
      <c r="D359" s="1" t="s">
        <v>221</v>
      </c>
      <c r="E359" s="88">
        <v>611</v>
      </c>
      <c r="F359" s="7">
        <f>'прил.5'!G958</f>
        <v>88342.5</v>
      </c>
      <c r="G359" s="7">
        <f>'прил.5'!H958</f>
        <v>0</v>
      </c>
      <c r="H359" s="35">
        <f t="shared" si="84"/>
        <v>88342.5</v>
      </c>
      <c r="I359" s="7">
        <f>'прил.5'!J958</f>
        <v>-512.8</v>
      </c>
      <c r="J359" s="35">
        <f t="shared" si="82"/>
        <v>87829.7</v>
      </c>
      <c r="K359" s="7">
        <f>'прил.5'!L958</f>
        <v>-50.9</v>
      </c>
      <c r="L359" s="35">
        <f t="shared" si="80"/>
        <v>87778.8</v>
      </c>
      <c r="M359" s="7">
        <f>'прил.5'!N958</f>
        <v>0</v>
      </c>
      <c r="N359" s="35">
        <f t="shared" si="81"/>
        <v>87778.8</v>
      </c>
      <c r="O359" s="7">
        <f>'прил.5'!P958</f>
        <v>140.2</v>
      </c>
      <c r="P359" s="35">
        <f t="shared" si="77"/>
        <v>87919</v>
      </c>
    </row>
    <row r="360" spans="1:16" ht="21" customHeight="1">
      <c r="A360" s="61" t="str">
        <f ca="1">IF(ISERROR(MATCH(E360,Код_КВР,0)),"",INDIRECT(ADDRESS(MATCH(E360,Код_КВР,0)+1,2,,,"КВР")))</f>
        <v>Субсидии автономным учреждениям</v>
      </c>
      <c r="B360" s="43" t="s">
        <v>513</v>
      </c>
      <c r="C360" s="8" t="s">
        <v>230</v>
      </c>
      <c r="D360" s="1" t="s">
        <v>221</v>
      </c>
      <c r="E360" s="88">
        <v>620</v>
      </c>
      <c r="F360" s="7">
        <f>F361</f>
        <v>12072.2</v>
      </c>
      <c r="G360" s="7">
        <f>G361</f>
        <v>0</v>
      </c>
      <c r="H360" s="35">
        <f t="shared" si="84"/>
        <v>12072.2</v>
      </c>
      <c r="I360" s="7">
        <f>I361</f>
        <v>0</v>
      </c>
      <c r="J360" s="35">
        <f t="shared" si="82"/>
        <v>12072.2</v>
      </c>
      <c r="K360" s="7">
        <f>K361</f>
        <v>-22</v>
      </c>
      <c r="L360" s="35">
        <f t="shared" si="80"/>
        <v>12050.2</v>
      </c>
      <c r="M360" s="7">
        <f>M361</f>
        <v>0</v>
      </c>
      <c r="N360" s="35">
        <f t="shared" si="81"/>
        <v>12050.2</v>
      </c>
      <c r="O360" s="7">
        <f>O361</f>
        <v>0</v>
      </c>
      <c r="P360" s="35">
        <f t="shared" si="77"/>
        <v>12050.2</v>
      </c>
    </row>
    <row r="361" spans="1:16" ht="52.7" customHeight="1">
      <c r="A361" s="61" t="str">
        <f ca="1">IF(ISERROR(MATCH(E361,Код_КВР,0)),"",INDIRECT(ADDRESS(MATCH(E361,Код_КВР,0)+1,2,,,"КВР")))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61" s="43" t="s">
        <v>513</v>
      </c>
      <c r="C361" s="8" t="s">
        <v>230</v>
      </c>
      <c r="D361" s="1" t="s">
        <v>221</v>
      </c>
      <c r="E361" s="88">
        <v>621</v>
      </c>
      <c r="F361" s="7">
        <f>'прил.5'!G960</f>
        <v>12072.2</v>
      </c>
      <c r="G361" s="7">
        <f>'прил.5'!H960</f>
        <v>0</v>
      </c>
      <c r="H361" s="35">
        <f t="shared" si="84"/>
        <v>12072.2</v>
      </c>
      <c r="I361" s="7">
        <f>'прил.5'!J960</f>
        <v>0</v>
      </c>
      <c r="J361" s="35">
        <f t="shared" si="82"/>
        <v>12072.2</v>
      </c>
      <c r="K361" s="7">
        <f>'прил.5'!L960</f>
        <v>-22</v>
      </c>
      <c r="L361" s="35">
        <f t="shared" si="80"/>
        <v>12050.2</v>
      </c>
      <c r="M361" s="7">
        <f>'прил.5'!N960</f>
        <v>0</v>
      </c>
      <c r="N361" s="35">
        <f t="shared" si="81"/>
        <v>12050.2</v>
      </c>
      <c r="O361" s="7">
        <f>'прил.5'!P960</f>
        <v>0</v>
      </c>
      <c r="P361" s="35">
        <f t="shared" si="77"/>
        <v>12050.2</v>
      </c>
    </row>
    <row r="362" spans="1:16" ht="20.25" customHeight="1">
      <c r="A362" s="61" t="str">
        <f ca="1">IF(ISERROR(MATCH(B362,Код_КЦСР,0)),"",INDIRECT(ADDRESS(MATCH(B362,Код_КЦСР,0)+1,2,,,"КЦСР")))</f>
        <v>Формирование постиндустриального образа города Череповца</v>
      </c>
      <c r="B362" s="43" t="s">
        <v>514</v>
      </c>
      <c r="C362" s="8"/>
      <c r="D362" s="1"/>
      <c r="E362" s="88"/>
      <c r="F362" s="7">
        <f>F363+F374+F375</f>
        <v>8113.8</v>
      </c>
      <c r="G362" s="7">
        <f>G363+G374+G375</f>
        <v>0</v>
      </c>
      <c r="H362" s="35">
        <f t="shared" si="84"/>
        <v>8113.8</v>
      </c>
      <c r="I362" s="7">
        <f>I363+I374+I375</f>
        <v>0</v>
      </c>
      <c r="J362" s="35">
        <f t="shared" si="82"/>
        <v>8113.8</v>
      </c>
      <c r="K362" s="7">
        <f>K363+K374+K375</f>
        <v>0</v>
      </c>
      <c r="L362" s="35">
        <f t="shared" si="80"/>
        <v>8113.8</v>
      </c>
      <c r="M362" s="7">
        <f>M363+M374+M375</f>
        <v>0</v>
      </c>
      <c r="N362" s="35">
        <f t="shared" si="81"/>
        <v>8113.8</v>
      </c>
      <c r="O362" s="7">
        <f>O363+O374+O375</f>
        <v>0</v>
      </c>
      <c r="P362" s="35">
        <f t="shared" si="77"/>
        <v>8113.8</v>
      </c>
    </row>
    <row r="363" spans="1:16" ht="87" customHeight="1">
      <c r="A363" s="61" t="str">
        <f ca="1">IF(ISERROR(MATCH(B363,Код_КЦСР,0)),"",INDIRECT(ADDRESS(MATCH(B363,Код_КЦСР,0)+1,2,,,"КЦСР")))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363" s="43" t="s">
        <v>516</v>
      </c>
      <c r="C363" s="8"/>
      <c r="D363" s="1"/>
      <c r="E363" s="88"/>
      <c r="F363" s="7">
        <f aca="true" t="shared" si="85" ref="F363:O367">F364</f>
        <v>2570</v>
      </c>
      <c r="G363" s="7">
        <f t="shared" si="85"/>
        <v>0</v>
      </c>
      <c r="H363" s="35">
        <f t="shared" si="84"/>
        <v>2570</v>
      </c>
      <c r="I363" s="7">
        <f t="shared" si="85"/>
        <v>0</v>
      </c>
      <c r="J363" s="35">
        <f t="shared" si="82"/>
        <v>2570</v>
      </c>
      <c r="K363" s="7">
        <f t="shared" si="85"/>
        <v>0</v>
      </c>
      <c r="L363" s="35">
        <f t="shared" si="80"/>
        <v>2570</v>
      </c>
      <c r="M363" s="7">
        <f t="shared" si="85"/>
        <v>0</v>
      </c>
      <c r="N363" s="35">
        <f t="shared" si="81"/>
        <v>2570</v>
      </c>
      <c r="O363" s="7">
        <f t="shared" si="85"/>
        <v>0</v>
      </c>
      <c r="P363" s="35">
        <f t="shared" si="77"/>
        <v>2570</v>
      </c>
    </row>
    <row r="364" spans="1:16" ht="22.5" customHeight="1">
      <c r="A364" s="61" t="str">
        <f ca="1">IF(ISERROR(MATCH(C364,Код_Раздел,0)),"",INDIRECT(ADDRESS(MATCH(C364,Код_Раздел,0)+1,2,,,"Раздел")))</f>
        <v>Культура, кинематография</v>
      </c>
      <c r="B364" s="43" t="s">
        <v>516</v>
      </c>
      <c r="C364" s="8" t="s">
        <v>230</v>
      </c>
      <c r="D364" s="1"/>
      <c r="E364" s="88"/>
      <c r="F364" s="7">
        <f t="shared" si="85"/>
        <v>2570</v>
      </c>
      <c r="G364" s="7">
        <f t="shared" si="85"/>
        <v>0</v>
      </c>
      <c r="H364" s="35">
        <f t="shared" si="84"/>
        <v>2570</v>
      </c>
      <c r="I364" s="7">
        <f t="shared" si="85"/>
        <v>0</v>
      </c>
      <c r="J364" s="35">
        <f t="shared" si="82"/>
        <v>2570</v>
      </c>
      <c r="K364" s="7">
        <f t="shared" si="85"/>
        <v>0</v>
      </c>
      <c r="L364" s="35">
        <f t="shared" si="80"/>
        <v>2570</v>
      </c>
      <c r="M364" s="7">
        <f t="shared" si="85"/>
        <v>0</v>
      </c>
      <c r="N364" s="35">
        <f t="shared" si="81"/>
        <v>2570</v>
      </c>
      <c r="O364" s="7">
        <f t="shared" si="85"/>
        <v>0</v>
      </c>
      <c r="P364" s="35">
        <f t="shared" si="77"/>
        <v>2570</v>
      </c>
    </row>
    <row r="365" spans="1:16" ht="19.5" customHeight="1">
      <c r="A365" s="12" t="s">
        <v>171</v>
      </c>
      <c r="B365" s="43" t="s">
        <v>516</v>
      </c>
      <c r="C365" s="8" t="s">
        <v>230</v>
      </c>
      <c r="D365" s="1" t="s">
        <v>224</v>
      </c>
      <c r="E365" s="88"/>
      <c r="F365" s="7">
        <f t="shared" si="85"/>
        <v>2570</v>
      </c>
      <c r="G365" s="7">
        <f t="shared" si="85"/>
        <v>0</v>
      </c>
      <c r="H365" s="35">
        <f t="shared" si="84"/>
        <v>2570</v>
      </c>
      <c r="I365" s="7">
        <f t="shared" si="85"/>
        <v>0</v>
      </c>
      <c r="J365" s="35">
        <f t="shared" si="82"/>
        <v>2570</v>
      </c>
      <c r="K365" s="7">
        <f t="shared" si="85"/>
        <v>0</v>
      </c>
      <c r="L365" s="35">
        <f t="shared" si="80"/>
        <v>2570</v>
      </c>
      <c r="M365" s="7">
        <f t="shared" si="85"/>
        <v>0</v>
      </c>
      <c r="N365" s="35">
        <f t="shared" si="81"/>
        <v>2570</v>
      </c>
      <c r="O365" s="7">
        <f t="shared" si="85"/>
        <v>0</v>
      </c>
      <c r="P365" s="35">
        <f t="shared" si="77"/>
        <v>2570</v>
      </c>
    </row>
    <row r="366" spans="1:16" ht="40.5" customHeight="1">
      <c r="A366" s="61" t="str">
        <f ca="1">IF(ISERROR(MATCH(E366,Код_КВР,0)),"",INDIRECT(ADDRESS(MATCH(E366,Код_КВР,0)+1,2,,,"КВР")))</f>
        <v>Предоставление субсидий бюджетным, автономным учреждениям и иным некоммерческим организациям</v>
      </c>
      <c r="B366" s="43" t="s">
        <v>516</v>
      </c>
      <c r="C366" s="8" t="s">
        <v>230</v>
      </c>
      <c r="D366" s="1" t="s">
        <v>224</v>
      </c>
      <c r="E366" s="88">
        <v>600</v>
      </c>
      <c r="F366" s="7">
        <f t="shared" si="85"/>
        <v>2570</v>
      </c>
      <c r="G366" s="7">
        <f t="shared" si="85"/>
        <v>0</v>
      </c>
      <c r="H366" s="35">
        <f t="shared" si="84"/>
        <v>2570</v>
      </c>
      <c r="I366" s="7">
        <f t="shared" si="85"/>
        <v>0</v>
      </c>
      <c r="J366" s="35">
        <f t="shared" si="82"/>
        <v>2570</v>
      </c>
      <c r="K366" s="7">
        <f t="shared" si="85"/>
        <v>0</v>
      </c>
      <c r="L366" s="35">
        <f t="shared" si="80"/>
        <v>2570</v>
      </c>
      <c r="M366" s="7">
        <f t="shared" si="85"/>
        <v>0</v>
      </c>
      <c r="N366" s="35">
        <f t="shared" si="81"/>
        <v>2570</v>
      </c>
      <c r="O366" s="7">
        <f t="shared" si="85"/>
        <v>0</v>
      </c>
      <c r="P366" s="35">
        <f t="shared" si="77"/>
        <v>2570</v>
      </c>
    </row>
    <row r="367" spans="1:16" ht="22.5" customHeight="1">
      <c r="A367" s="61" t="str">
        <f ca="1">IF(ISERROR(MATCH(E367,Код_КВР,0)),"",INDIRECT(ADDRESS(MATCH(E367,Код_КВР,0)+1,2,,,"КВР")))</f>
        <v>Субсидии бюджетным учреждениям</v>
      </c>
      <c r="B367" s="43" t="s">
        <v>516</v>
      </c>
      <c r="C367" s="8" t="s">
        <v>230</v>
      </c>
      <c r="D367" s="1" t="s">
        <v>224</v>
      </c>
      <c r="E367" s="88">
        <v>610</v>
      </c>
      <c r="F367" s="7">
        <f t="shared" si="85"/>
        <v>2570</v>
      </c>
      <c r="G367" s="7">
        <f t="shared" si="85"/>
        <v>0</v>
      </c>
      <c r="H367" s="35">
        <f t="shared" si="84"/>
        <v>2570</v>
      </c>
      <c r="I367" s="7">
        <f t="shared" si="85"/>
        <v>0</v>
      </c>
      <c r="J367" s="35">
        <f t="shared" si="82"/>
        <v>2570</v>
      </c>
      <c r="K367" s="7">
        <f t="shared" si="85"/>
        <v>0</v>
      </c>
      <c r="L367" s="35">
        <f t="shared" si="80"/>
        <v>2570</v>
      </c>
      <c r="M367" s="7">
        <f t="shared" si="85"/>
        <v>0</v>
      </c>
      <c r="N367" s="35">
        <f t="shared" si="81"/>
        <v>2570</v>
      </c>
      <c r="O367" s="7">
        <f t="shared" si="85"/>
        <v>0</v>
      </c>
      <c r="P367" s="35">
        <f t="shared" si="77"/>
        <v>2570</v>
      </c>
    </row>
    <row r="368" spans="1:16" ht="22.5" customHeight="1">
      <c r="A368" s="61" t="str">
        <f ca="1">IF(ISERROR(MATCH(E368,Код_КВР,0)),"",INDIRECT(ADDRESS(MATCH(E368,Код_КВР,0)+1,2,,,"КВР")))</f>
        <v>Субсидии бюджетным учреждениям на иные цели</v>
      </c>
      <c r="B368" s="43" t="s">
        <v>516</v>
      </c>
      <c r="C368" s="8" t="s">
        <v>230</v>
      </c>
      <c r="D368" s="1" t="s">
        <v>224</v>
      </c>
      <c r="E368" s="88">
        <v>612</v>
      </c>
      <c r="F368" s="7">
        <f>'прил.5'!G1026</f>
        <v>2570</v>
      </c>
      <c r="G368" s="7">
        <f>'прил.5'!H1026</f>
        <v>0</v>
      </c>
      <c r="H368" s="35">
        <f t="shared" si="84"/>
        <v>2570</v>
      </c>
      <c r="I368" s="7">
        <f>'прил.5'!J1026</f>
        <v>0</v>
      </c>
      <c r="J368" s="35">
        <f t="shared" si="82"/>
        <v>2570</v>
      </c>
      <c r="K368" s="7">
        <f>'прил.5'!L1026</f>
        <v>0</v>
      </c>
      <c r="L368" s="35">
        <f t="shared" si="80"/>
        <v>2570</v>
      </c>
      <c r="M368" s="7">
        <f>'прил.5'!N1026</f>
        <v>0</v>
      </c>
      <c r="N368" s="35">
        <f t="shared" si="81"/>
        <v>2570</v>
      </c>
      <c r="O368" s="7">
        <f>'прил.5'!P1026</f>
        <v>0</v>
      </c>
      <c r="P368" s="35">
        <f t="shared" si="77"/>
        <v>2570</v>
      </c>
    </row>
    <row r="369" spans="1:16" ht="90.75" customHeight="1">
      <c r="A369" s="61" t="str">
        <f ca="1">IF(ISERROR(MATCH(B369,Код_КЦСР,0)),"",INDIRECT(ADDRESS(MATCH(B369,Код_КЦСР,0)+1,2,,,"КЦСР")))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в целях поднятия имиджа города как культурного центра и развитие культурных связей)</v>
      </c>
      <c r="B369" s="43" t="s">
        <v>517</v>
      </c>
      <c r="C369" s="8"/>
      <c r="D369" s="1"/>
      <c r="E369" s="88"/>
      <c r="F369" s="7">
        <f aca="true" t="shared" si="86" ref="F369:O373">F370</f>
        <v>160</v>
      </c>
      <c r="G369" s="7">
        <f t="shared" si="86"/>
        <v>0</v>
      </c>
      <c r="H369" s="35">
        <f t="shared" si="84"/>
        <v>160</v>
      </c>
      <c r="I369" s="7">
        <f t="shared" si="86"/>
        <v>0</v>
      </c>
      <c r="J369" s="35">
        <f t="shared" si="82"/>
        <v>160</v>
      </c>
      <c r="K369" s="7">
        <f t="shared" si="86"/>
        <v>0</v>
      </c>
      <c r="L369" s="35">
        <f t="shared" si="80"/>
        <v>160</v>
      </c>
      <c r="M369" s="7">
        <f t="shared" si="86"/>
        <v>0</v>
      </c>
      <c r="N369" s="35">
        <f t="shared" si="81"/>
        <v>160</v>
      </c>
      <c r="O369" s="7">
        <f t="shared" si="86"/>
        <v>0</v>
      </c>
      <c r="P369" s="35">
        <f t="shared" si="77"/>
        <v>160</v>
      </c>
    </row>
    <row r="370" spans="1:16" ht="12.75">
      <c r="A370" s="61" t="str">
        <f ca="1">IF(ISERROR(MATCH(C370,Код_Раздел,0)),"",INDIRECT(ADDRESS(MATCH(C370,Код_Раздел,0)+1,2,,,"Раздел")))</f>
        <v>Культура, кинематография</v>
      </c>
      <c r="B370" s="43" t="s">
        <v>517</v>
      </c>
      <c r="C370" s="8" t="s">
        <v>230</v>
      </c>
      <c r="D370" s="1"/>
      <c r="E370" s="88"/>
      <c r="F370" s="7">
        <f t="shared" si="86"/>
        <v>160</v>
      </c>
      <c r="G370" s="7">
        <f t="shared" si="86"/>
        <v>0</v>
      </c>
      <c r="H370" s="35">
        <f t="shared" si="84"/>
        <v>160</v>
      </c>
      <c r="I370" s="7">
        <f t="shared" si="86"/>
        <v>0</v>
      </c>
      <c r="J370" s="35">
        <f t="shared" si="82"/>
        <v>160</v>
      </c>
      <c r="K370" s="7">
        <f t="shared" si="86"/>
        <v>0</v>
      </c>
      <c r="L370" s="35">
        <f t="shared" si="80"/>
        <v>160</v>
      </c>
      <c r="M370" s="7">
        <f t="shared" si="86"/>
        <v>0</v>
      </c>
      <c r="N370" s="35">
        <f t="shared" si="81"/>
        <v>160</v>
      </c>
      <c r="O370" s="7">
        <f t="shared" si="86"/>
        <v>0</v>
      </c>
      <c r="P370" s="35">
        <f t="shared" si="77"/>
        <v>160</v>
      </c>
    </row>
    <row r="371" spans="1:16" ht="12.75">
      <c r="A371" s="12" t="s">
        <v>171</v>
      </c>
      <c r="B371" s="43" t="s">
        <v>517</v>
      </c>
      <c r="C371" s="8" t="s">
        <v>230</v>
      </c>
      <c r="D371" s="1" t="s">
        <v>224</v>
      </c>
      <c r="E371" s="88"/>
      <c r="F371" s="7">
        <f t="shared" si="86"/>
        <v>160</v>
      </c>
      <c r="G371" s="7">
        <f t="shared" si="86"/>
        <v>0</v>
      </c>
      <c r="H371" s="35">
        <f t="shared" si="84"/>
        <v>160</v>
      </c>
      <c r="I371" s="7">
        <f t="shared" si="86"/>
        <v>0</v>
      </c>
      <c r="J371" s="35">
        <f t="shared" si="82"/>
        <v>160</v>
      </c>
      <c r="K371" s="7">
        <f t="shared" si="86"/>
        <v>0</v>
      </c>
      <c r="L371" s="35">
        <f t="shared" si="80"/>
        <v>160</v>
      </c>
      <c r="M371" s="7">
        <f t="shared" si="86"/>
        <v>0</v>
      </c>
      <c r="N371" s="35">
        <f t="shared" si="81"/>
        <v>160</v>
      </c>
      <c r="O371" s="7">
        <f t="shared" si="86"/>
        <v>0</v>
      </c>
      <c r="P371" s="35">
        <f t="shared" si="77"/>
        <v>160</v>
      </c>
    </row>
    <row r="372" spans="1:16" ht="33">
      <c r="A372" s="61" t="str">
        <f ca="1">IF(ISERROR(MATCH(E372,Код_КВР,0)),"",INDIRECT(ADDRESS(MATCH(E372,Код_КВР,0)+1,2,,,"КВР")))</f>
        <v>Предоставление субсидий бюджетным, автономным учреждениям и иным некоммерческим организациям</v>
      </c>
      <c r="B372" s="43" t="s">
        <v>517</v>
      </c>
      <c r="C372" s="8" t="s">
        <v>230</v>
      </c>
      <c r="D372" s="1" t="s">
        <v>224</v>
      </c>
      <c r="E372" s="88">
        <v>600</v>
      </c>
      <c r="F372" s="7">
        <f t="shared" si="86"/>
        <v>160</v>
      </c>
      <c r="G372" s="7">
        <f t="shared" si="86"/>
        <v>0</v>
      </c>
      <c r="H372" s="35">
        <f t="shared" si="84"/>
        <v>160</v>
      </c>
      <c r="I372" s="7">
        <f t="shared" si="86"/>
        <v>0</v>
      </c>
      <c r="J372" s="35">
        <f t="shared" si="82"/>
        <v>160</v>
      </c>
      <c r="K372" s="7">
        <f t="shared" si="86"/>
        <v>0</v>
      </c>
      <c r="L372" s="35">
        <f t="shared" si="80"/>
        <v>160</v>
      </c>
      <c r="M372" s="7">
        <f t="shared" si="86"/>
        <v>0</v>
      </c>
      <c r="N372" s="35">
        <f t="shared" si="81"/>
        <v>160</v>
      </c>
      <c r="O372" s="7">
        <f t="shared" si="86"/>
        <v>0</v>
      </c>
      <c r="P372" s="35">
        <f t="shared" si="77"/>
        <v>160</v>
      </c>
    </row>
    <row r="373" spans="1:16" ht="12.75">
      <c r="A373" s="61" t="str">
        <f ca="1">IF(ISERROR(MATCH(E373,Код_КВР,0)),"",INDIRECT(ADDRESS(MATCH(E373,Код_КВР,0)+1,2,,,"КВР")))</f>
        <v>Субсидии бюджетным учреждениям</v>
      </c>
      <c r="B373" s="43" t="s">
        <v>517</v>
      </c>
      <c r="C373" s="8" t="s">
        <v>230</v>
      </c>
      <c r="D373" s="1" t="s">
        <v>224</v>
      </c>
      <c r="E373" s="88">
        <v>610</v>
      </c>
      <c r="F373" s="7">
        <f t="shared" si="86"/>
        <v>160</v>
      </c>
      <c r="G373" s="7">
        <f t="shared" si="86"/>
        <v>0</v>
      </c>
      <c r="H373" s="35">
        <f t="shared" si="84"/>
        <v>160</v>
      </c>
      <c r="I373" s="7">
        <f t="shared" si="86"/>
        <v>0</v>
      </c>
      <c r="J373" s="35">
        <f t="shared" si="82"/>
        <v>160</v>
      </c>
      <c r="K373" s="7">
        <f t="shared" si="86"/>
        <v>0</v>
      </c>
      <c r="L373" s="35">
        <f t="shared" si="80"/>
        <v>160</v>
      </c>
      <c r="M373" s="7">
        <f t="shared" si="86"/>
        <v>0</v>
      </c>
      <c r="N373" s="35">
        <f t="shared" si="81"/>
        <v>160</v>
      </c>
      <c r="O373" s="7">
        <f t="shared" si="86"/>
        <v>0</v>
      </c>
      <c r="P373" s="35">
        <f t="shared" si="77"/>
        <v>160</v>
      </c>
    </row>
    <row r="374" spans="1:16" ht="12.75">
      <c r="A374" s="61" t="str">
        <f ca="1">IF(ISERROR(MATCH(E374,Код_КВР,0)),"",INDIRECT(ADDRESS(MATCH(E374,Код_КВР,0)+1,2,,,"КВР")))</f>
        <v>Субсидии бюджетным учреждениям на иные цели</v>
      </c>
      <c r="B374" s="43" t="s">
        <v>517</v>
      </c>
      <c r="C374" s="8" t="s">
        <v>230</v>
      </c>
      <c r="D374" s="1" t="s">
        <v>224</v>
      </c>
      <c r="E374" s="88">
        <v>612</v>
      </c>
      <c r="F374" s="7">
        <f>'прил.5'!G1030</f>
        <v>160</v>
      </c>
      <c r="G374" s="7">
        <f>'прил.5'!H1030</f>
        <v>0</v>
      </c>
      <c r="H374" s="35">
        <f t="shared" si="84"/>
        <v>160</v>
      </c>
      <c r="I374" s="7">
        <f>'прил.5'!J1030</f>
        <v>0</v>
      </c>
      <c r="J374" s="35">
        <f t="shared" si="82"/>
        <v>160</v>
      </c>
      <c r="K374" s="7">
        <f>'прил.5'!L1030</f>
        <v>0</v>
      </c>
      <c r="L374" s="35">
        <f t="shared" si="80"/>
        <v>160</v>
      </c>
      <c r="M374" s="7">
        <f>'прил.5'!N1030</f>
        <v>0</v>
      </c>
      <c r="N374" s="35">
        <f t="shared" si="81"/>
        <v>160</v>
      </c>
      <c r="O374" s="7">
        <f>'прил.5'!P1030</f>
        <v>0</v>
      </c>
      <c r="P374" s="35">
        <f t="shared" si="77"/>
        <v>160</v>
      </c>
    </row>
    <row r="375" spans="1:16" ht="33">
      <c r="A375" s="61" t="str">
        <f ca="1">IF(ISERROR(MATCH(B375,Код_КЦСР,0)),"",INDIRECT(ADDRESS(MATCH(B375,Код_КЦСР,0)+1,2,,,"КЦСР")))</f>
        <v xml:space="preserve">Организация и проведение городских культурно- массовых мероприятий </v>
      </c>
      <c r="B375" s="43" t="s">
        <v>518</v>
      </c>
      <c r="C375" s="8"/>
      <c r="D375" s="1"/>
      <c r="E375" s="88"/>
      <c r="F375" s="7">
        <f aca="true" t="shared" si="87" ref="F375:O379">F376</f>
        <v>5383.8</v>
      </c>
      <c r="G375" s="7">
        <f t="shared" si="87"/>
        <v>0</v>
      </c>
      <c r="H375" s="35">
        <f t="shared" si="84"/>
        <v>5383.8</v>
      </c>
      <c r="I375" s="7">
        <f t="shared" si="87"/>
        <v>0</v>
      </c>
      <c r="J375" s="35">
        <f t="shared" si="82"/>
        <v>5383.8</v>
      </c>
      <c r="K375" s="7">
        <f t="shared" si="87"/>
        <v>0</v>
      </c>
      <c r="L375" s="35">
        <f t="shared" si="80"/>
        <v>5383.8</v>
      </c>
      <c r="M375" s="7">
        <f t="shared" si="87"/>
        <v>0</v>
      </c>
      <c r="N375" s="35">
        <f t="shared" si="81"/>
        <v>5383.8</v>
      </c>
      <c r="O375" s="7">
        <f t="shared" si="87"/>
        <v>0</v>
      </c>
      <c r="P375" s="35">
        <f t="shared" si="77"/>
        <v>5383.8</v>
      </c>
    </row>
    <row r="376" spans="1:16" ht="12.75">
      <c r="A376" s="61" t="str">
        <f ca="1">IF(ISERROR(MATCH(C376,Код_Раздел,0)),"",INDIRECT(ADDRESS(MATCH(C376,Код_Раздел,0)+1,2,,,"Раздел")))</f>
        <v>Культура, кинематография</v>
      </c>
      <c r="B376" s="43" t="s">
        <v>518</v>
      </c>
      <c r="C376" s="8" t="s">
        <v>230</v>
      </c>
      <c r="D376" s="1"/>
      <c r="E376" s="88"/>
      <c r="F376" s="7">
        <f t="shared" si="87"/>
        <v>5383.8</v>
      </c>
      <c r="G376" s="7">
        <f t="shared" si="87"/>
        <v>0</v>
      </c>
      <c r="H376" s="35">
        <f t="shared" si="84"/>
        <v>5383.8</v>
      </c>
      <c r="I376" s="7">
        <f t="shared" si="87"/>
        <v>0</v>
      </c>
      <c r="J376" s="35">
        <f t="shared" si="82"/>
        <v>5383.8</v>
      </c>
      <c r="K376" s="7">
        <f t="shared" si="87"/>
        <v>0</v>
      </c>
      <c r="L376" s="35">
        <f t="shared" si="80"/>
        <v>5383.8</v>
      </c>
      <c r="M376" s="7">
        <f t="shared" si="87"/>
        <v>0</v>
      </c>
      <c r="N376" s="35">
        <f t="shared" si="81"/>
        <v>5383.8</v>
      </c>
      <c r="O376" s="7">
        <f t="shared" si="87"/>
        <v>0</v>
      </c>
      <c r="P376" s="35">
        <f t="shared" si="77"/>
        <v>5383.8</v>
      </c>
    </row>
    <row r="377" spans="1:16" ht="12.75">
      <c r="A377" s="12" t="s">
        <v>192</v>
      </c>
      <c r="B377" s="43" t="s">
        <v>518</v>
      </c>
      <c r="C377" s="8" t="s">
        <v>230</v>
      </c>
      <c r="D377" s="1" t="s">
        <v>221</v>
      </c>
      <c r="E377" s="88"/>
      <c r="F377" s="7">
        <f t="shared" si="87"/>
        <v>5383.8</v>
      </c>
      <c r="G377" s="7">
        <f t="shared" si="87"/>
        <v>0</v>
      </c>
      <c r="H377" s="35">
        <f t="shared" si="84"/>
        <v>5383.8</v>
      </c>
      <c r="I377" s="7">
        <f t="shared" si="87"/>
        <v>0</v>
      </c>
      <c r="J377" s="35">
        <f t="shared" si="82"/>
        <v>5383.8</v>
      </c>
      <c r="K377" s="7">
        <f t="shared" si="87"/>
        <v>0</v>
      </c>
      <c r="L377" s="35">
        <f t="shared" si="80"/>
        <v>5383.8</v>
      </c>
      <c r="M377" s="7">
        <f t="shared" si="87"/>
        <v>0</v>
      </c>
      <c r="N377" s="35">
        <f t="shared" si="81"/>
        <v>5383.8</v>
      </c>
      <c r="O377" s="7">
        <f t="shared" si="87"/>
        <v>0</v>
      </c>
      <c r="P377" s="35">
        <f t="shared" si="77"/>
        <v>5383.8</v>
      </c>
    </row>
    <row r="378" spans="1:16" ht="33">
      <c r="A378" s="61" t="str">
        <f ca="1">IF(ISERROR(MATCH(E378,Код_КВР,0)),"",INDIRECT(ADDRESS(MATCH(E378,Код_КВР,0)+1,2,,,"КВР")))</f>
        <v>Предоставление субсидий бюджетным, автономным учреждениям и иным некоммерческим организациям</v>
      </c>
      <c r="B378" s="43" t="s">
        <v>518</v>
      </c>
      <c r="C378" s="8" t="s">
        <v>230</v>
      </c>
      <c r="D378" s="1" t="s">
        <v>221</v>
      </c>
      <c r="E378" s="88">
        <v>600</v>
      </c>
      <c r="F378" s="7">
        <f t="shared" si="87"/>
        <v>5383.8</v>
      </c>
      <c r="G378" s="7">
        <f t="shared" si="87"/>
        <v>0</v>
      </c>
      <c r="H378" s="35">
        <f t="shared" si="84"/>
        <v>5383.8</v>
      </c>
      <c r="I378" s="7">
        <f t="shared" si="87"/>
        <v>0</v>
      </c>
      <c r="J378" s="35">
        <f t="shared" si="82"/>
        <v>5383.8</v>
      </c>
      <c r="K378" s="7">
        <f t="shared" si="87"/>
        <v>0</v>
      </c>
      <c r="L378" s="35">
        <f t="shared" si="80"/>
        <v>5383.8</v>
      </c>
      <c r="M378" s="7">
        <f t="shared" si="87"/>
        <v>0</v>
      </c>
      <c r="N378" s="35">
        <f t="shared" si="81"/>
        <v>5383.8</v>
      </c>
      <c r="O378" s="7">
        <f t="shared" si="87"/>
        <v>0</v>
      </c>
      <c r="P378" s="35">
        <f t="shared" si="77"/>
        <v>5383.8</v>
      </c>
    </row>
    <row r="379" spans="1:16" ht="12.75">
      <c r="A379" s="61" t="str">
        <f ca="1">IF(ISERROR(MATCH(E379,Код_КВР,0)),"",INDIRECT(ADDRESS(MATCH(E379,Код_КВР,0)+1,2,,,"КВР")))</f>
        <v>Субсидии бюджетным учреждениям</v>
      </c>
      <c r="B379" s="43" t="s">
        <v>518</v>
      </c>
      <c r="C379" s="8" t="s">
        <v>230</v>
      </c>
      <c r="D379" s="1" t="s">
        <v>221</v>
      </c>
      <c r="E379" s="88">
        <v>610</v>
      </c>
      <c r="F379" s="7">
        <f t="shared" si="87"/>
        <v>5383.8</v>
      </c>
      <c r="G379" s="7">
        <f t="shared" si="87"/>
        <v>0</v>
      </c>
      <c r="H379" s="35">
        <f t="shared" si="84"/>
        <v>5383.8</v>
      </c>
      <c r="I379" s="7">
        <f t="shared" si="87"/>
        <v>0</v>
      </c>
      <c r="J379" s="35">
        <f t="shared" si="82"/>
        <v>5383.8</v>
      </c>
      <c r="K379" s="7">
        <f t="shared" si="87"/>
        <v>0</v>
      </c>
      <c r="L379" s="35">
        <f t="shared" si="80"/>
        <v>5383.8</v>
      </c>
      <c r="M379" s="7">
        <f t="shared" si="87"/>
        <v>0</v>
      </c>
      <c r="N379" s="35">
        <f t="shared" si="81"/>
        <v>5383.8</v>
      </c>
      <c r="O379" s="7">
        <f t="shared" si="87"/>
        <v>0</v>
      </c>
      <c r="P379" s="35">
        <f t="shared" si="77"/>
        <v>5383.8</v>
      </c>
    </row>
    <row r="380" spans="1:16" ht="49.5">
      <c r="A380" s="61" t="str">
        <f ca="1">IF(ISERROR(MATCH(E380,Код_КВР,0)),"",INDIRECT(ADDRESS(MATCH(E380,Код_КВР,0)+1,2,,,"КВР")))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80" s="43" t="s">
        <v>518</v>
      </c>
      <c r="C380" s="8" t="s">
        <v>230</v>
      </c>
      <c r="D380" s="1" t="s">
        <v>221</v>
      </c>
      <c r="E380" s="88">
        <v>611</v>
      </c>
      <c r="F380" s="7">
        <f>'прил.5'!G965</f>
        <v>5383.8</v>
      </c>
      <c r="G380" s="7">
        <f>'прил.5'!H965</f>
        <v>0</v>
      </c>
      <c r="H380" s="35">
        <f t="shared" si="84"/>
        <v>5383.8</v>
      </c>
      <c r="I380" s="7">
        <f>'прил.5'!J965</f>
        <v>0</v>
      </c>
      <c r="J380" s="35">
        <f t="shared" si="82"/>
        <v>5383.8</v>
      </c>
      <c r="K380" s="7">
        <f>'прил.5'!L965</f>
        <v>0</v>
      </c>
      <c r="L380" s="35">
        <f t="shared" si="80"/>
        <v>5383.8</v>
      </c>
      <c r="M380" s="7">
        <f>'прил.5'!N965</f>
        <v>0</v>
      </c>
      <c r="N380" s="35">
        <f t="shared" si="81"/>
        <v>5383.8</v>
      </c>
      <c r="O380" s="7">
        <f>'прил.5'!P965</f>
        <v>0</v>
      </c>
      <c r="P380" s="35">
        <f t="shared" si="77"/>
        <v>5383.8</v>
      </c>
    </row>
    <row r="381" spans="1:16" ht="18.75" customHeight="1">
      <c r="A381" s="61" t="str">
        <f ca="1">IF(ISERROR(MATCH(B381,Код_КЦСР,0)),"",INDIRECT(ADDRESS(MATCH(B381,Код_КЦСР,0)+1,2,,,"КЦСР")))</f>
        <v xml:space="preserve">Индустрия отдыха на территориях парков культуры и отдыха </v>
      </c>
      <c r="B381" s="43" t="s">
        <v>520</v>
      </c>
      <c r="C381" s="8"/>
      <c r="D381" s="1"/>
      <c r="E381" s="88"/>
      <c r="F381" s="7">
        <f aca="true" t="shared" si="88" ref="F381:O386">F382</f>
        <v>4501.2</v>
      </c>
      <c r="G381" s="7">
        <f t="shared" si="88"/>
        <v>0</v>
      </c>
      <c r="H381" s="35">
        <f t="shared" si="84"/>
        <v>4501.2</v>
      </c>
      <c r="I381" s="7">
        <f t="shared" si="88"/>
        <v>0</v>
      </c>
      <c r="J381" s="35">
        <f t="shared" si="82"/>
        <v>4501.2</v>
      </c>
      <c r="K381" s="7">
        <f t="shared" si="88"/>
        <v>0</v>
      </c>
      <c r="L381" s="35">
        <f t="shared" si="80"/>
        <v>4501.2</v>
      </c>
      <c r="M381" s="7">
        <f t="shared" si="88"/>
        <v>0</v>
      </c>
      <c r="N381" s="35">
        <f t="shared" si="81"/>
        <v>4501.2</v>
      </c>
      <c r="O381" s="7">
        <f t="shared" si="88"/>
        <v>0</v>
      </c>
      <c r="P381" s="35">
        <f t="shared" si="77"/>
        <v>4501.2</v>
      </c>
    </row>
    <row r="382" spans="1:16" ht="35.25" customHeight="1">
      <c r="A382" s="61" t="str">
        <f ca="1">IF(ISERROR(MATCH(B382,Код_КЦСР,0)),"",INDIRECT(ADDRESS(MATCH(B382,Код_КЦСР,0)+1,2,,,"КЦСР")))</f>
        <v>Работа по организации досуга населения на базе парков культуры и отдыха</v>
      </c>
      <c r="B382" s="43" t="s">
        <v>522</v>
      </c>
      <c r="C382" s="8"/>
      <c r="D382" s="1"/>
      <c r="E382" s="88"/>
      <c r="F382" s="7">
        <f t="shared" si="88"/>
        <v>4501.2</v>
      </c>
      <c r="G382" s="7">
        <f t="shared" si="88"/>
        <v>0</v>
      </c>
      <c r="H382" s="35">
        <f t="shared" si="84"/>
        <v>4501.2</v>
      </c>
      <c r="I382" s="7">
        <f t="shared" si="88"/>
        <v>0</v>
      </c>
      <c r="J382" s="35">
        <f t="shared" si="82"/>
        <v>4501.2</v>
      </c>
      <c r="K382" s="7">
        <f t="shared" si="88"/>
        <v>0</v>
      </c>
      <c r="L382" s="35">
        <f t="shared" si="80"/>
        <v>4501.2</v>
      </c>
      <c r="M382" s="7">
        <f t="shared" si="88"/>
        <v>0</v>
      </c>
      <c r="N382" s="35">
        <f t="shared" si="81"/>
        <v>4501.2</v>
      </c>
      <c r="O382" s="7">
        <f t="shared" si="88"/>
        <v>0</v>
      </c>
      <c r="P382" s="35">
        <f t="shared" si="77"/>
        <v>4501.2</v>
      </c>
    </row>
    <row r="383" spans="1:16" ht="19.5" customHeight="1">
      <c r="A383" s="61" t="str">
        <f ca="1">IF(ISERROR(MATCH(C383,Код_Раздел,0)),"",INDIRECT(ADDRESS(MATCH(C383,Код_Раздел,0)+1,2,,,"Раздел")))</f>
        <v>Культура, кинематография</v>
      </c>
      <c r="B383" s="43" t="s">
        <v>522</v>
      </c>
      <c r="C383" s="8" t="s">
        <v>230</v>
      </c>
      <c r="D383" s="1"/>
      <c r="E383" s="88"/>
      <c r="F383" s="7">
        <f t="shared" si="88"/>
        <v>4501.2</v>
      </c>
      <c r="G383" s="7">
        <f t="shared" si="88"/>
        <v>0</v>
      </c>
      <c r="H383" s="35">
        <f t="shared" si="84"/>
        <v>4501.2</v>
      </c>
      <c r="I383" s="7">
        <f t="shared" si="88"/>
        <v>0</v>
      </c>
      <c r="J383" s="35">
        <f t="shared" si="82"/>
        <v>4501.2</v>
      </c>
      <c r="K383" s="7">
        <f t="shared" si="88"/>
        <v>0</v>
      </c>
      <c r="L383" s="35">
        <f t="shared" si="80"/>
        <v>4501.2</v>
      </c>
      <c r="M383" s="7">
        <f t="shared" si="88"/>
        <v>0</v>
      </c>
      <c r="N383" s="35">
        <f t="shared" si="81"/>
        <v>4501.2</v>
      </c>
      <c r="O383" s="7">
        <f t="shared" si="88"/>
        <v>0</v>
      </c>
      <c r="P383" s="35">
        <f t="shared" si="77"/>
        <v>4501.2</v>
      </c>
    </row>
    <row r="384" spans="1:16" ht="19.5" customHeight="1">
      <c r="A384" s="12" t="s">
        <v>192</v>
      </c>
      <c r="B384" s="43" t="s">
        <v>522</v>
      </c>
      <c r="C384" s="8" t="s">
        <v>230</v>
      </c>
      <c r="D384" s="1" t="s">
        <v>221</v>
      </c>
      <c r="E384" s="88"/>
      <c r="F384" s="7">
        <f t="shared" si="88"/>
        <v>4501.2</v>
      </c>
      <c r="G384" s="7">
        <f t="shared" si="88"/>
        <v>0</v>
      </c>
      <c r="H384" s="35">
        <f t="shared" si="84"/>
        <v>4501.2</v>
      </c>
      <c r="I384" s="7">
        <f t="shared" si="88"/>
        <v>0</v>
      </c>
      <c r="J384" s="35">
        <f t="shared" si="82"/>
        <v>4501.2</v>
      </c>
      <c r="K384" s="7">
        <f t="shared" si="88"/>
        <v>0</v>
      </c>
      <c r="L384" s="35">
        <f t="shared" si="80"/>
        <v>4501.2</v>
      </c>
      <c r="M384" s="7">
        <f t="shared" si="88"/>
        <v>0</v>
      </c>
      <c r="N384" s="35">
        <f t="shared" si="81"/>
        <v>4501.2</v>
      </c>
      <c r="O384" s="7">
        <f t="shared" si="88"/>
        <v>0</v>
      </c>
      <c r="P384" s="35">
        <f t="shared" si="77"/>
        <v>4501.2</v>
      </c>
    </row>
    <row r="385" spans="1:16" ht="35.25" customHeight="1">
      <c r="A385" s="61" t="str">
        <f ca="1">IF(ISERROR(MATCH(E385,Код_КВР,0)),"",INDIRECT(ADDRESS(MATCH(E385,Код_КВР,0)+1,2,,,"КВР")))</f>
        <v>Предоставление субсидий бюджетным, автономным учреждениям и иным некоммерческим организациям</v>
      </c>
      <c r="B385" s="43" t="s">
        <v>522</v>
      </c>
      <c r="C385" s="8" t="s">
        <v>230</v>
      </c>
      <c r="D385" s="1" t="s">
        <v>221</v>
      </c>
      <c r="E385" s="88">
        <v>600</v>
      </c>
      <c r="F385" s="7">
        <f t="shared" si="88"/>
        <v>4501.2</v>
      </c>
      <c r="G385" s="7">
        <f t="shared" si="88"/>
        <v>0</v>
      </c>
      <c r="H385" s="35">
        <f t="shared" si="84"/>
        <v>4501.2</v>
      </c>
      <c r="I385" s="7">
        <f t="shared" si="88"/>
        <v>0</v>
      </c>
      <c r="J385" s="35">
        <f t="shared" si="82"/>
        <v>4501.2</v>
      </c>
      <c r="K385" s="7">
        <f t="shared" si="88"/>
        <v>0</v>
      </c>
      <c r="L385" s="35">
        <f t="shared" si="80"/>
        <v>4501.2</v>
      </c>
      <c r="M385" s="7">
        <f t="shared" si="88"/>
        <v>0</v>
      </c>
      <c r="N385" s="35">
        <f t="shared" si="81"/>
        <v>4501.2</v>
      </c>
      <c r="O385" s="7">
        <f t="shared" si="88"/>
        <v>0</v>
      </c>
      <c r="P385" s="35">
        <f t="shared" si="77"/>
        <v>4501.2</v>
      </c>
    </row>
    <row r="386" spans="1:16" ht="19.5" customHeight="1">
      <c r="A386" s="61" t="str">
        <f ca="1">IF(ISERROR(MATCH(E386,Код_КВР,0)),"",INDIRECT(ADDRESS(MATCH(E386,Код_КВР,0)+1,2,,,"КВР")))</f>
        <v>Субсидии автономным учреждениям</v>
      </c>
      <c r="B386" s="43" t="s">
        <v>522</v>
      </c>
      <c r="C386" s="8" t="s">
        <v>230</v>
      </c>
      <c r="D386" s="1" t="s">
        <v>221</v>
      </c>
      <c r="E386" s="88">
        <v>620</v>
      </c>
      <c r="F386" s="7">
        <f t="shared" si="88"/>
        <v>4501.2</v>
      </c>
      <c r="G386" s="7">
        <f t="shared" si="88"/>
        <v>0</v>
      </c>
      <c r="H386" s="35">
        <f t="shared" si="84"/>
        <v>4501.2</v>
      </c>
      <c r="I386" s="7">
        <f t="shared" si="88"/>
        <v>0</v>
      </c>
      <c r="J386" s="35">
        <f t="shared" si="82"/>
        <v>4501.2</v>
      </c>
      <c r="K386" s="7">
        <f t="shared" si="88"/>
        <v>0</v>
      </c>
      <c r="L386" s="35">
        <f t="shared" si="80"/>
        <v>4501.2</v>
      </c>
      <c r="M386" s="7">
        <f t="shared" si="88"/>
        <v>0</v>
      </c>
      <c r="N386" s="35">
        <f t="shared" si="81"/>
        <v>4501.2</v>
      </c>
      <c r="O386" s="7">
        <f t="shared" si="88"/>
        <v>0</v>
      </c>
      <c r="P386" s="35">
        <f t="shared" si="77"/>
        <v>4501.2</v>
      </c>
    </row>
    <row r="387" spans="1:16" ht="52.7" customHeight="1">
      <c r="A387" s="61" t="str">
        <f ca="1">IF(ISERROR(MATCH(E387,Код_КВР,0)),"",INDIRECT(ADDRESS(MATCH(E387,Код_КВР,0)+1,2,,,"КВР")))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387" s="43" t="s">
        <v>522</v>
      </c>
      <c r="C387" s="8" t="s">
        <v>230</v>
      </c>
      <c r="D387" s="1" t="s">
        <v>221</v>
      </c>
      <c r="E387" s="88">
        <v>621</v>
      </c>
      <c r="F387" s="7">
        <f>'прил.5'!G970</f>
        <v>4501.2</v>
      </c>
      <c r="G387" s="7">
        <f>'прил.5'!H970</f>
        <v>0</v>
      </c>
      <c r="H387" s="35">
        <f t="shared" si="84"/>
        <v>4501.2</v>
      </c>
      <c r="I387" s="7">
        <f>'прил.5'!J970</f>
        <v>0</v>
      </c>
      <c r="J387" s="35">
        <f t="shared" si="82"/>
        <v>4501.2</v>
      </c>
      <c r="K387" s="7">
        <f>'прил.5'!L970</f>
        <v>0</v>
      </c>
      <c r="L387" s="35">
        <f t="shared" si="80"/>
        <v>4501.2</v>
      </c>
      <c r="M387" s="7">
        <f>'прил.5'!N970</f>
        <v>0</v>
      </c>
      <c r="N387" s="35">
        <f t="shared" si="81"/>
        <v>4501.2</v>
      </c>
      <c r="O387" s="7">
        <f>'прил.5'!P970</f>
        <v>0</v>
      </c>
      <c r="P387" s="35">
        <f t="shared" si="77"/>
        <v>4501.2</v>
      </c>
    </row>
    <row r="388" spans="1:16" ht="33">
      <c r="A388" s="61" t="str">
        <f ca="1">IF(ISERROR(MATCH(B388,Код_КЦСР,0)),"",INDIRECT(ADDRESS(MATCH(B388,Код_КЦСР,0)+1,2,,,"КЦСР")))</f>
        <v>Дополнительное образование в сфере культуры и искусства, поддержка юных дарований</v>
      </c>
      <c r="B388" s="43" t="s">
        <v>524</v>
      </c>
      <c r="C388" s="8"/>
      <c r="D388" s="1"/>
      <c r="E388" s="88"/>
      <c r="F388" s="7">
        <f aca="true" t="shared" si="89" ref="F388:O393">F389</f>
        <v>60888.1</v>
      </c>
      <c r="G388" s="7">
        <f t="shared" si="89"/>
        <v>0</v>
      </c>
      <c r="H388" s="35">
        <f t="shared" si="84"/>
        <v>60888.1</v>
      </c>
      <c r="I388" s="7">
        <f t="shared" si="89"/>
        <v>0</v>
      </c>
      <c r="J388" s="35">
        <f t="shared" si="82"/>
        <v>60888.1</v>
      </c>
      <c r="K388" s="7">
        <f t="shared" si="89"/>
        <v>-50.9</v>
      </c>
      <c r="L388" s="35">
        <f t="shared" si="80"/>
        <v>60837.2</v>
      </c>
      <c r="M388" s="7">
        <f t="shared" si="89"/>
        <v>0</v>
      </c>
      <c r="N388" s="35">
        <f t="shared" si="81"/>
        <v>60837.2</v>
      </c>
      <c r="O388" s="7">
        <f t="shared" si="89"/>
        <v>0</v>
      </c>
      <c r="P388" s="35">
        <f t="shared" si="77"/>
        <v>60837.2</v>
      </c>
    </row>
    <row r="389" spans="1:16" ht="19.5" customHeight="1">
      <c r="A389" s="61" t="str">
        <f ca="1">IF(ISERROR(MATCH(B389,Код_КЦСР,0)),"",INDIRECT(ADDRESS(MATCH(B389,Код_КЦСР,0)+1,2,,,"КЦСР")))</f>
        <v>Оказание муниципальных услуг</v>
      </c>
      <c r="B389" s="43" t="s">
        <v>527</v>
      </c>
      <c r="C389" s="8"/>
      <c r="D389" s="1"/>
      <c r="E389" s="88"/>
      <c r="F389" s="7">
        <f t="shared" si="89"/>
        <v>60888.1</v>
      </c>
      <c r="G389" s="7">
        <f t="shared" si="89"/>
        <v>0</v>
      </c>
      <c r="H389" s="35">
        <f t="shared" si="84"/>
        <v>60888.1</v>
      </c>
      <c r="I389" s="7">
        <f t="shared" si="89"/>
        <v>0</v>
      </c>
      <c r="J389" s="35">
        <f t="shared" si="82"/>
        <v>60888.1</v>
      </c>
      <c r="K389" s="7">
        <f t="shared" si="89"/>
        <v>-50.9</v>
      </c>
      <c r="L389" s="35">
        <f t="shared" si="80"/>
        <v>60837.2</v>
      </c>
      <c r="M389" s="7">
        <f t="shared" si="89"/>
        <v>0</v>
      </c>
      <c r="N389" s="35">
        <f t="shared" si="81"/>
        <v>60837.2</v>
      </c>
      <c r="O389" s="7">
        <f t="shared" si="89"/>
        <v>0</v>
      </c>
      <c r="P389" s="35">
        <f t="shared" si="77"/>
        <v>60837.2</v>
      </c>
    </row>
    <row r="390" spans="1:16" ht="17.25" customHeight="1">
      <c r="A390" s="61" t="str">
        <f ca="1">IF(ISERROR(MATCH(C390,Код_Раздел,0)),"",INDIRECT(ADDRESS(MATCH(C390,Код_Раздел,0)+1,2,,,"Раздел")))</f>
        <v>Образование</v>
      </c>
      <c r="B390" s="43" t="s">
        <v>527</v>
      </c>
      <c r="C390" s="8" t="s">
        <v>203</v>
      </c>
      <c r="D390" s="1"/>
      <c r="E390" s="88"/>
      <c r="F390" s="7">
        <f t="shared" si="89"/>
        <v>60888.1</v>
      </c>
      <c r="G390" s="7">
        <f t="shared" si="89"/>
        <v>0</v>
      </c>
      <c r="H390" s="35">
        <f t="shared" si="84"/>
        <v>60888.1</v>
      </c>
      <c r="I390" s="7">
        <f t="shared" si="89"/>
        <v>0</v>
      </c>
      <c r="J390" s="35">
        <f t="shared" si="82"/>
        <v>60888.1</v>
      </c>
      <c r="K390" s="7">
        <f t="shared" si="89"/>
        <v>-50.9</v>
      </c>
      <c r="L390" s="35">
        <f t="shared" si="80"/>
        <v>60837.2</v>
      </c>
      <c r="M390" s="7">
        <f t="shared" si="89"/>
        <v>0</v>
      </c>
      <c r="N390" s="35">
        <f t="shared" si="81"/>
        <v>60837.2</v>
      </c>
      <c r="O390" s="7">
        <f t="shared" si="89"/>
        <v>0</v>
      </c>
      <c r="P390" s="35">
        <f t="shared" si="77"/>
        <v>60837.2</v>
      </c>
    </row>
    <row r="391" spans="1:16" ht="20.25" customHeight="1">
      <c r="A391" s="12" t="s">
        <v>258</v>
      </c>
      <c r="B391" s="43" t="s">
        <v>527</v>
      </c>
      <c r="C391" s="8" t="s">
        <v>203</v>
      </c>
      <c r="D391" s="1" t="s">
        <v>222</v>
      </c>
      <c r="E391" s="88"/>
      <c r="F391" s="7">
        <f t="shared" si="89"/>
        <v>60888.1</v>
      </c>
      <c r="G391" s="7">
        <f t="shared" si="89"/>
        <v>0</v>
      </c>
      <c r="H391" s="35">
        <f t="shared" si="84"/>
        <v>60888.1</v>
      </c>
      <c r="I391" s="7">
        <f t="shared" si="89"/>
        <v>0</v>
      </c>
      <c r="J391" s="35">
        <f t="shared" si="82"/>
        <v>60888.1</v>
      </c>
      <c r="K391" s="7">
        <f t="shared" si="89"/>
        <v>-50.9</v>
      </c>
      <c r="L391" s="35">
        <f t="shared" si="80"/>
        <v>60837.2</v>
      </c>
      <c r="M391" s="7">
        <f t="shared" si="89"/>
        <v>0</v>
      </c>
      <c r="N391" s="35">
        <f t="shared" si="81"/>
        <v>60837.2</v>
      </c>
      <c r="O391" s="7">
        <f t="shared" si="89"/>
        <v>0</v>
      </c>
      <c r="P391" s="35">
        <f t="shared" si="77"/>
        <v>60837.2</v>
      </c>
    </row>
    <row r="392" spans="1:16" ht="36" customHeight="1">
      <c r="A392" s="61" t="str">
        <f ca="1">IF(ISERROR(MATCH(E392,Код_КВР,0)),"",INDIRECT(ADDRESS(MATCH(E392,Код_КВР,0)+1,2,,,"КВР")))</f>
        <v>Предоставление субсидий бюджетным, автономным учреждениям и иным некоммерческим организациям</v>
      </c>
      <c r="B392" s="43" t="s">
        <v>527</v>
      </c>
      <c r="C392" s="8" t="s">
        <v>203</v>
      </c>
      <c r="D392" s="1" t="s">
        <v>222</v>
      </c>
      <c r="E392" s="88">
        <v>600</v>
      </c>
      <c r="F392" s="7">
        <f t="shared" si="89"/>
        <v>60888.1</v>
      </c>
      <c r="G392" s="7">
        <f t="shared" si="89"/>
        <v>0</v>
      </c>
      <c r="H392" s="35">
        <f t="shared" si="84"/>
        <v>60888.1</v>
      </c>
      <c r="I392" s="7">
        <f t="shared" si="89"/>
        <v>0</v>
      </c>
      <c r="J392" s="35">
        <f t="shared" si="82"/>
        <v>60888.1</v>
      </c>
      <c r="K392" s="7">
        <f t="shared" si="89"/>
        <v>-50.9</v>
      </c>
      <c r="L392" s="35">
        <f t="shared" si="80"/>
        <v>60837.2</v>
      </c>
      <c r="M392" s="7">
        <f t="shared" si="89"/>
        <v>0</v>
      </c>
      <c r="N392" s="35">
        <f t="shared" si="81"/>
        <v>60837.2</v>
      </c>
      <c r="O392" s="7">
        <f t="shared" si="89"/>
        <v>0</v>
      </c>
      <c r="P392" s="35">
        <f t="shared" si="77"/>
        <v>60837.2</v>
      </c>
    </row>
    <row r="393" spans="1:16" ht="20.25" customHeight="1">
      <c r="A393" s="61" t="str">
        <f ca="1">IF(ISERROR(MATCH(E393,Код_КВР,0)),"",INDIRECT(ADDRESS(MATCH(E393,Код_КВР,0)+1,2,,,"КВР")))</f>
        <v>Субсидии бюджетным учреждениям</v>
      </c>
      <c r="B393" s="43" t="s">
        <v>527</v>
      </c>
      <c r="C393" s="8" t="s">
        <v>203</v>
      </c>
      <c r="D393" s="1" t="s">
        <v>222</v>
      </c>
      <c r="E393" s="88">
        <v>610</v>
      </c>
      <c r="F393" s="7">
        <f t="shared" si="89"/>
        <v>60888.1</v>
      </c>
      <c r="G393" s="7">
        <f t="shared" si="89"/>
        <v>0</v>
      </c>
      <c r="H393" s="35">
        <f t="shared" si="84"/>
        <v>60888.1</v>
      </c>
      <c r="I393" s="7">
        <f t="shared" si="89"/>
        <v>0</v>
      </c>
      <c r="J393" s="35">
        <f t="shared" si="82"/>
        <v>60888.1</v>
      </c>
      <c r="K393" s="7">
        <f t="shared" si="89"/>
        <v>-50.9</v>
      </c>
      <c r="L393" s="35">
        <f t="shared" si="80"/>
        <v>60837.2</v>
      </c>
      <c r="M393" s="7">
        <f t="shared" si="89"/>
        <v>0</v>
      </c>
      <c r="N393" s="35">
        <f t="shared" si="81"/>
        <v>60837.2</v>
      </c>
      <c r="O393" s="7">
        <f t="shared" si="89"/>
        <v>0</v>
      </c>
      <c r="P393" s="35">
        <f t="shared" si="77"/>
        <v>60837.2</v>
      </c>
    </row>
    <row r="394" spans="1:16" ht="49.5">
      <c r="A394" s="61" t="str">
        <f ca="1">IF(ISERROR(MATCH(E394,Код_КВР,0)),"",INDIRECT(ADDRESS(MATCH(E394,Код_КВР,0)+1,2,,,"КВР")))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94" s="43" t="s">
        <v>527</v>
      </c>
      <c r="C394" s="8" t="s">
        <v>203</v>
      </c>
      <c r="D394" s="1" t="s">
        <v>222</v>
      </c>
      <c r="E394" s="88">
        <v>611</v>
      </c>
      <c r="F394" s="7">
        <f>'прил.5'!G880</f>
        <v>60888.1</v>
      </c>
      <c r="G394" s="7">
        <f>'прил.5'!H880</f>
        <v>0</v>
      </c>
      <c r="H394" s="35">
        <f t="shared" si="84"/>
        <v>60888.1</v>
      </c>
      <c r="I394" s="7">
        <f>'прил.5'!J880</f>
        <v>0</v>
      </c>
      <c r="J394" s="35">
        <f t="shared" si="82"/>
        <v>60888.1</v>
      </c>
      <c r="K394" s="7">
        <f>'прил.5'!L880</f>
        <v>-50.9</v>
      </c>
      <c r="L394" s="35">
        <f t="shared" si="80"/>
        <v>60837.2</v>
      </c>
      <c r="M394" s="7">
        <f>'прил.5'!N880</f>
        <v>0</v>
      </c>
      <c r="N394" s="35">
        <f t="shared" si="81"/>
        <v>60837.2</v>
      </c>
      <c r="O394" s="7">
        <f>'прил.5'!P880</f>
        <v>0</v>
      </c>
      <c r="P394" s="35">
        <f t="shared" si="77"/>
        <v>60837.2</v>
      </c>
    </row>
    <row r="395" spans="1:16" ht="33">
      <c r="A395" s="61" t="str">
        <f ca="1">IF(ISERROR(MATCH(B395,Код_КЦСР,0)),"",INDIRECT(ADDRESS(MATCH(B395,Код_КЦСР,0)+1,2,,,"КЦСР")))</f>
        <v>Работа по организации и ведению бухгалтерского (бюджетного) учета и отчетности</v>
      </c>
      <c r="B395" s="43" t="s">
        <v>528</v>
      </c>
      <c r="C395" s="8"/>
      <c r="D395" s="1"/>
      <c r="E395" s="88"/>
      <c r="F395" s="7">
        <f aca="true" t="shared" si="90" ref="F395:O399">F396</f>
        <v>7747.3</v>
      </c>
      <c r="G395" s="7">
        <f t="shared" si="90"/>
        <v>0</v>
      </c>
      <c r="H395" s="35">
        <f t="shared" si="84"/>
        <v>7747.3</v>
      </c>
      <c r="I395" s="7">
        <f t="shared" si="90"/>
        <v>0</v>
      </c>
      <c r="J395" s="35">
        <f t="shared" si="82"/>
        <v>7747.3</v>
      </c>
      <c r="K395" s="7">
        <f t="shared" si="90"/>
        <v>-1.8</v>
      </c>
      <c r="L395" s="35">
        <f t="shared" si="80"/>
        <v>7745.5</v>
      </c>
      <c r="M395" s="7">
        <f t="shared" si="90"/>
        <v>0</v>
      </c>
      <c r="N395" s="35">
        <f t="shared" si="81"/>
        <v>7745.5</v>
      </c>
      <c r="O395" s="7">
        <f t="shared" si="90"/>
        <v>0</v>
      </c>
      <c r="P395" s="35">
        <f t="shared" si="77"/>
        <v>7745.5</v>
      </c>
    </row>
    <row r="396" spans="1:16" ht="12.75">
      <c r="A396" s="61" t="str">
        <f ca="1">IF(ISERROR(MATCH(C396,Код_Раздел,0)),"",INDIRECT(ADDRESS(MATCH(C396,Код_Раздел,0)+1,2,,,"Раздел")))</f>
        <v>Культура, кинематография</v>
      </c>
      <c r="B396" s="43" t="s">
        <v>528</v>
      </c>
      <c r="C396" s="8" t="s">
        <v>230</v>
      </c>
      <c r="D396" s="1"/>
      <c r="E396" s="88"/>
      <c r="F396" s="7">
        <f t="shared" si="90"/>
        <v>7747.3</v>
      </c>
      <c r="G396" s="7">
        <f t="shared" si="90"/>
        <v>0</v>
      </c>
      <c r="H396" s="35">
        <f t="shared" si="84"/>
        <v>7747.3</v>
      </c>
      <c r="I396" s="7">
        <f t="shared" si="90"/>
        <v>0</v>
      </c>
      <c r="J396" s="35">
        <f t="shared" si="82"/>
        <v>7747.3</v>
      </c>
      <c r="K396" s="7">
        <f t="shared" si="90"/>
        <v>-1.8</v>
      </c>
      <c r="L396" s="35">
        <f t="shared" si="80"/>
        <v>7745.5</v>
      </c>
      <c r="M396" s="7">
        <f t="shared" si="90"/>
        <v>0</v>
      </c>
      <c r="N396" s="35">
        <f t="shared" si="81"/>
        <v>7745.5</v>
      </c>
      <c r="O396" s="7">
        <f t="shared" si="90"/>
        <v>0</v>
      </c>
      <c r="P396" s="35">
        <f t="shared" si="77"/>
        <v>7745.5</v>
      </c>
    </row>
    <row r="397" spans="1:16" ht="12.75">
      <c r="A397" s="12" t="s">
        <v>171</v>
      </c>
      <c r="B397" s="43" t="s">
        <v>528</v>
      </c>
      <c r="C397" s="8" t="s">
        <v>230</v>
      </c>
      <c r="D397" s="1" t="s">
        <v>224</v>
      </c>
      <c r="E397" s="88"/>
      <c r="F397" s="7">
        <f t="shared" si="90"/>
        <v>7747.3</v>
      </c>
      <c r="G397" s="7">
        <f t="shared" si="90"/>
        <v>0</v>
      </c>
      <c r="H397" s="35">
        <f t="shared" si="84"/>
        <v>7747.3</v>
      </c>
      <c r="I397" s="7">
        <f t="shared" si="90"/>
        <v>0</v>
      </c>
      <c r="J397" s="35">
        <f t="shared" si="82"/>
        <v>7747.3</v>
      </c>
      <c r="K397" s="7">
        <f t="shared" si="90"/>
        <v>-1.8</v>
      </c>
      <c r="L397" s="35">
        <f t="shared" si="80"/>
        <v>7745.5</v>
      </c>
      <c r="M397" s="7">
        <f t="shared" si="90"/>
        <v>0</v>
      </c>
      <c r="N397" s="35">
        <f t="shared" si="81"/>
        <v>7745.5</v>
      </c>
      <c r="O397" s="7">
        <f t="shared" si="90"/>
        <v>0</v>
      </c>
      <c r="P397" s="35">
        <f t="shared" si="77"/>
        <v>7745.5</v>
      </c>
    </row>
    <row r="398" spans="1:16" ht="33">
      <c r="A398" s="61" t="str">
        <f ca="1">IF(ISERROR(MATCH(E398,Код_КВР,0)),"",INDIRECT(ADDRESS(MATCH(E398,Код_КВР,0)+1,2,,,"КВР")))</f>
        <v>Предоставление субсидий бюджетным, автономным учреждениям и иным некоммерческим организациям</v>
      </c>
      <c r="B398" s="43" t="s">
        <v>528</v>
      </c>
      <c r="C398" s="8" t="s">
        <v>230</v>
      </c>
      <c r="D398" s="1" t="s">
        <v>224</v>
      </c>
      <c r="E398" s="88">
        <v>600</v>
      </c>
      <c r="F398" s="7">
        <f t="shared" si="90"/>
        <v>7747.3</v>
      </c>
      <c r="G398" s="7">
        <f t="shared" si="90"/>
        <v>0</v>
      </c>
      <c r="H398" s="35">
        <f t="shared" si="84"/>
        <v>7747.3</v>
      </c>
      <c r="I398" s="7">
        <f t="shared" si="90"/>
        <v>0</v>
      </c>
      <c r="J398" s="35">
        <f t="shared" si="82"/>
        <v>7747.3</v>
      </c>
      <c r="K398" s="7">
        <f t="shared" si="90"/>
        <v>-1.8</v>
      </c>
      <c r="L398" s="35">
        <f t="shared" si="80"/>
        <v>7745.5</v>
      </c>
      <c r="M398" s="7">
        <f t="shared" si="90"/>
        <v>0</v>
      </c>
      <c r="N398" s="35">
        <f t="shared" si="81"/>
        <v>7745.5</v>
      </c>
      <c r="O398" s="7">
        <f t="shared" si="90"/>
        <v>0</v>
      </c>
      <c r="P398" s="35">
        <f t="shared" si="77"/>
        <v>7745.5</v>
      </c>
    </row>
    <row r="399" spans="1:16" ht="12.75">
      <c r="A399" s="61" t="str">
        <f ca="1">IF(ISERROR(MATCH(E399,Код_КВР,0)),"",INDIRECT(ADDRESS(MATCH(E399,Код_КВР,0)+1,2,,,"КВР")))</f>
        <v>Субсидии бюджетным учреждениям</v>
      </c>
      <c r="B399" s="43" t="s">
        <v>528</v>
      </c>
      <c r="C399" s="8" t="s">
        <v>230</v>
      </c>
      <c r="D399" s="1" t="s">
        <v>224</v>
      </c>
      <c r="E399" s="88">
        <v>610</v>
      </c>
      <c r="F399" s="7">
        <f t="shared" si="90"/>
        <v>7747.3</v>
      </c>
      <c r="G399" s="7">
        <f t="shared" si="90"/>
        <v>0</v>
      </c>
      <c r="H399" s="35">
        <f t="shared" si="84"/>
        <v>7747.3</v>
      </c>
      <c r="I399" s="7">
        <f t="shared" si="90"/>
        <v>0</v>
      </c>
      <c r="J399" s="35">
        <f t="shared" si="82"/>
        <v>7747.3</v>
      </c>
      <c r="K399" s="7">
        <f t="shared" si="90"/>
        <v>-1.8</v>
      </c>
      <c r="L399" s="35">
        <f t="shared" si="80"/>
        <v>7745.5</v>
      </c>
      <c r="M399" s="7">
        <f t="shared" si="90"/>
        <v>0</v>
      </c>
      <c r="N399" s="35">
        <f t="shared" si="81"/>
        <v>7745.5</v>
      </c>
      <c r="O399" s="7">
        <f t="shared" si="90"/>
        <v>0</v>
      </c>
      <c r="P399" s="35">
        <f t="shared" si="77"/>
        <v>7745.5</v>
      </c>
    </row>
    <row r="400" spans="1:16" ht="49.5">
      <c r="A400" s="61" t="str">
        <f ca="1">IF(ISERROR(MATCH(E400,Код_КВР,0)),"",INDIRECT(ADDRESS(MATCH(E400,Код_КВР,0)+1,2,,,"КВР")))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00" s="43" t="s">
        <v>528</v>
      </c>
      <c r="C400" s="8" t="s">
        <v>230</v>
      </c>
      <c r="D400" s="1" t="s">
        <v>224</v>
      </c>
      <c r="E400" s="88">
        <v>611</v>
      </c>
      <c r="F400" s="7">
        <f>'прил.5'!G1034</f>
        <v>7747.3</v>
      </c>
      <c r="G400" s="7">
        <f>'прил.5'!H1034</f>
        <v>0</v>
      </c>
      <c r="H400" s="35">
        <f t="shared" si="84"/>
        <v>7747.3</v>
      </c>
      <c r="I400" s="7">
        <f>'прил.5'!J1034</f>
        <v>0</v>
      </c>
      <c r="J400" s="35">
        <f t="shared" si="82"/>
        <v>7747.3</v>
      </c>
      <c r="K400" s="7">
        <f>'прил.5'!L1034</f>
        <v>-1.8</v>
      </c>
      <c r="L400" s="35">
        <f t="shared" si="80"/>
        <v>7745.5</v>
      </c>
      <c r="M400" s="7">
        <f>'прил.5'!N1034</f>
        <v>0</v>
      </c>
      <c r="N400" s="35">
        <f t="shared" si="81"/>
        <v>7745.5</v>
      </c>
      <c r="O400" s="7">
        <f>'прил.5'!P1034</f>
        <v>0</v>
      </c>
      <c r="P400" s="35">
        <f t="shared" si="77"/>
        <v>7745.5</v>
      </c>
    </row>
    <row r="401" spans="1:16" ht="49.5">
      <c r="A401" s="61" t="str">
        <f ca="1">IF(ISERROR(MATCH(B401,Код_КЦСР,0)),"",INDIRECT(ADDRESS(MATCH(B401,Код_КЦСР,0)+1,2,,,"КЦСР")))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401" s="43" t="s">
        <v>530</v>
      </c>
      <c r="C401" s="8"/>
      <c r="D401" s="1"/>
      <c r="E401" s="88"/>
      <c r="F401" s="7">
        <f>F402+F408+F416+F424+F430+F441</f>
        <v>332650.89999999997</v>
      </c>
      <c r="G401" s="7">
        <f>G402+G408+G416+G424+G430+G441</f>
        <v>0</v>
      </c>
      <c r="H401" s="35">
        <f t="shared" si="84"/>
        <v>332650.89999999997</v>
      </c>
      <c r="I401" s="7">
        <f>I402+I408+I416+I424+I430+I441</f>
        <v>0</v>
      </c>
      <c r="J401" s="35">
        <f t="shared" si="82"/>
        <v>332650.89999999997</v>
      </c>
      <c r="K401" s="7">
        <f>K402+K408+K416+K424+K430+K441</f>
        <v>-80.7</v>
      </c>
      <c r="L401" s="35">
        <f t="shared" si="80"/>
        <v>332570.19999999995</v>
      </c>
      <c r="M401" s="7">
        <f>M402+M408+M416+M424+M430+M441</f>
        <v>0</v>
      </c>
      <c r="N401" s="35">
        <f t="shared" si="81"/>
        <v>332570.19999999995</v>
      </c>
      <c r="O401" s="7">
        <f>O402+O408+O416+O424+O430+O441</f>
        <v>-3959.5</v>
      </c>
      <c r="P401" s="35">
        <f t="shared" si="77"/>
        <v>328610.69999999995</v>
      </c>
    </row>
    <row r="402" spans="1:16" ht="12.75">
      <c r="A402" s="61" t="str">
        <f ca="1">IF(ISERROR(MATCH(B402,Код_КЦСР,0)),"",INDIRECT(ADDRESS(MATCH(B402,Код_КЦСР,0)+1,2,,,"КЦСР")))</f>
        <v>Обеспечение доступа к спортивным объектам</v>
      </c>
      <c r="B402" s="43" t="s">
        <v>532</v>
      </c>
      <c r="C402" s="8"/>
      <c r="D402" s="1"/>
      <c r="E402" s="88"/>
      <c r="F402" s="7">
        <f aca="true" t="shared" si="91" ref="F402:O406">F403</f>
        <v>176820.9</v>
      </c>
      <c r="G402" s="7">
        <f t="shared" si="91"/>
        <v>-10908.8</v>
      </c>
      <c r="H402" s="35">
        <f t="shared" si="84"/>
        <v>165912.1</v>
      </c>
      <c r="I402" s="7">
        <f t="shared" si="91"/>
        <v>0</v>
      </c>
      <c r="J402" s="35">
        <f t="shared" si="82"/>
        <v>165912.1</v>
      </c>
      <c r="K402" s="7">
        <f t="shared" si="91"/>
        <v>0</v>
      </c>
      <c r="L402" s="35">
        <f t="shared" si="80"/>
        <v>165912.1</v>
      </c>
      <c r="M402" s="7">
        <f t="shared" si="91"/>
        <v>0</v>
      </c>
      <c r="N402" s="35">
        <f t="shared" si="81"/>
        <v>165912.1</v>
      </c>
      <c r="O402" s="7">
        <f t="shared" si="91"/>
        <v>0</v>
      </c>
      <c r="P402" s="35">
        <f t="shared" si="77"/>
        <v>165912.1</v>
      </c>
    </row>
    <row r="403" spans="1:16" ht="12.75">
      <c r="A403" s="61" t="str">
        <f ca="1">IF(ISERROR(MATCH(C403,Код_Раздел,0)),"",INDIRECT(ADDRESS(MATCH(C403,Код_Раздел,0)+1,2,,,"Раздел")))</f>
        <v>Физическая культура и спорт</v>
      </c>
      <c r="B403" s="43" t="s">
        <v>532</v>
      </c>
      <c r="C403" s="8" t="s">
        <v>232</v>
      </c>
      <c r="D403" s="1"/>
      <c r="E403" s="88"/>
      <c r="F403" s="7">
        <f t="shared" si="91"/>
        <v>176820.9</v>
      </c>
      <c r="G403" s="7">
        <f t="shared" si="91"/>
        <v>-10908.8</v>
      </c>
      <c r="H403" s="35">
        <f t="shared" si="84"/>
        <v>165912.1</v>
      </c>
      <c r="I403" s="7">
        <f t="shared" si="91"/>
        <v>0</v>
      </c>
      <c r="J403" s="35">
        <f t="shared" si="82"/>
        <v>165912.1</v>
      </c>
      <c r="K403" s="7">
        <f t="shared" si="91"/>
        <v>0</v>
      </c>
      <c r="L403" s="35">
        <f t="shared" si="80"/>
        <v>165912.1</v>
      </c>
      <c r="M403" s="7">
        <f t="shared" si="91"/>
        <v>0</v>
      </c>
      <c r="N403" s="35">
        <f t="shared" si="81"/>
        <v>165912.1</v>
      </c>
      <c r="O403" s="7">
        <f t="shared" si="91"/>
        <v>0</v>
      </c>
      <c r="P403" s="35">
        <f aca="true" t="shared" si="92" ref="P403:P466">N403+O403</f>
        <v>165912.1</v>
      </c>
    </row>
    <row r="404" spans="1:16" ht="18.75" customHeight="1">
      <c r="A404" s="12" t="s">
        <v>194</v>
      </c>
      <c r="B404" s="43" t="s">
        <v>532</v>
      </c>
      <c r="C404" s="8" t="s">
        <v>232</v>
      </c>
      <c r="D404" s="1" t="s">
        <v>221</v>
      </c>
      <c r="E404" s="88"/>
      <c r="F404" s="7">
        <f t="shared" si="91"/>
        <v>176820.9</v>
      </c>
      <c r="G404" s="7">
        <f t="shared" si="91"/>
        <v>-10908.8</v>
      </c>
      <c r="H404" s="35">
        <f t="shared" si="84"/>
        <v>165912.1</v>
      </c>
      <c r="I404" s="7">
        <f t="shared" si="91"/>
        <v>0</v>
      </c>
      <c r="J404" s="35">
        <f t="shared" si="82"/>
        <v>165912.1</v>
      </c>
      <c r="K404" s="7">
        <f t="shared" si="91"/>
        <v>0</v>
      </c>
      <c r="L404" s="35">
        <f t="shared" si="80"/>
        <v>165912.1</v>
      </c>
      <c r="M404" s="7">
        <f t="shared" si="91"/>
        <v>0</v>
      </c>
      <c r="N404" s="35">
        <f t="shared" si="81"/>
        <v>165912.1</v>
      </c>
      <c r="O404" s="7">
        <f t="shared" si="91"/>
        <v>0</v>
      </c>
      <c r="P404" s="35">
        <f t="shared" si="92"/>
        <v>165912.1</v>
      </c>
    </row>
    <row r="405" spans="1:16" ht="33">
      <c r="A405" s="61" t="str">
        <f ca="1">IF(ISERROR(MATCH(E405,Код_КВР,0)),"",INDIRECT(ADDRESS(MATCH(E405,Код_КВР,0)+1,2,,,"КВР")))</f>
        <v>Предоставление субсидий бюджетным, автономным учреждениям и иным некоммерческим организациям</v>
      </c>
      <c r="B405" s="43" t="s">
        <v>532</v>
      </c>
      <c r="C405" s="8" t="s">
        <v>232</v>
      </c>
      <c r="D405" s="1" t="s">
        <v>221</v>
      </c>
      <c r="E405" s="88">
        <v>600</v>
      </c>
      <c r="F405" s="7">
        <f t="shared" si="91"/>
        <v>176820.9</v>
      </c>
      <c r="G405" s="7">
        <f t="shared" si="91"/>
        <v>-10908.8</v>
      </c>
      <c r="H405" s="35">
        <f t="shared" si="84"/>
        <v>165912.1</v>
      </c>
      <c r="I405" s="7">
        <f t="shared" si="91"/>
        <v>0</v>
      </c>
      <c r="J405" s="35">
        <f t="shared" si="82"/>
        <v>165912.1</v>
      </c>
      <c r="K405" s="7">
        <f t="shared" si="91"/>
        <v>0</v>
      </c>
      <c r="L405" s="35">
        <f t="shared" si="80"/>
        <v>165912.1</v>
      </c>
      <c r="M405" s="7">
        <f t="shared" si="91"/>
        <v>0</v>
      </c>
      <c r="N405" s="35">
        <f t="shared" si="81"/>
        <v>165912.1</v>
      </c>
      <c r="O405" s="7">
        <f t="shared" si="91"/>
        <v>0</v>
      </c>
      <c r="P405" s="35">
        <f t="shared" si="92"/>
        <v>165912.1</v>
      </c>
    </row>
    <row r="406" spans="1:16" ht="12.75">
      <c r="A406" s="61" t="str">
        <f ca="1">IF(ISERROR(MATCH(E406,Код_КВР,0)),"",INDIRECT(ADDRESS(MATCH(E406,Код_КВР,0)+1,2,,,"КВР")))</f>
        <v>Субсидии автономным учреждениям</v>
      </c>
      <c r="B406" s="43" t="s">
        <v>532</v>
      </c>
      <c r="C406" s="8" t="s">
        <v>232</v>
      </c>
      <c r="D406" s="1" t="s">
        <v>221</v>
      </c>
      <c r="E406" s="88">
        <v>620</v>
      </c>
      <c r="F406" s="7">
        <f t="shared" si="91"/>
        <v>176820.9</v>
      </c>
      <c r="G406" s="7">
        <f t="shared" si="91"/>
        <v>-10908.8</v>
      </c>
      <c r="H406" s="35">
        <f t="shared" si="84"/>
        <v>165912.1</v>
      </c>
      <c r="I406" s="7">
        <f t="shared" si="91"/>
        <v>0</v>
      </c>
      <c r="J406" s="35">
        <f t="shared" si="82"/>
        <v>165912.1</v>
      </c>
      <c r="K406" s="7">
        <f t="shared" si="91"/>
        <v>0</v>
      </c>
      <c r="L406" s="35">
        <f t="shared" si="80"/>
        <v>165912.1</v>
      </c>
      <c r="M406" s="7">
        <f t="shared" si="91"/>
        <v>0</v>
      </c>
      <c r="N406" s="35">
        <f t="shared" si="81"/>
        <v>165912.1</v>
      </c>
      <c r="O406" s="7">
        <f t="shared" si="91"/>
        <v>0</v>
      </c>
      <c r="P406" s="35">
        <f t="shared" si="92"/>
        <v>165912.1</v>
      </c>
    </row>
    <row r="407" spans="1:16" ht="49.5">
      <c r="A407" s="61" t="str">
        <f ca="1">IF(ISERROR(MATCH(E407,Код_КВР,0)),"",INDIRECT(ADDRESS(MATCH(E407,Код_КВР,0)+1,2,,,"КВР")))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07" s="43" t="s">
        <v>532</v>
      </c>
      <c r="C407" s="8" t="s">
        <v>232</v>
      </c>
      <c r="D407" s="1" t="s">
        <v>221</v>
      </c>
      <c r="E407" s="88">
        <v>621</v>
      </c>
      <c r="F407" s="7">
        <f>'прил.5'!G1133</f>
        <v>176820.9</v>
      </c>
      <c r="G407" s="7">
        <f>'прил.5'!H1133</f>
        <v>-10908.8</v>
      </c>
      <c r="H407" s="35">
        <f t="shared" si="84"/>
        <v>165912.1</v>
      </c>
      <c r="I407" s="7">
        <f>'прил.5'!J1133</f>
        <v>0</v>
      </c>
      <c r="J407" s="35">
        <f t="shared" si="82"/>
        <v>165912.1</v>
      </c>
      <c r="K407" s="7">
        <f>'прил.5'!L1133</f>
        <v>0</v>
      </c>
      <c r="L407" s="35">
        <f t="shared" si="80"/>
        <v>165912.1</v>
      </c>
      <c r="M407" s="7">
        <f>'прил.5'!N1133</f>
        <v>0</v>
      </c>
      <c r="N407" s="35">
        <f t="shared" si="81"/>
        <v>165912.1</v>
      </c>
      <c r="O407" s="7">
        <f>'прил.5'!P1133</f>
        <v>0</v>
      </c>
      <c r="P407" s="35">
        <f t="shared" si="92"/>
        <v>165912.1</v>
      </c>
    </row>
    <row r="408" spans="1:16" ht="33">
      <c r="A408" s="61" t="str">
        <f ca="1">IF(ISERROR(MATCH(B408,Код_КЦСР,0)),"",INDIRECT(ADDRESS(MATCH(B408,Код_КЦСР,0)+1,2,,,"КЦСР")))</f>
        <v>Обеспечение участия в физкультурных и спортивных мероприятиях различного уровня (региональных и выше)</v>
      </c>
      <c r="B408" s="43" t="s">
        <v>534</v>
      </c>
      <c r="C408" s="8"/>
      <c r="D408" s="1"/>
      <c r="E408" s="88"/>
      <c r="F408" s="7">
        <f aca="true" t="shared" si="93" ref="F408:O410">F409</f>
        <v>18569.3</v>
      </c>
      <c r="G408" s="7">
        <f t="shared" si="93"/>
        <v>0</v>
      </c>
      <c r="H408" s="35">
        <f t="shared" si="84"/>
        <v>18569.3</v>
      </c>
      <c r="I408" s="7">
        <f t="shared" si="93"/>
        <v>0</v>
      </c>
      <c r="J408" s="35">
        <f t="shared" si="82"/>
        <v>18569.3</v>
      </c>
      <c r="K408" s="7">
        <f t="shared" si="93"/>
        <v>0</v>
      </c>
      <c r="L408" s="35">
        <f t="shared" si="80"/>
        <v>18569.3</v>
      </c>
      <c r="M408" s="7">
        <f t="shared" si="93"/>
        <v>0</v>
      </c>
      <c r="N408" s="35">
        <f t="shared" si="81"/>
        <v>18569.3</v>
      </c>
      <c r="O408" s="7">
        <f t="shared" si="93"/>
        <v>-3162</v>
      </c>
      <c r="P408" s="35">
        <f t="shared" si="92"/>
        <v>15407.3</v>
      </c>
    </row>
    <row r="409" spans="1:16" ht="12.75">
      <c r="A409" s="61" t="str">
        <f ca="1">IF(ISERROR(MATCH(C409,Код_Раздел,0)),"",INDIRECT(ADDRESS(MATCH(C409,Код_Раздел,0)+1,2,,,"Раздел")))</f>
        <v>Физическая культура и спорт</v>
      </c>
      <c r="B409" s="43" t="s">
        <v>534</v>
      </c>
      <c r="C409" s="8" t="s">
        <v>232</v>
      </c>
      <c r="D409" s="1"/>
      <c r="E409" s="88"/>
      <c r="F409" s="7">
        <f t="shared" si="93"/>
        <v>18569.3</v>
      </c>
      <c r="G409" s="7">
        <f t="shared" si="93"/>
        <v>0</v>
      </c>
      <c r="H409" s="35">
        <f t="shared" si="84"/>
        <v>18569.3</v>
      </c>
      <c r="I409" s="7">
        <f t="shared" si="93"/>
        <v>0</v>
      </c>
      <c r="J409" s="35">
        <f t="shared" si="82"/>
        <v>18569.3</v>
      </c>
      <c r="K409" s="7">
        <f t="shared" si="93"/>
        <v>0</v>
      </c>
      <c r="L409" s="35">
        <f t="shared" si="80"/>
        <v>18569.3</v>
      </c>
      <c r="M409" s="7">
        <f t="shared" si="93"/>
        <v>0</v>
      </c>
      <c r="N409" s="35">
        <f t="shared" si="81"/>
        <v>18569.3</v>
      </c>
      <c r="O409" s="7">
        <f t="shared" si="93"/>
        <v>-3162</v>
      </c>
      <c r="P409" s="35">
        <f t="shared" si="92"/>
        <v>15407.3</v>
      </c>
    </row>
    <row r="410" spans="1:16" ht="12.75">
      <c r="A410" s="12" t="s">
        <v>194</v>
      </c>
      <c r="B410" s="43" t="s">
        <v>534</v>
      </c>
      <c r="C410" s="8" t="s">
        <v>232</v>
      </c>
      <c r="D410" s="1" t="s">
        <v>221</v>
      </c>
      <c r="E410" s="88"/>
      <c r="F410" s="7">
        <f t="shared" si="93"/>
        <v>18569.3</v>
      </c>
      <c r="G410" s="7">
        <f t="shared" si="93"/>
        <v>0</v>
      </c>
      <c r="H410" s="35">
        <f t="shared" si="84"/>
        <v>18569.3</v>
      </c>
      <c r="I410" s="7">
        <f t="shared" si="93"/>
        <v>0</v>
      </c>
      <c r="J410" s="35">
        <f t="shared" si="82"/>
        <v>18569.3</v>
      </c>
      <c r="K410" s="7">
        <f t="shared" si="93"/>
        <v>0</v>
      </c>
      <c r="L410" s="35">
        <f t="shared" si="80"/>
        <v>18569.3</v>
      </c>
      <c r="M410" s="7">
        <f t="shared" si="93"/>
        <v>0</v>
      </c>
      <c r="N410" s="35">
        <f t="shared" si="81"/>
        <v>18569.3</v>
      </c>
      <c r="O410" s="7">
        <f t="shared" si="93"/>
        <v>-3162</v>
      </c>
      <c r="P410" s="35">
        <f t="shared" si="92"/>
        <v>15407.3</v>
      </c>
    </row>
    <row r="411" spans="1:16" ht="33">
      <c r="A411" s="61" t="str">
        <f ca="1">IF(ISERROR(MATCH(E411,Код_КВР,0)),"",INDIRECT(ADDRESS(MATCH(E411,Код_КВР,0)+1,2,,,"КВР")))</f>
        <v>Предоставление субсидий бюджетным, автономным учреждениям и иным некоммерческим организациям</v>
      </c>
      <c r="B411" s="43" t="s">
        <v>534</v>
      </c>
      <c r="C411" s="8" t="s">
        <v>232</v>
      </c>
      <c r="D411" s="1" t="s">
        <v>221</v>
      </c>
      <c r="E411" s="88">
        <v>600</v>
      </c>
      <c r="F411" s="7">
        <f>F412+F414</f>
        <v>18569.3</v>
      </c>
      <c r="G411" s="7">
        <f>G412+G414</f>
        <v>0</v>
      </c>
      <c r="H411" s="35">
        <f t="shared" si="84"/>
        <v>18569.3</v>
      </c>
      <c r="I411" s="7">
        <f>I412+I414</f>
        <v>0</v>
      </c>
      <c r="J411" s="35">
        <f t="shared" si="82"/>
        <v>18569.3</v>
      </c>
      <c r="K411" s="7">
        <f>K412+K414</f>
        <v>0</v>
      </c>
      <c r="L411" s="35">
        <f aca="true" t="shared" si="94" ref="L411:L474">J411+K411</f>
        <v>18569.3</v>
      </c>
      <c r="M411" s="7">
        <f>M412+M414</f>
        <v>0</v>
      </c>
      <c r="N411" s="35">
        <f aca="true" t="shared" si="95" ref="N411:N474">L411+M411</f>
        <v>18569.3</v>
      </c>
      <c r="O411" s="7">
        <f>O412+O414</f>
        <v>-3162</v>
      </c>
      <c r="P411" s="35">
        <f t="shared" si="92"/>
        <v>15407.3</v>
      </c>
    </row>
    <row r="412" spans="1:16" ht="12.75">
      <c r="A412" s="61" t="str">
        <f ca="1">IF(ISERROR(MATCH(E412,Код_КВР,0)),"",INDIRECT(ADDRESS(MATCH(E412,Код_КВР,0)+1,2,,,"КВР")))</f>
        <v>Субсидии бюджетным учреждениям</v>
      </c>
      <c r="B412" s="43" t="s">
        <v>534</v>
      </c>
      <c r="C412" s="8" t="s">
        <v>232</v>
      </c>
      <c r="D412" s="1" t="s">
        <v>221</v>
      </c>
      <c r="E412" s="88">
        <v>610</v>
      </c>
      <c r="F412" s="7">
        <f>F413</f>
        <v>15637.3</v>
      </c>
      <c r="G412" s="7">
        <f>G413</f>
        <v>0</v>
      </c>
      <c r="H412" s="35">
        <f t="shared" si="84"/>
        <v>15637.3</v>
      </c>
      <c r="I412" s="7">
        <f>I413</f>
        <v>0</v>
      </c>
      <c r="J412" s="35">
        <f t="shared" si="82"/>
        <v>15637.3</v>
      </c>
      <c r="K412" s="7">
        <f>K413</f>
        <v>0</v>
      </c>
      <c r="L412" s="35">
        <f t="shared" si="94"/>
        <v>15637.3</v>
      </c>
      <c r="M412" s="7">
        <f>M413</f>
        <v>0</v>
      </c>
      <c r="N412" s="35">
        <f t="shared" si="95"/>
        <v>15637.3</v>
      </c>
      <c r="O412" s="7">
        <f>O413</f>
        <v>-2986.3</v>
      </c>
      <c r="P412" s="35">
        <f t="shared" si="92"/>
        <v>12651</v>
      </c>
    </row>
    <row r="413" spans="1:16" ht="49.5">
      <c r="A413" s="61" t="str">
        <f ca="1">IF(ISERROR(MATCH(E413,Код_КВР,0)),"",INDIRECT(ADDRESS(MATCH(E413,Код_КВР,0)+1,2,,,"КВР")))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13" s="43" t="s">
        <v>534</v>
      </c>
      <c r="C413" s="8" t="s">
        <v>232</v>
      </c>
      <c r="D413" s="1" t="s">
        <v>221</v>
      </c>
      <c r="E413" s="88">
        <v>611</v>
      </c>
      <c r="F413" s="7">
        <f>'прил.5'!G1137</f>
        <v>15637.3</v>
      </c>
      <c r="G413" s="7">
        <f>'прил.5'!H1137</f>
        <v>0</v>
      </c>
      <c r="H413" s="35">
        <f t="shared" si="84"/>
        <v>15637.3</v>
      </c>
      <c r="I413" s="7">
        <f>'прил.5'!J1137</f>
        <v>0</v>
      </c>
      <c r="J413" s="35">
        <f aca="true" t="shared" si="96" ref="J413:J477">H413+I413</f>
        <v>15637.3</v>
      </c>
      <c r="K413" s="7">
        <f>'прил.5'!L1137</f>
        <v>0</v>
      </c>
      <c r="L413" s="35">
        <f t="shared" si="94"/>
        <v>15637.3</v>
      </c>
      <c r="M413" s="7">
        <f>'прил.5'!N1137</f>
        <v>0</v>
      </c>
      <c r="N413" s="35">
        <f t="shared" si="95"/>
        <v>15637.3</v>
      </c>
      <c r="O413" s="7">
        <f>'прил.5'!P1137</f>
        <v>-2986.3</v>
      </c>
      <c r="P413" s="35">
        <f t="shared" si="92"/>
        <v>12651</v>
      </c>
    </row>
    <row r="414" spans="1:16" ht="12.75">
      <c r="A414" s="61" t="str">
        <f ca="1">IF(ISERROR(MATCH(E414,Код_КВР,0)),"",INDIRECT(ADDRESS(MATCH(E414,Код_КВР,0)+1,2,,,"КВР")))</f>
        <v>Субсидии автономным учреждениям</v>
      </c>
      <c r="B414" s="43" t="s">
        <v>534</v>
      </c>
      <c r="C414" s="8" t="s">
        <v>232</v>
      </c>
      <c r="D414" s="1" t="s">
        <v>221</v>
      </c>
      <c r="E414" s="88">
        <v>620</v>
      </c>
      <c r="F414" s="7">
        <f>F415</f>
        <v>2932</v>
      </c>
      <c r="G414" s="7">
        <f>G415</f>
        <v>0</v>
      </c>
      <c r="H414" s="35">
        <f t="shared" si="84"/>
        <v>2932</v>
      </c>
      <c r="I414" s="7">
        <f>I415</f>
        <v>0</v>
      </c>
      <c r="J414" s="35">
        <f t="shared" si="96"/>
        <v>2932</v>
      </c>
      <c r="K414" s="7">
        <f>K415</f>
        <v>0</v>
      </c>
      <c r="L414" s="35">
        <f t="shared" si="94"/>
        <v>2932</v>
      </c>
      <c r="M414" s="7">
        <f>M415</f>
        <v>0</v>
      </c>
      <c r="N414" s="35">
        <f t="shared" si="95"/>
        <v>2932</v>
      </c>
      <c r="O414" s="7">
        <f>O415</f>
        <v>-175.7</v>
      </c>
      <c r="P414" s="35">
        <f t="shared" si="92"/>
        <v>2756.3</v>
      </c>
    </row>
    <row r="415" spans="1:16" ht="49.5">
      <c r="A415" s="61" t="str">
        <f ca="1">IF(ISERROR(MATCH(E415,Код_КВР,0)),"",INDIRECT(ADDRESS(MATCH(E415,Код_КВР,0)+1,2,,,"КВР")))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15" s="43" t="s">
        <v>534</v>
      </c>
      <c r="C415" s="8" t="s">
        <v>232</v>
      </c>
      <c r="D415" s="1" t="s">
        <v>221</v>
      </c>
      <c r="E415" s="88">
        <v>621</v>
      </c>
      <c r="F415" s="7">
        <f>'прил.5'!G1139</f>
        <v>2932</v>
      </c>
      <c r="G415" s="7">
        <f>'прил.5'!H1139</f>
        <v>0</v>
      </c>
      <c r="H415" s="35">
        <f t="shared" si="84"/>
        <v>2932</v>
      </c>
      <c r="I415" s="7">
        <f>'прил.5'!J1139</f>
        <v>0</v>
      </c>
      <c r="J415" s="35">
        <f t="shared" si="96"/>
        <v>2932</v>
      </c>
      <c r="K415" s="7">
        <f>'прил.5'!L1139</f>
        <v>0</v>
      </c>
      <c r="L415" s="35">
        <f t="shared" si="94"/>
        <v>2932</v>
      </c>
      <c r="M415" s="7">
        <f>'прил.5'!N1139</f>
        <v>0</v>
      </c>
      <c r="N415" s="35">
        <f t="shared" si="95"/>
        <v>2932</v>
      </c>
      <c r="O415" s="7">
        <f>'прил.5'!P1139</f>
        <v>-175.7</v>
      </c>
      <c r="P415" s="35">
        <f t="shared" si="92"/>
        <v>2756.3</v>
      </c>
    </row>
    <row r="416" spans="1:16" ht="33">
      <c r="A416" s="61" t="str">
        <f ca="1">IF(ISERROR(MATCH(B416,Код_КЦСР,0)),"",INDIRECT(ADDRESS(MATCH(B416,Код_КЦСР,0)+1,2,,,"КЦСР")))</f>
        <v>Услуга по реализации образовательных программ дополнительного образования детей</v>
      </c>
      <c r="B416" s="43" t="s">
        <v>536</v>
      </c>
      <c r="C416" s="8"/>
      <c r="D416" s="1"/>
      <c r="E416" s="88"/>
      <c r="F416" s="7">
        <f aca="true" t="shared" si="97" ref="F416:O418">F417</f>
        <v>115476.5</v>
      </c>
      <c r="G416" s="7">
        <f t="shared" si="97"/>
        <v>908.8</v>
      </c>
      <c r="H416" s="35">
        <f t="shared" si="84"/>
        <v>116385.3</v>
      </c>
      <c r="I416" s="7">
        <f t="shared" si="97"/>
        <v>0</v>
      </c>
      <c r="J416" s="35">
        <f t="shared" si="96"/>
        <v>116385.3</v>
      </c>
      <c r="K416" s="7">
        <f t="shared" si="97"/>
        <v>-80.7</v>
      </c>
      <c r="L416" s="35">
        <f t="shared" si="94"/>
        <v>116304.6</v>
      </c>
      <c r="M416" s="7">
        <f t="shared" si="97"/>
        <v>0</v>
      </c>
      <c r="N416" s="35">
        <f t="shared" si="95"/>
        <v>116304.6</v>
      </c>
      <c r="O416" s="7">
        <f t="shared" si="97"/>
        <v>0</v>
      </c>
      <c r="P416" s="35">
        <f t="shared" si="92"/>
        <v>116304.6</v>
      </c>
    </row>
    <row r="417" spans="1:16" ht="12.75">
      <c r="A417" s="61" t="str">
        <f ca="1">IF(ISERROR(MATCH(C417,Код_Раздел,0)),"",INDIRECT(ADDRESS(MATCH(C417,Код_Раздел,0)+1,2,,,"Раздел")))</f>
        <v>Образование</v>
      </c>
      <c r="B417" s="43" t="s">
        <v>536</v>
      </c>
      <c r="C417" s="8" t="s">
        <v>203</v>
      </c>
      <c r="D417" s="1"/>
      <c r="E417" s="88"/>
      <c r="F417" s="7">
        <f t="shared" si="97"/>
        <v>115476.5</v>
      </c>
      <c r="G417" s="7">
        <f t="shared" si="97"/>
        <v>908.8</v>
      </c>
      <c r="H417" s="35">
        <f t="shared" si="84"/>
        <v>116385.3</v>
      </c>
      <c r="I417" s="7">
        <f t="shared" si="97"/>
        <v>0</v>
      </c>
      <c r="J417" s="35">
        <f t="shared" si="96"/>
        <v>116385.3</v>
      </c>
      <c r="K417" s="7">
        <f t="shared" si="97"/>
        <v>-80.7</v>
      </c>
      <c r="L417" s="35">
        <f t="shared" si="94"/>
        <v>116304.6</v>
      </c>
      <c r="M417" s="7">
        <f t="shared" si="97"/>
        <v>0</v>
      </c>
      <c r="N417" s="35">
        <f t="shared" si="95"/>
        <v>116304.6</v>
      </c>
      <c r="O417" s="7">
        <f t="shared" si="97"/>
        <v>0</v>
      </c>
      <c r="P417" s="35">
        <f t="shared" si="92"/>
        <v>116304.6</v>
      </c>
    </row>
    <row r="418" spans="1:16" ht="12.75">
      <c r="A418" s="12" t="s">
        <v>258</v>
      </c>
      <c r="B418" s="43" t="s">
        <v>536</v>
      </c>
      <c r="C418" s="8" t="s">
        <v>203</v>
      </c>
      <c r="D418" s="1" t="s">
        <v>222</v>
      </c>
      <c r="E418" s="88"/>
      <c r="F418" s="7">
        <f t="shared" si="97"/>
        <v>115476.5</v>
      </c>
      <c r="G418" s="7">
        <f t="shared" si="97"/>
        <v>908.8</v>
      </c>
      <c r="H418" s="35">
        <f t="shared" si="84"/>
        <v>116385.3</v>
      </c>
      <c r="I418" s="7">
        <f t="shared" si="97"/>
        <v>0</v>
      </c>
      <c r="J418" s="35">
        <f t="shared" si="96"/>
        <v>116385.3</v>
      </c>
      <c r="K418" s="7">
        <f t="shared" si="97"/>
        <v>-80.7</v>
      </c>
      <c r="L418" s="35">
        <f t="shared" si="94"/>
        <v>116304.6</v>
      </c>
      <c r="M418" s="7">
        <f t="shared" si="97"/>
        <v>0</v>
      </c>
      <c r="N418" s="35">
        <f t="shared" si="95"/>
        <v>116304.6</v>
      </c>
      <c r="O418" s="7">
        <f t="shared" si="97"/>
        <v>0</v>
      </c>
      <c r="P418" s="35">
        <f t="shared" si="92"/>
        <v>116304.6</v>
      </c>
    </row>
    <row r="419" spans="1:16" ht="33">
      <c r="A419" s="61" t="str">
        <f ca="1">IF(ISERROR(MATCH(E419,Код_КВР,0)),"",INDIRECT(ADDRESS(MATCH(E419,Код_КВР,0)+1,2,,,"КВР")))</f>
        <v>Предоставление субсидий бюджетным, автономным учреждениям и иным некоммерческим организациям</v>
      </c>
      <c r="B419" s="43" t="s">
        <v>536</v>
      </c>
      <c r="C419" s="8" t="s">
        <v>203</v>
      </c>
      <c r="D419" s="1" t="s">
        <v>222</v>
      </c>
      <c r="E419" s="88">
        <v>600</v>
      </c>
      <c r="F419" s="7">
        <f>F420+F422</f>
        <v>115476.5</v>
      </c>
      <c r="G419" s="7">
        <f>G420+G422</f>
        <v>908.8</v>
      </c>
      <c r="H419" s="35">
        <f t="shared" si="84"/>
        <v>116385.3</v>
      </c>
      <c r="I419" s="7">
        <f>I420+I422</f>
        <v>0</v>
      </c>
      <c r="J419" s="35">
        <f t="shared" si="96"/>
        <v>116385.3</v>
      </c>
      <c r="K419" s="7">
        <f>K420+K422</f>
        <v>-80.7</v>
      </c>
      <c r="L419" s="35">
        <f t="shared" si="94"/>
        <v>116304.6</v>
      </c>
      <c r="M419" s="7">
        <f>M420+M422</f>
        <v>0</v>
      </c>
      <c r="N419" s="35">
        <f t="shared" si="95"/>
        <v>116304.6</v>
      </c>
      <c r="O419" s="7">
        <f>O420+O422</f>
        <v>0</v>
      </c>
      <c r="P419" s="35">
        <f t="shared" si="92"/>
        <v>116304.6</v>
      </c>
    </row>
    <row r="420" spans="1:16" ht="12.75">
      <c r="A420" s="61" t="str">
        <f ca="1">IF(ISERROR(MATCH(E420,Код_КВР,0)),"",INDIRECT(ADDRESS(MATCH(E420,Код_КВР,0)+1,2,,,"КВР")))</f>
        <v>Субсидии бюджетным учреждениям</v>
      </c>
      <c r="B420" s="43" t="s">
        <v>536</v>
      </c>
      <c r="C420" s="8" t="s">
        <v>203</v>
      </c>
      <c r="D420" s="1" t="s">
        <v>222</v>
      </c>
      <c r="E420" s="88">
        <v>610</v>
      </c>
      <c r="F420" s="7">
        <f>F421</f>
        <v>98039.6</v>
      </c>
      <c r="G420" s="7">
        <f>G421</f>
        <v>908.8</v>
      </c>
      <c r="H420" s="35">
        <f t="shared" si="84"/>
        <v>98948.40000000001</v>
      </c>
      <c r="I420" s="7">
        <f>I421</f>
        <v>0</v>
      </c>
      <c r="J420" s="35">
        <f t="shared" si="96"/>
        <v>98948.40000000001</v>
      </c>
      <c r="K420" s="7">
        <f>K421</f>
        <v>-73.2</v>
      </c>
      <c r="L420" s="35">
        <f t="shared" si="94"/>
        <v>98875.20000000001</v>
      </c>
      <c r="M420" s="7">
        <f>M421</f>
        <v>0</v>
      </c>
      <c r="N420" s="35">
        <f t="shared" si="95"/>
        <v>98875.20000000001</v>
      </c>
      <c r="O420" s="7">
        <f>O421</f>
        <v>0</v>
      </c>
      <c r="P420" s="35">
        <f t="shared" si="92"/>
        <v>98875.20000000001</v>
      </c>
    </row>
    <row r="421" spans="1:16" ht="56.25" customHeight="1">
      <c r="A421" s="61" t="str">
        <f ca="1">IF(ISERROR(MATCH(E421,Код_КВР,0)),"",INDIRECT(ADDRESS(MATCH(E421,Код_КВР,0)+1,2,,,"КВР")))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21" s="43" t="s">
        <v>536</v>
      </c>
      <c r="C421" s="8" t="s">
        <v>203</v>
      </c>
      <c r="D421" s="1" t="s">
        <v>222</v>
      </c>
      <c r="E421" s="88">
        <v>611</v>
      </c>
      <c r="F421" s="7">
        <f>'прил.5'!G1098</f>
        <v>98039.6</v>
      </c>
      <c r="G421" s="7">
        <f>'прил.5'!H1098</f>
        <v>908.8</v>
      </c>
      <c r="H421" s="35">
        <f aca="true" t="shared" si="98" ref="H421:H485">F421+G421</f>
        <v>98948.40000000001</v>
      </c>
      <c r="I421" s="7">
        <f>'прил.5'!J1098</f>
        <v>0</v>
      </c>
      <c r="J421" s="35">
        <f t="shared" si="96"/>
        <v>98948.40000000001</v>
      </c>
      <c r="K421" s="7">
        <f>'прил.5'!L1098</f>
        <v>-73.2</v>
      </c>
      <c r="L421" s="35">
        <f t="shared" si="94"/>
        <v>98875.20000000001</v>
      </c>
      <c r="M421" s="7">
        <f>'прил.5'!N1098</f>
        <v>0</v>
      </c>
      <c r="N421" s="35">
        <f t="shared" si="95"/>
        <v>98875.20000000001</v>
      </c>
      <c r="O421" s="7">
        <f>'прил.5'!P1098</f>
        <v>0</v>
      </c>
      <c r="P421" s="35">
        <f t="shared" si="92"/>
        <v>98875.20000000001</v>
      </c>
    </row>
    <row r="422" spans="1:16" ht="12.75">
      <c r="A422" s="61" t="str">
        <f ca="1">IF(ISERROR(MATCH(E422,Код_КВР,0)),"",INDIRECT(ADDRESS(MATCH(E422,Код_КВР,0)+1,2,,,"КВР")))</f>
        <v>Субсидии автономным учреждениям</v>
      </c>
      <c r="B422" s="43" t="s">
        <v>536</v>
      </c>
      <c r="C422" s="8" t="s">
        <v>203</v>
      </c>
      <c r="D422" s="1" t="s">
        <v>222</v>
      </c>
      <c r="E422" s="88">
        <v>620</v>
      </c>
      <c r="F422" s="7">
        <f>F423</f>
        <v>17436.9</v>
      </c>
      <c r="G422" s="7">
        <f>G423</f>
        <v>0</v>
      </c>
      <c r="H422" s="35">
        <f t="shared" si="98"/>
        <v>17436.9</v>
      </c>
      <c r="I422" s="7">
        <f>I423</f>
        <v>0</v>
      </c>
      <c r="J422" s="35">
        <f t="shared" si="96"/>
        <v>17436.9</v>
      </c>
      <c r="K422" s="7">
        <f>K423</f>
        <v>-7.5</v>
      </c>
      <c r="L422" s="35">
        <f t="shared" si="94"/>
        <v>17429.4</v>
      </c>
      <c r="M422" s="7">
        <f>M423</f>
        <v>0</v>
      </c>
      <c r="N422" s="35">
        <f t="shared" si="95"/>
        <v>17429.4</v>
      </c>
      <c r="O422" s="7">
        <f>O423</f>
        <v>0</v>
      </c>
      <c r="P422" s="35">
        <f t="shared" si="92"/>
        <v>17429.4</v>
      </c>
    </row>
    <row r="423" spans="1:16" ht="57" customHeight="1">
      <c r="A423" s="61" t="str">
        <f ca="1">IF(ISERROR(MATCH(E423,Код_КВР,0)),"",INDIRECT(ADDRESS(MATCH(E423,Код_КВР,0)+1,2,,,"КВР")))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23" s="43" t="s">
        <v>536</v>
      </c>
      <c r="C423" s="8" t="s">
        <v>203</v>
      </c>
      <c r="D423" s="1" t="s">
        <v>222</v>
      </c>
      <c r="E423" s="88">
        <v>621</v>
      </c>
      <c r="F423" s="7">
        <f>'прил.5'!G1100</f>
        <v>17436.9</v>
      </c>
      <c r="G423" s="7">
        <f>'прил.5'!H1100</f>
        <v>0</v>
      </c>
      <c r="H423" s="35">
        <f t="shared" si="98"/>
        <v>17436.9</v>
      </c>
      <c r="I423" s="7">
        <f>'прил.5'!J1100</f>
        <v>0</v>
      </c>
      <c r="J423" s="35">
        <f t="shared" si="96"/>
        <v>17436.9</v>
      </c>
      <c r="K423" s="7">
        <f>'прил.5'!L1100</f>
        <v>-7.5</v>
      </c>
      <c r="L423" s="35">
        <f t="shared" si="94"/>
        <v>17429.4</v>
      </c>
      <c r="M423" s="7">
        <f>'прил.5'!N1100</f>
        <v>0</v>
      </c>
      <c r="N423" s="35">
        <f t="shared" si="95"/>
        <v>17429.4</v>
      </c>
      <c r="O423" s="7">
        <f>'прил.5'!P1100</f>
        <v>0</v>
      </c>
      <c r="P423" s="35">
        <f t="shared" si="92"/>
        <v>17429.4</v>
      </c>
    </row>
    <row r="424" spans="1:16" ht="12.75">
      <c r="A424" s="61" t="str">
        <f ca="1">IF(ISERROR(MATCH(B424,Код_КЦСР,0)),"",INDIRECT(ADDRESS(MATCH(B424,Код_КЦСР,0)+1,2,,,"КЦСР")))</f>
        <v>Организация и ведение бухгалтерского (бюджетного) учета</v>
      </c>
      <c r="B424" s="43" t="s">
        <v>538</v>
      </c>
      <c r="C424" s="8"/>
      <c r="D424" s="1"/>
      <c r="E424" s="88"/>
      <c r="F424" s="7">
        <f aca="true" t="shared" si="99" ref="F424:O428">F425</f>
        <v>3827.4</v>
      </c>
      <c r="G424" s="7">
        <f t="shared" si="99"/>
        <v>0</v>
      </c>
      <c r="H424" s="35">
        <f t="shared" si="98"/>
        <v>3827.4</v>
      </c>
      <c r="I424" s="7">
        <f t="shared" si="99"/>
        <v>0</v>
      </c>
      <c r="J424" s="35">
        <f t="shared" si="96"/>
        <v>3827.4</v>
      </c>
      <c r="K424" s="7">
        <f t="shared" si="99"/>
        <v>0</v>
      </c>
      <c r="L424" s="35">
        <f t="shared" si="94"/>
        <v>3827.4</v>
      </c>
      <c r="M424" s="7">
        <f t="shared" si="99"/>
        <v>0</v>
      </c>
      <c r="N424" s="35">
        <f t="shared" si="95"/>
        <v>3827.4</v>
      </c>
      <c r="O424" s="7">
        <f t="shared" si="99"/>
        <v>0</v>
      </c>
      <c r="P424" s="35">
        <f t="shared" si="92"/>
        <v>3827.4</v>
      </c>
    </row>
    <row r="425" spans="1:16" ht="12.75">
      <c r="A425" s="61" t="str">
        <f ca="1">IF(ISERROR(MATCH(C425,Код_Раздел,0)),"",INDIRECT(ADDRESS(MATCH(C425,Код_Раздел,0)+1,2,,,"Раздел")))</f>
        <v>Физическая культура и спорт</v>
      </c>
      <c r="B425" s="43" t="s">
        <v>538</v>
      </c>
      <c r="C425" s="8" t="s">
        <v>232</v>
      </c>
      <c r="D425" s="1"/>
      <c r="E425" s="88"/>
      <c r="F425" s="7">
        <f t="shared" si="99"/>
        <v>3827.4</v>
      </c>
      <c r="G425" s="7">
        <f t="shared" si="99"/>
        <v>0</v>
      </c>
      <c r="H425" s="35">
        <f t="shared" si="98"/>
        <v>3827.4</v>
      </c>
      <c r="I425" s="7">
        <f t="shared" si="99"/>
        <v>0</v>
      </c>
      <c r="J425" s="35">
        <f t="shared" si="96"/>
        <v>3827.4</v>
      </c>
      <c r="K425" s="7">
        <f t="shared" si="99"/>
        <v>0</v>
      </c>
      <c r="L425" s="35">
        <f t="shared" si="94"/>
        <v>3827.4</v>
      </c>
      <c r="M425" s="7">
        <f t="shared" si="99"/>
        <v>0</v>
      </c>
      <c r="N425" s="35">
        <f t="shared" si="95"/>
        <v>3827.4</v>
      </c>
      <c r="O425" s="7">
        <f t="shared" si="99"/>
        <v>0</v>
      </c>
      <c r="P425" s="35">
        <f t="shared" si="92"/>
        <v>3827.4</v>
      </c>
    </row>
    <row r="426" spans="1:16" ht="12.75">
      <c r="A426" s="12" t="s">
        <v>200</v>
      </c>
      <c r="B426" s="43" t="s">
        <v>538</v>
      </c>
      <c r="C426" s="8" t="s">
        <v>232</v>
      </c>
      <c r="D426" s="1" t="s">
        <v>229</v>
      </c>
      <c r="E426" s="88"/>
      <c r="F426" s="7">
        <f t="shared" si="99"/>
        <v>3827.4</v>
      </c>
      <c r="G426" s="7">
        <f t="shared" si="99"/>
        <v>0</v>
      </c>
      <c r="H426" s="35">
        <f t="shared" si="98"/>
        <v>3827.4</v>
      </c>
      <c r="I426" s="7">
        <f t="shared" si="99"/>
        <v>0</v>
      </c>
      <c r="J426" s="35">
        <f t="shared" si="96"/>
        <v>3827.4</v>
      </c>
      <c r="K426" s="7">
        <f t="shared" si="99"/>
        <v>0</v>
      </c>
      <c r="L426" s="35">
        <f t="shared" si="94"/>
        <v>3827.4</v>
      </c>
      <c r="M426" s="7">
        <f t="shared" si="99"/>
        <v>0</v>
      </c>
      <c r="N426" s="35">
        <f t="shared" si="95"/>
        <v>3827.4</v>
      </c>
      <c r="O426" s="7">
        <f t="shared" si="99"/>
        <v>0</v>
      </c>
      <c r="P426" s="35">
        <f t="shared" si="92"/>
        <v>3827.4</v>
      </c>
    </row>
    <row r="427" spans="1:16" ht="36.75" customHeight="1">
      <c r="A427" s="61" t="str">
        <f ca="1">IF(ISERROR(MATCH(E427,Код_КВР,0)),"",INDIRECT(ADDRESS(MATCH(E427,Код_КВР,0)+1,2,,,"КВР")))</f>
        <v>Предоставление субсидий бюджетным, автономным учреждениям и иным некоммерческим организациям</v>
      </c>
      <c r="B427" s="43" t="s">
        <v>538</v>
      </c>
      <c r="C427" s="8" t="s">
        <v>232</v>
      </c>
      <c r="D427" s="1" t="s">
        <v>229</v>
      </c>
      <c r="E427" s="88">
        <v>600</v>
      </c>
      <c r="F427" s="7">
        <f t="shared" si="99"/>
        <v>3827.4</v>
      </c>
      <c r="G427" s="7">
        <f t="shared" si="99"/>
        <v>0</v>
      </c>
      <c r="H427" s="35">
        <f t="shared" si="98"/>
        <v>3827.4</v>
      </c>
      <c r="I427" s="7">
        <f t="shared" si="99"/>
        <v>0</v>
      </c>
      <c r="J427" s="35">
        <f t="shared" si="96"/>
        <v>3827.4</v>
      </c>
      <c r="K427" s="7">
        <f t="shared" si="99"/>
        <v>0</v>
      </c>
      <c r="L427" s="35">
        <f t="shared" si="94"/>
        <v>3827.4</v>
      </c>
      <c r="M427" s="7">
        <f t="shared" si="99"/>
        <v>0</v>
      </c>
      <c r="N427" s="35">
        <f t="shared" si="95"/>
        <v>3827.4</v>
      </c>
      <c r="O427" s="7">
        <f t="shared" si="99"/>
        <v>0</v>
      </c>
      <c r="P427" s="35">
        <f t="shared" si="92"/>
        <v>3827.4</v>
      </c>
    </row>
    <row r="428" spans="1:16" ht="12.75">
      <c r="A428" s="61" t="str">
        <f ca="1">IF(ISERROR(MATCH(E428,Код_КВР,0)),"",INDIRECT(ADDRESS(MATCH(E428,Код_КВР,0)+1,2,,,"КВР")))</f>
        <v>Субсидии бюджетным учреждениям</v>
      </c>
      <c r="B428" s="43" t="s">
        <v>538</v>
      </c>
      <c r="C428" s="8" t="s">
        <v>232</v>
      </c>
      <c r="D428" s="1" t="s">
        <v>229</v>
      </c>
      <c r="E428" s="88">
        <v>610</v>
      </c>
      <c r="F428" s="7">
        <f t="shared" si="99"/>
        <v>3827.4</v>
      </c>
      <c r="G428" s="7">
        <f t="shared" si="99"/>
        <v>0</v>
      </c>
      <c r="H428" s="35">
        <f t="shared" si="98"/>
        <v>3827.4</v>
      </c>
      <c r="I428" s="7">
        <f t="shared" si="99"/>
        <v>0</v>
      </c>
      <c r="J428" s="35">
        <f t="shared" si="96"/>
        <v>3827.4</v>
      </c>
      <c r="K428" s="7">
        <f t="shared" si="99"/>
        <v>0</v>
      </c>
      <c r="L428" s="35">
        <f t="shared" si="94"/>
        <v>3827.4</v>
      </c>
      <c r="M428" s="7">
        <f t="shared" si="99"/>
        <v>0</v>
      </c>
      <c r="N428" s="35">
        <f t="shared" si="95"/>
        <v>3827.4</v>
      </c>
      <c r="O428" s="7">
        <f t="shared" si="99"/>
        <v>0</v>
      </c>
      <c r="P428" s="35">
        <f t="shared" si="92"/>
        <v>3827.4</v>
      </c>
    </row>
    <row r="429" spans="1:16" ht="52.7" customHeight="1">
      <c r="A429" s="61" t="str">
        <f ca="1">IF(ISERROR(MATCH(E429,Код_КВР,0)),"",INDIRECT(ADDRESS(MATCH(E429,Код_КВР,0)+1,2,,,"КВР")))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29" s="43" t="s">
        <v>538</v>
      </c>
      <c r="C429" s="8" t="s">
        <v>232</v>
      </c>
      <c r="D429" s="1" t="s">
        <v>229</v>
      </c>
      <c r="E429" s="88">
        <v>611</v>
      </c>
      <c r="F429" s="7">
        <f>'прил.5'!G1175</f>
        <v>3827.4</v>
      </c>
      <c r="G429" s="7">
        <f>'прил.5'!H1175</f>
        <v>0</v>
      </c>
      <c r="H429" s="35">
        <f t="shared" si="98"/>
        <v>3827.4</v>
      </c>
      <c r="I429" s="7">
        <f>'прил.5'!J1175</f>
        <v>0</v>
      </c>
      <c r="J429" s="35">
        <f t="shared" si="96"/>
        <v>3827.4</v>
      </c>
      <c r="K429" s="7">
        <f>'прил.5'!L1175</f>
        <v>0</v>
      </c>
      <c r="L429" s="35">
        <f t="shared" si="94"/>
        <v>3827.4</v>
      </c>
      <c r="M429" s="7">
        <f>'прил.5'!N1175</f>
        <v>0</v>
      </c>
      <c r="N429" s="35">
        <f t="shared" si="95"/>
        <v>3827.4</v>
      </c>
      <c r="O429" s="7">
        <f>'прил.5'!P1175</f>
        <v>0</v>
      </c>
      <c r="P429" s="35">
        <f t="shared" si="92"/>
        <v>3827.4</v>
      </c>
    </row>
    <row r="430" spans="1:16" ht="12.75">
      <c r="A430" s="61" t="str">
        <f ca="1">IF(ISERROR(MATCH(B430,Код_КЦСР,0)),"",INDIRECT(ADDRESS(MATCH(B430,Код_КЦСР,0)+1,2,,,"КЦСР")))</f>
        <v>Популяризация физической культуры и спорта</v>
      </c>
      <c r="B430" s="43" t="s">
        <v>540</v>
      </c>
      <c r="C430" s="8"/>
      <c r="D430" s="1"/>
      <c r="E430" s="88"/>
      <c r="F430" s="7">
        <f>F431</f>
        <v>4638.1</v>
      </c>
      <c r="G430" s="7">
        <f>G431</f>
        <v>0</v>
      </c>
      <c r="H430" s="35">
        <f t="shared" si="98"/>
        <v>4638.1</v>
      </c>
      <c r="I430" s="7">
        <f>I431</f>
        <v>0</v>
      </c>
      <c r="J430" s="35">
        <f t="shared" si="96"/>
        <v>4638.1</v>
      </c>
      <c r="K430" s="7">
        <f>K431</f>
        <v>0</v>
      </c>
      <c r="L430" s="35">
        <f t="shared" si="94"/>
        <v>4638.1</v>
      </c>
      <c r="M430" s="7">
        <f>M431</f>
        <v>0</v>
      </c>
      <c r="N430" s="35">
        <f t="shared" si="95"/>
        <v>4638.1</v>
      </c>
      <c r="O430" s="7">
        <f>O431</f>
        <v>-797.5</v>
      </c>
      <c r="P430" s="35">
        <f t="shared" si="92"/>
        <v>3840.6000000000004</v>
      </c>
    </row>
    <row r="431" spans="1:16" ht="12.75">
      <c r="A431" s="61" t="str">
        <f ca="1">IF(ISERROR(MATCH(C431,Код_Раздел,0)),"",INDIRECT(ADDRESS(MATCH(C431,Код_Раздел,0)+1,2,,,"Раздел")))</f>
        <v>Физическая культура и спорт</v>
      </c>
      <c r="B431" s="43" t="s">
        <v>540</v>
      </c>
      <c r="C431" s="8" t="s">
        <v>232</v>
      </c>
      <c r="D431" s="1"/>
      <c r="E431" s="88"/>
      <c r="F431" s="7">
        <f>F432</f>
        <v>4638.1</v>
      </c>
      <c r="G431" s="7">
        <f>G432</f>
        <v>0</v>
      </c>
      <c r="H431" s="35">
        <f t="shared" si="98"/>
        <v>4638.1</v>
      </c>
      <c r="I431" s="7">
        <f>I432</f>
        <v>0</v>
      </c>
      <c r="J431" s="35">
        <f t="shared" si="96"/>
        <v>4638.1</v>
      </c>
      <c r="K431" s="7">
        <f>K432</f>
        <v>0</v>
      </c>
      <c r="L431" s="35">
        <f t="shared" si="94"/>
        <v>4638.1</v>
      </c>
      <c r="M431" s="7">
        <f>M432</f>
        <v>0</v>
      </c>
      <c r="N431" s="35">
        <f t="shared" si="95"/>
        <v>4638.1</v>
      </c>
      <c r="O431" s="7">
        <f>O432</f>
        <v>-797.5</v>
      </c>
      <c r="P431" s="35">
        <f t="shared" si="92"/>
        <v>3840.6000000000004</v>
      </c>
    </row>
    <row r="432" spans="1:16" ht="12.75">
      <c r="A432" s="12" t="s">
        <v>194</v>
      </c>
      <c r="B432" s="43" t="s">
        <v>540</v>
      </c>
      <c r="C432" s="8" t="s">
        <v>232</v>
      </c>
      <c r="D432" s="1" t="s">
        <v>221</v>
      </c>
      <c r="E432" s="88"/>
      <c r="F432" s="7">
        <f>F433+F436</f>
        <v>4638.1</v>
      </c>
      <c r="G432" s="7">
        <f>G433+G436</f>
        <v>0</v>
      </c>
      <c r="H432" s="35">
        <f t="shared" si="98"/>
        <v>4638.1</v>
      </c>
      <c r="I432" s="7">
        <f>I433+I436</f>
        <v>0</v>
      </c>
      <c r="J432" s="35">
        <f t="shared" si="96"/>
        <v>4638.1</v>
      </c>
      <c r="K432" s="7">
        <f>K433+K436</f>
        <v>0</v>
      </c>
      <c r="L432" s="35">
        <f t="shared" si="94"/>
        <v>4638.1</v>
      </c>
      <c r="M432" s="7">
        <f>M433+M436</f>
        <v>0</v>
      </c>
      <c r="N432" s="35">
        <f t="shared" si="95"/>
        <v>4638.1</v>
      </c>
      <c r="O432" s="7">
        <f>O433+O436</f>
        <v>-797.5</v>
      </c>
      <c r="P432" s="35">
        <f t="shared" si="92"/>
        <v>3840.6000000000004</v>
      </c>
    </row>
    <row r="433" spans="1:16" ht="12.75">
      <c r="A433" s="61" t="str">
        <f aca="true" t="shared" si="100" ref="A433:A440">IF(ISERROR(MATCH(E433,Код_КВР,0)),"",INDIRECT(ADDRESS(MATCH(E433,Код_КВР,0)+1,2,,,"КВР")))</f>
        <v>Закупка товаров, работ и услуг для муниципальных нужд</v>
      </c>
      <c r="B433" s="43" t="s">
        <v>540</v>
      </c>
      <c r="C433" s="8" t="s">
        <v>232</v>
      </c>
      <c r="D433" s="1" t="s">
        <v>221</v>
      </c>
      <c r="E433" s="88">
        <v>200</v>
      </c>
      <c r="F433" s="7">
        <f>F434</f>
        <v>622.8</v>
      </c>
      <c r="G433" s="7">
        <f>G434</f>
        <v>0</v>
      </c>
      <c r="H433" s="35">
        <f t="shared" si="98"/>
        <v>622.8</v>
      </c>
      <c r="I433" s="7">
        <f>I434</f>
        <v>0</v>
      </c>
      <c r="J433" s="35">
        <f t="shared" si="96"/>
        <v>622.8</v>
      </c>
      <c r="K433" s="7">
        <f>K434</f>
        <v>0</v>
      </c>
      <c r="L433" s="35">
        <f t="shared" si="94"/>
        <v>622.8</v>
      </c>
      <c r="M433" s="7">
        <f>M434</f>
        <v>0</v>
      </c>
      <c r="N433" s="35">
        <f t="shared" si="95"/>
        <v>622.8</v>
      </c>
      <c r="O433" s="7">
        <f>O434</f>
        <v>0</v>
      </c>
      <c r="P433" s="35">
        <f t="shared" si="92"/>
        <v>622.8</v>
      </c>
    </row>
    <row r="434" spans="1:16" ht="35.25" customHeight="1">
      <c r="A434" s="61" t="str">
        <f ca="1" t="shared" si="100"/>
        <v>Иные закупки товаров, работ и услуг для обеспечения муниципальных нужд</v>
      </c>
      <c r="B434" s="43" t="s">
        <v>540</v>
      </c>
      <c r="C434" s="8" t="s">
        <v>232</v>
      </c>
      <c r="D434" s="1" t="s">
        <v>221</v>
      </c>
      <c r="E434" s="88">
        <v>240</v>
      </c>
      <c r="F434" s="7">
        <f>F435</f>
        <v>622.8</v>
      </c>
      <c r="G434" s="7">
        <f>G435</f>
        <v>0</v>
      </c>
      <c r="H434" s="35">
        <f t="shared" si="98"/>
        <v>622.8</v>
      </c>
      <c r="I434" s="7">
        <f>I435</f>
        <v>0</v>
      </c>
      <c r="J434" s="35">
        <f t="shared" si="96"/>
        <v>622.8</v>
      </c>
      <c r="K434" s="7">
        <f>K435</f>
        <v>0</v>
      </c>
      <c r="L434" s="35">
        <f t="shared" si="94"/>
        <v>622.8</v>
      </c>
      <c r="M434" s="7">
        <f>M435</f>
        <v>0</v>
      </c>
      <c r="N434" s="35">
        <f t="shared" si="95"/>
        <v>622.8</v>
      </c>
      <c r="O434" s="7">
        <f>O435</f>
        <v>0</v>
      </c>
      <c r="P434" s="35">
        <f t="shared" si="92"/>
        <v>622.8</v>
      </c>
    </row>
    <row r="435" spans="1:16" ht="36" customHeight="1">
      <c r="A435" s="61" t="str">
        <f ca="1" t="shared" si="100"/>
        <v xml:space="preserve">Прочая закупка товаров, работ и услуг для обеспечения муниципальных нужд         </v>
      </c>
      <c r="B435" s="43" t="s">
        <v>540</v>
      </c>
      <c r="C435" s="8" t="s">
        <v>232</v>
      </c>
      <c r="D435" s="1" t="s">
        <v>221</v>
      </c>
      <c r="E435" s="88">
        <v>244</v>
      </c>
      <c r="F435" s="7">
        <f>'прил.5'!G1143</f>
        <v>622.8</v>
      </c>
      <c r="G435" s="7">
        <f>'прил.5'!H1143</f>
        <v>0</v>
      </c>
      <c r="H435" s="35">
        <f t="shared" si="98"/>
        <v>622.8</v>
      </c>
      <c r="I435" s="7">
        <f>'прил.5'!J1143</f>
        <v>0</v>
      </c>
      <c r="J435" s="35">
        <f t="shared" si="96"/>
        <v>622.8</v>
      </c>
      <c r="K435" s="7">
        <f>'прил.5'!L1143</f>
        <v>0</v>
      </c>
      <c r="L435" s="35">
        <f t="shared" si="94"/>
        <v>622.8</v>
      </c>
      <c r="M435" s="7">
        <f>'прил.5'!N1143</f>
        <v>0</v>
      </c>
      <c r="N435" s="35">
        <f t="shared" si="95"/>
        <v>622.8</v>
      </c>
      <c r="O435" s="7">
        <f>'прил.5'!P1143</f>
        <v>0</v>
      </c>
      <c r="P435" s="35">
        <f t="shared" si="92"/>
        <v>622.8</v>
      </c>
    </row>
    <row r="436" spans="1:16" ht="36" customHeight="1">
      <c r="A436" s="61" t="str">
        <f ca="1" t="shared" si="100"/>
        <v>Предоставление субсидий бюджетным, автономным учреждениям и иным некоммерческим организациям</v>
      </c>
      <c r="B436" s="43" t="s">
        <v>540</v>
      </c>
      <c r="C436" s="8" t="s">
        <v>232</v>
      </c>
      <c r="D436" s="1" t="s">
        <v>221</v>
      </c>
      <c r="E436" s="88">
        <v>600</v>
      </c>
      <c r="F436" s="7">
        <f>F437+F439</f>
        <v>4015.3</v>
      </c>
      <c r="G436" s="7">
        <f>G437+G439</f>
        <v>0</v>
      </c>
      <c r="H436" s="35">
        <f t="shared" si="98"/>
        <v>4015.3</v>
      </c>
      <c r="I436" s="7">
        <f>I437+I439</f>
        <v>0</v>
      </c>
      <c r="J436" s="35">
        <f t="shared" si="96"/>
        <v>4015.3</v>
      </c>
      <c r="K436" s="7">
        <f>K437+K439</f>
        <v>0</v>
      </c>
      <c r="L436" s="35">
        <f t="shared" si="94"/>
        <v>4015.3</v>
      </c>
      <c r="M436" s="7">
        <f>M437+M439</f>
        <v>0</v>
      </c>
      <c r="N436" s="35">
        <f t="shared" si="95"/>
        <v>4015.3</v>
      </c>
      <c r="O436" s="7">
        <f>O437+O439</f>
        <v>-797.5</v>
      </c>
      <c r="P436" s="35">
        <f t="shared" si="92"/>
        <v>3217.8</v>
      </c>
    </row>
    <row r="437" spans="1:16" ht="12.75">
      <c r="A437" s="61" t="str">
        <f ca="1" t="shared" si="100"/>
        <v>Субсидии бюджетным учреждениям</v>
      </c>
      <c r="B437" s="43" t="s">
        <v>540</v>
      </c>
      <c r="C437" s="8" t="s">
        <v>232</v>
      </c>
      <c r="D437" s="1" t="s">
        <v>221</v>
      </c>
      <c r="E437" s="88">
        <v>610</v>
      </c>
      <c r="F437" s="7">
        <f>F438</f>
        <v>2939.9</v>
      </c>
      <c r="G437" s="7">
        <f>G438</f>
        <v>0</v>
      </c>
      <c r="H437" s="35">
        <f t="shared" si="98"/>
        <v>2939.9</v>
      </c>
      <c r="I437" s="7">
        <f>I438</f>
        <v>0</v>
      </c>
      <c r="J437" s="35">
        <f t="shared" si="96"/>
        <v>2939.9</v>
      </c>
      <c r="K437" s="7">
        <f>K438</f>
        <v>0</v>
      </c>
      <c r="L437" s="35">
        <f t="shared" si="94"/>
        <v>2939.9</v>
      </c>
      <c r="M437" s="7">
        <f>M438</f>
        <v>0</v>
      </c>
      <c r="N437" s="35">
        <f t="shared" si="95"/>
        <v>2939.9</v>
      </c>
      <c r="O437" s="7">
        <f>O438</f>
        <v>-794.5</v>
      </c>
      <c r="P437" s="35">
        <f t="shared" si="92"/>
        <v>2145.4</v>
      </c>
    </row>
    <row r="438" spans="1:16" ht="51.75" customHeight="1">
      <c r="A438" s="61" t="str">
        <f ca="1" t="shared" si="100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438" s="43" t="s">
        <v>540</v>
      </c>
      <c r="C438" s="8" t="s">
        <v>232</v>
      </c>
      <c r="D438" s="1" t="s">
        <v>221</v>
      </c>
      <c r="E438" s="88">
        <v>611</v>
      </c>
      <c r="F438" s="7">
        <f>'прил.5'!G1146</f>
        <v>2939.9</v>
      </c>
      <c r="G438" s="7">
        <f>'прил.5'!H1146</f>
        <v>0</v>
      </c>
      <c r="H438" s="35">
        <f t="shared" si="98"/>
        <v>2939.9</v>
      </c>
      <c r="I438" s="7">
        <f>'прил.5'!J1146</f>
        <v>0</v>
      </c>
      <c r="J438" s="35">
        <f t="shared" si="96"/>
        <v>2939.9</v>
      </c>
      <c r="K438" s="7">
        <f>'прил.5'!L1146</f>
        <v>0</v>
      </c>
      <c r="L438" s="35">
        <f t="shared" si="94"/>
        <v>2939.9</v>
      </c>
      <c r="M438" s="7">
        <f>'прил.5'!N1146</f>
        <v>0</v>
      </c>
      <c r="N438" s="35">
        <f t="shared" si="95"/>
        <v>2939.9</v>
      </c>
      <c r="O438" s="7">
        <f>'прил.5'!P1146</f>
        <v>-794.5</v>
      </c>
      <c r="P438" s="35">
        <f t="shared" si="92"/>
        <v>2145.4</v>
      </c>
    </row>
    <row r="439" spans="1:16" ht="12.75">
      <c r="A439" s="61" t="str">
        <f ca="1" t="shared" si="100"/>
        <v>Субсидии автономным учреждениям</v>
      </c>
      <c r="B439" s="43" t="s">
        <v>540</v>
      </c>
      <c r="C439" s="8" t="s">
        <v>232</v>
      </c>
      <c r="D439" s="1" t="s">
        <v>221</v>
      </c>
      <c r="E439" s="88">
        <v>620</v>
      </c>
      <c r="F439" s="7">
        <f>F440</f>
        <v>1075.4</v>
      </c>
      <c r="G439" s="7">
        <f>G440</f>
        <v>0</v>
      </c>
      <c r="H439" s="35">
        <f t="shared" si="98"/>
        <v>1075.4</v>
      </c>
      <c r="I439" s="7">
        <f>I440</f>
        <v>0</v>
      </c>
      <c r="J439" s="35">
        <f t="shared" si="96"/>
        <v>1075.4</v>
      </c>
      <c r="K439" s="7">
        <f>K440</f>
        <v>0</v>
      </c>
      <c r="L439" s="35">
        <f t="shared" si="94"/>
        <v>1075.4</v>
      </c>
      <c r="M439" s="7">
        <f>M440</f>
        <v>0</v>
      </c>
      <c r="N439" s="35">
        <f t="shared" si="95"/>
        <v>1075.4</v>
      </c>
      <c r="O439" s="7">
        <f>O440</f>
        <v>-3</v>
      </c>
      <c r="P439" s="35">
        <f t="shared" si="92"/>
        <v>1072.4</v>
      </c>
    </row>
    <row r="440" spans="1:16" ht="53.25" customHeight="1">
      <c r="A440" s="61" t="str">
        <f ca="1" t="shared" si="100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440" s="43" t="s">
        <v>540</v>
      </c>
      <c r="C440" s="8" t="s">
        <v>232</v>
      </c>
      <c r="D440" s="1" t="s">
        <v>221</v>
      </c>
      <c r="E440" s="88">
        <v>621</v>
      </c>
      <c r="F440" s="7">
        <f>'прил.5'!G1148</f>
        <v>1075.4</v>
      </c>
      <c r="G440" s="7">
        <f>'прил.5'!H1148</f>
        <v>0</v>
      </c>
      <c r="H440" s="35">
        <f t="shared" si="98"/>
        <v>1075.4</v>
      </c>
      <c r="I440" s="7">
        <f>'прил.5'!J1148</f>
        <v>0</v>
      </c>
      <c r="J440" s="35">
        <f t="shared" si="96"/>
        <v>1075.4</v>
      </c>
      <c r="K440" s="7">
        <f>'прил.5'!L1148</f>
        <v>0</v>
      </c>
      <c r="L440" s="35">
        <f t="shared" si="94"/>
        <v>1075.4</v>
      </c>
      <c r="M440" s="7">
        <f>'прил.5'!N1148</f>
        <v>0</v>
      </c>
      <c r="N440" s="35">
        <f t="shared" si="95"/>
        <v>1075.4</v>
      </c>
      <c r="O440" s="7">
        <f>'прил.5'!P1148</f>
        <v>-3</v>
      </c>
      <c r="P440" s="35">
        <f t="shared" si="92"/>
        <v>1072.4</v>
      </c>
    </row>
    <row r="441" spans="1:16" ht="12.75">
      <c r="A441" s="61" t="str">
        <f ca="1">IF(ISERROR(MATCH(B441,Код_КЦСР,0)),"",INDIRECT(ADDRESS(MATCH(B441,Код_КЦСР,0)+1,2,,,"КЦСР")))</f>
        <v>Спортивный город</v>
      </c>
      <c r="B441" s="43" t="s">
        <v>542</v>
      </c>
      <c r="C441" s="8"/>
      <c r="D441" s="1"/>
      <c r="E441" s="88"/>
      <c r="F441" s="7">
        <f>F442+F449</f>
        <v>13318.7</v>
      </c>
      <c r="G441" s="7">
        <f>G442+G449</f>
        <v>10000</v>
      </c>
      <c r="H441" s="35">
        <f t="shared" si="98"/>
        <v>23318.7</v>
      </c>
      <c r="I441" s="7">
        <f>I442+I449</f>
        <v>0</v>
      </c>
      <c r="J441" s="35">
        <f t="shared" si="96"/>
        <v>23318.7</v>
      </c>
      <c r="K441" s="7">
        <f>K442+K449</f>
        <v>0</v>
      </c>
      <c r="L441" s="35">
        <f t="shared" si="94"/>
        <v>23318.7</v>
      </c>
      <c r="M441" s="7">
        <f>M442+M449</f>
        <v>0</v>
      </c>
      <c r="N441" s="35">
        <f t="shared" si="95"/>
        <v>23318.7</v>
      </c>
      <c r="O441" s="7">
        <f>O442+O449</f>
        <v>0</v>
      </c>
      <c r="P441" s="35">
        <f t="shared" si="92"/>
        <v>23318.7</v>
      </c>
    </row>
    <row r="442" spans="1:16" ht="12.75">
      <c r="A442" s="61" t="str">
        <f ca="1">IF(ISERROR(MATCH(C442,Код_Раздел,0)),"",INDIRECT(ADDRESS(MATCH(C442,Код_Раздел,0)+1,2,,,"Раздел")))</f>
        <v>Образование</v>
      </c>
      <c r="B442" s="43" t="s">
        <v>542</v>
      </c>
      <c r="C442" s="8" t="s">
        <v>203</v>
      </c>
      <c r="D442" s="1"/>
      <c r="E442" s="88"/>
      <c r="F442" s="7">
        <f>F443</f>
        <v>7563.1</v>
      </c>
      <c r="G442" s="7">
        <f>G443</f>
        <v>0</v>
      </c>
      <c r="H442" s="35">
        <f t="shared" si="98"/>
        <v>7563.1</v>
      </c>
      <c r="I442" s="7">
        <f>I443</f>
        <v>90.1</v>
      </c>
      <c r="J442" s="35">
        <f t="shared" si="96"/>
        <v>7653.200000000001</v>
      </c>
      <c r="K442" s="7">
        <f>K443</f>
        <v>0</v>
      </c>
      <c r="L442" s="35">
        <f t="shared" si="94"/>
        <v>7653.200000000001</v>
      </c>
      <c r="M442" s="7">
        <f>M443</f>
        <v>0</v>
      </c>
      <c r="N442" s="35">
        <f t="shared" si="95"/>
        <v>7653.200000000001</v>
      </c>
      <c r="O442" s="7">
        <f>O443</f>
        <v>0</v>
      </c>
      <c r="P442" s="35">
        <f t="shared" si="92"/>
        <v>7653.200000000001</v>
      </c>
    </row>
    <row r="443" spans="1:16" ht="12.75">
      <c r="A443" s="12" t="s">
        <v>259</v>
      </c>
      <c r="B443" s="43" t="s">
        <v>542</v>
      </c>
      <c r="C443" s="8" t="s">
        <v>203</v>
      </c>
      <c r="D443" s="1" t="s">
        <v>227</v>
      </c>
      <c r="E443" s="88"/>
      <c r="F443" s="7">
        <f>F444</f>
        <v>7563.1</v>
      </c>
      <c r="G443" s="7">
        <f>G444</f>
        <v>0</v>
      </c>
      <c r="H443" s="35">
        <f t="shared" si="98"/>
        <v>7563.1</v>
      </c>
      <c r="I443" s="7">
        <f>I444</f>
        <v>90.1</v>
      </c>
      <c r="J443" s="35">
        <f t="shared" si="96"/>
        <v>7653.200000000001</v>
      </c>
      <c r="K443" s="7">
        <f>K444</f>
        <v>0</v>
      </c>
      <c r="L443" s="35">
        <f t="shared" si="94"/>
        <v>7653.200000000001</v>
      </c>
      <c r="M443" s="7">
        <f>M444</f>
        <v>0</v>
      </c>
      <c r="N443" s="35">
        <f t="shared" si="95"/>
        <v>7653.200000000001</v>
      </c>
      <c r="O443" s="7">
        <f>O444</f>
        <v>0</v>
      </c>
      <c r="P443" s="35">
        <f t="shared" si="92"/>
        <v>7653.200000000001</v>
      </c>
    </row>
    <row r="444" spans="1:16" ht="35.25" customHeight="1">
      <c r="A444" s="61" t="str">
        <f ca="1">IF(ISERROR(MATCH(E444,Код_КВР,0)),"",INDIRECT(ADDRESS(MATCH(E444,Код_КВР,0)+1,2,,,"КВР")))</f>
        <v>Предоставление субсидий бюджетным, автономным учреждениям и иным некоммерческим организациям</v>
      </c>
      <c r="B444" s="43" t="s">
        <v>542</v>
      </c>
      <c r="C444" s="8" t="s">
        <v>203</v>
      </c>
      <c r="D444" s="1" t="s">
        <v>227</v>
      </c>
      <c r="E444" s="88">
        <v>600</v>
      </c>
      <c r="F444" s="7">
        <f>F445+F447</f>
        <v>7563.1</v>
      </c>
      <c r="G444" s="7">
        <f>G445+G447</f>
        <v>0</v>
      </c>
      <c r="H444" s="35">
        <f t="shared" si="98"/>
        <v>7563.1</v>
      </c>
      <c r="I444" s="7">
        <f>I445+I447</f>
        <v>90.1</v>
      </c>
      <c r="J444" s="35">
        <f t="shared" si="96"/>
        <v>7653.200000000001</v>
      </c>
      <c r="K444" s="7">
        <f>K445+K447</f>
        <v>0</v>
      </c>
      <c r="L444" s="35">
        <f t="shared" si="94"/>
        <v>7653.200000000001</v>
      </c>
      <c r="M444" s="7">
        <f>M445+M447</f>
        <v>0</v>
      </c>
      <c r="N444" s="35">
        <f t="shared" si="95"/>
        <v>7653.200000000001</v>
      </c>
      <c r="O444" s="7">
        <f>O445+O447</f>
        <v>0</v>
      </c>
      <c r="P444" s="35">
        <f t="shared" si="92"/>
        <v>7653.200000000001</v>
      </c>
    </row>
    <row r="445" spans="1:16" ht="12.75">
      <c r="A445" s="61" t="str">
        <f ca="1">IF(ISERROR(MATCH(E445,Код_КВР,0)),"",INDIRECT(ADDRESS(MATCH(E445,Код_КВР,0)+1,2,,,"КВР")))</f>
        <v>Субсидии бюджетным учреждениям</v>
      </c>
      <c r="B445" s="43" t="s">
        <v>542</v>
      </c>
      <c r="C445" s="8" t="s">
        <v>203</v>
      </c>
      <c r="D445" s="1" t="s">
        <v>227</v>
      </c>
      <c r="E445" s="88">
        <v>610</v>
      </c>
      <c r="F445" s="7">
        <f>F446</f>
        <v>6732.6</v>
      </c>
      <c r="G445" s="7">
        <f>G446</f>
        <v>0</v>
      </c>
      <c r="H445" s="35">
        <f t="shared" si="98"/>
        <v>6732.6</v>
      </c>
      <c r="I445" s="7">
        <f>I446</f>
        <v>90.1</v>
      </c>
      <c r="J445" s="35">
        <f t="shared" si="96"/>
        <v>6822.700000000001</v>
      </c>
      <c r="K445" s="7">
        <f>K446</f>
        <v>0</v>
      </c>
      <c r="L445" s="35">
        <f t="shared" si="94"/>
        <v>6822.700000000001</v>
      </c>
      <c r="M445" s="7">
        <f>M446</f>
        <v>0</v>
      </c>
      <c r="N445" s="35">
        <f t="shared" si="95"/>
        <v>6822.700000000001</v>
      </c>
      <c r="O445" s="7">
        <f>O446</f>
        <v>0</v>
      </c>
      <c r="P445" s="35">
        <f t="shared" si="92"/>
        <v>6822.700000000001</v>
      </c>
    </row>
    <row r="446" spans="1:16" ht="12.75">
      <c r="A446" s="61" t="str">
        <f ca="1">IF(ISERROR(MATCH(E446,Код_КВР,0)),"",INDIRECT(ADDRESS(MATCH(E446,Код_КВР,0)+1,2,,,"КВР")))</f>
        <v>Субсидии бюджетным учреждениям на иные цели</v>
      </c>
      <c r="B446" s="43" t="s">
        <v>542</v>
      </c>
      <c r="C446" s="8" t="s">
        <v>203</v>
      </c>
      <c r="D446" s="1" t="s">
        <v>227</v>
      </c>
      <c r="E446" s="88">
        <v>612</v>
      </c>
      <c r="F446" s="7">
        <f>'прил.5'!G1111</f>
        <v>6732.6</v>
      </c>
      <c r="G446" s="7">
        <f>'прил.5'!H1111</f>
        <v>0</v>
      </c>
      <c r="H446" s="35">
        <f t="shared" si="98"/>
        <v>6732.6</v>
      </c>
      <c r="I446" s="7">
        <f>'прил.5'!J1111</f>
        <v>90.1</v>
      </c>
      <c r="J446" s="35">
        <f t="shared" si="96"/>
        <v>6822.700000000001</v>
      </c>
      <c r="K446" s="7">
        <f>'прил.5'!L1111</f>
        <v>0</v>
      </c>
      <c r="L446" s="35">
        <f t="shared" si="94"/>
        <v>6822.700000000001</v>
      </c>
      <c r="M446" s="7">
        <f>'прил.5'!N1111</f>
        <v>0</v>
      </c>
      <c r="N446" s="35">
        <f t="shared" si="95"/>
        <v>6822.700000000001</v>
      </c>
      <c r="O446" s="7">
        <f>'прил.5'!P1111</f>
        <v>0</v>
      </c>
      <c r="P446" s="35">
        <f t="shared" si="92"/>
        <v>6822.700000000001</v>
      </c>
    </row>
    <row r="447" spans="1:16" ht="12.75">
      <c r="A447" s="61" t="str">
        <f ca="1">IF(ISERROR(MATCH(E447,Код_КВР,0)),"",INDIRECT(ADDRESS(MATCH(E447,Код_КВР,0)+1,2,,,"КВР")))</f>
        <v>Субсидии автономным учреждениям</v>
      </c>
      <c r="B447" s="43" t="s">
        <v>542</v>
      </c>
      <c r="C447" s="8" t="s">
        <v>203</v>
      </c>
      <c r="D447" s="1" t="s">
        <v>227</v>
      </c>
      <c r="E447" s="88">
        <v>620</v>
      </c>
      <c r="F447" s="7">
        <f>F448</f>
        <v>830.5</v>
      </c>
      <c r="G447" s="7">
        <f>G448</f>
        <v>0</v>
      </c>
      <c r="H447" s="35">
        <f t="shared" si="98"/>
        <v>830.5</v>
      </c>
      <c r="I447" s="7">
        <f>I448</f>
        <v>0</v>
      </c>
      <c r="J447" s="35">
        <f t="shared" si="96"/>
        <v>830.5</v>
      </c>
      <c r="K447" s="7">
        <f>K448</f>
        <v>0</v>
      </c>
      <c r="L447" s="35">
        <f t="shared" si="94"/>
        <v>830.5</v>
      </c>
      <c r="M447" s="7">
        <f>M448</f>
        <v>0</v>
      </c>
      <c r="N447" s="35">
        <f t="shared" si="95"/>
        <v>830.5</v>
      </c>
      <c r="O447" s="7">
        <f>O448</f>
        <v>0</v>
      </c>
      <c r="P447" s="35">
        <f t="shared" si="92"/>
        <v>830.5</v>
      </c>
    </row>
    <row r="448" spans="1:16" ht="12.75">
      <c r="A448" s="61" t="str">
        <f ca="1">IF(ISERROR(MATCH(E448,Код_КВР,0)),"",INDIRECT(ADDRESS(MATCH(E448,Код_КВР,0)+1,2,,,"КВР")))</f>
        <v>Субсидии автономным учреждениям на иные цели</v>
      </c>
      <c r="B448" s="43" t="s">
        <v>542</v>
      </c>
      <c r="C448" s="8" t="s">
        <v>203</v>
      </c>
      <c r="D448" s="1" t="s">
        <v>227</v>
      </c>
      <c r="E448" s="88">
        <v>622</v>
      </c>
      <c r="F448" s="7">
        <f>'прил.5'!G1113</f>
        <v>830.5</v>
      </c>
      <c r="G448" s="7">
        <f>'прил.5'!H1113</f>
        <v>0</v>
      </c>
      <c r="H448" s="35">
        <f t="shared" si="98"/>
        <v>830.5</v>
      </c>
      <c r="I448" s="7">
        <f>'прил.5'!J1113</f>
        <v>0</v>
      </c>
      <c r="J448" s="35">
        <f t="shared" si="96"/>
        <v>830.5</v>
      </c>
      <c r="K448" s="7">
        <f>'прил.5'!L1113</f>
        <v>0</v>
      </c>
      <c r="L448" s="35">
        <f t="shared" si="94"/>
        <v>830.5</v>
      </c>
      <c r="M448" s="7">
        <f>'прил.5'!N1113</f>
        <v>0</v>
      </c>
      <c r="N448" s="35">
        <f t="shared" si="95"/>
        <v>830.5</v>
      </c>
      <c r="O448" s="7">
        <f>'прил.5'!P1113</f>
        <v>0</v>
      </c>
      <c r="P448" s="35">
        <f t="shared" si="92"/>
        <v>830.5</v>
      </c>
    </row>
    <row r="449" spans="1:16" ht="12.75">
      <c r="A449" s="61" t="str">
        <f ca="1">IF(ISERROR(MATCH(C449,Код_Раздел,0)),"",INDIRECT(ADDRESS(MATCH(C449,Код_Раздел,0)+1,2,,,"Раздел")))</f>
        <v>Физическая культура и спорт</v>
      </c>
      <c r="B449" s="43" t="s">
        <v>542</v>
      </c>
      <c r="C449" s="8" t="s">
        <v>232</v>
      </c>
      <c r="D449" s="1"/>
      <c r="E449" s="88"/>
      <c r="F449" s="7">
        <f>F450+F455</f>
        <v>5755.6</v>
      </c>
      <c r="G449" s="7">
        <f>G450+G455</f>
        <v>10000</v>
      </c>
      <c r="H449" s="35">
        <f t="shared" si="98"/>
        <v>15755.6</v>
      </c>
      <c r="I449" s="7">
        <f>I450+I455</f>
        <v>-90.1</v>
      </c>
      <c r="J449" s="35">
        <f t="shared" si="96"/>
        <v>15665.5</v>
      </c>
      <c r="K449" s="7">
        <f>K450+K455</f>
        <v>0</v>
      </c>
      <c r="L449" s="35">
        <f t="shared" si="94"/>
        <v>15665.5</v>
      </c>
      <c r="M449" s="7">
        <f>M450+M455</f>
        <v>0</v>
      </c>
      <c r="N449" s="35">
        <f t="shared" si="95"/>
        <v>15665.5</v>
      </c>
      <c r="O449" s="7">
        <f>O450+O455</f>
        <v>0</v>
      </c>
      <c r="P449" s="35">
        <f t="shared" si="92"/>
        <v>15665.5</v>
      </c>
    </row>
    <row r="450" spans="1:16" ht="12.75">
      <c r="A450" s="12" t="s">
        <v>194</v>
      </c>
      <c r="B450" s="43" t="s">
        <v>542</v>
      </c>
      <c r="C450" s="8" t="s">
        <v>232</v>
      </c>
      <c r="D450" s="1" t="s">
        <v>221</v>
      </c>
      <c r="E450" s="88"/>
      <c r="F450" s="7">
        <f>F451</f>
        <v>5255.6</v>
      </c>
      <c r="G450" s="7">
        <f>G451</f>
        <v>10000</v>
      </c>
      <c r="H450" s="35">
        <f t="shared" si="98"/>
        <v>15255.6</v>
      </c>
      <c r="I450" s="7">
        <f>I451</f>
        <v>-205</v>
      </c>
      <c r="J450" s="35">
        <f t="shared" si="96"/>
        <v>15050.6</v>
      </c>
      <c r="K450" s="7">
        <f>K451</f>
        <v>0</v>
      </c>
      <c r="L450" s="35">
        <f t="shared" si="94"/>
        <v>15050.6</v>
      </c>
      <c r="M450" s="7">
        <f>M451</f>
        <v>0</v>
      </c>
      <c r="N450" s="35">
        <f t="shared" si="95"/>
        <v>15050.6</v>
      </c>
      <c r="O450" s="7">
        <f>O451</f>
        <v>0</v>
      </c>
      <c r="P450" s="35">
        <f t="shared" si="92"/>
        <v>15050.6</v>
      </c>
    </row>
    <row r="451" spans="1:16" ht="37.5" customHeight="1">
      <c r="A451" s="61" t="str">
        <f ca="1">IF(ISERROR(MATCH(E451,Код_КВР,0)),"",INDIRECT(ADDRESS(MATCH(E451,Код_КВР,0)+1,2,,,"КВР")))</f>
        <v>Предоставление субсидий бюджетным, автономным учреждениям и иным некоммерческим организациям</v>
      </c>
      <c r="B451" s="43" t="s">
        <v>542</v>
      </c>
      <c r="C451" s="8" t="s">
        <v>232</v>
      </c>
      <c r="D451" s="1" t="s">
        <v>221</v>
      </c>
      <c r="E451" s="88">
        <v>600</v>
      </c>
      <c r="F451" s="7">
        <f>F452+F454</f>
        <v>5255.6</v>
      </c>
      <c r="G451" s="7">
        <f>G452+G454</f>
        <v>10000</v>
      </c>
      <c r="H451" s="35">
        <f t="shared" si="98"/>
        <v>15255.6</v>
      </c>
      <c r="I451" s="7">
        <f>I452+I454</f>
        <v>-205</v>
      </c>
      <c r="J451" s="35">
        <f t="shared" si="96"/>
        <v>15050.6</v>
      </c>
      <c r="K451" s="7">
        <f>K452+K454</f>
        <v>0</v>
      </c>
      <c r="L451" s="35">
        <f t="shared" si="94"/>
        <v>15050.6</v>
      </c>
      <c r="M451" s="7">
        <f>M452+M454</f>
        <v>0</v>
      </c>
      <c r="N451" s="35">
        <f t="shared" si="95"/>
        <v>15050.6</v>
      </c>
      <c r="O451" s="7">
        <f>O452+O454</f>
        <v>0</v>
      </c>
      <c r="P451" s="35">
        <f t="shared" si="92"/>
        <v>15050.6</v>
      </c>
    </row>
    <row r="452" spans="1:16" ht="12.75">
      <c r="A452" s="61" t="str">
        <f ca="1">IF(ISERROR(MATCH(E452,Код_КВР,0)),"",INDIRECT(ADDRESS(MATCH(E452,Код_КВР,0)+1,2,,,"КВР")))</f>
        <v>Субсидии автономным учреждениям</v>
      </c>
      <c r="B452" s="43" t="s">
        <v>542</v>
      </c>
      <c r="C452" s="8" t="s">
        <v>232</v>
      </c>
      <c r="D452" s="1" t="s">
        <v>221</v>
      </c>
      <c r="E452" s="88">
        <v>620</v>
      </c>
      <c r="F452" s="7">
        <f>F453</f>
        <v>5005.6</v>
      </c>
      <c r="G452" s="7">
        <f>G453</f>
        <v>0</v>
      </c>
      <c r="H452" s="35">
        <f t="shared" si="98"/>
        <v>5005.6</v>
      </c>
      <c r="I452" s="7">
        <f>I453</f>
        <v>-255</v>
      </c>
      <c r="J452" s="35">
        <f t="shared" si="96"/>
        <v>4750.6</v>
      </c>
      <c r="K452" s="7">
        <f>K453</f>
        <v>0</v>
      </c>
      <c r="L452" s="35">
        <f t="shared" si="94"/>
        <v>4750.6</v>
      </c>
      <c r="M452" s="7">
        <f>M453</f>
        <v>0</v>
      </c>
      <c r="N452" s="35">
        <f t="shared" si="95"/>
        <v>4750.6</v>
      </c>
      <c r="O452" s="7">
        <f>O453</f>
        <v>0</v>
      </c>
      <c r="P452" s="35">
        <f t="shared" si="92"/>
        <v>4750.6</v>
      </c>
    </row>
    <row r="453" spans="1:16" ht="12.75">
      <c r="A453" s="61" t="str">
        <f ca="1">IF(ISERROR(MATCH(E453,Код_КВР,0)),"",INDIRECT(ADDRESS(MATCH(E453,Код_КВР,0)+1,2,,,"КВР")))</f>
        <v>Субсидии автономным учреждениям на иные цели</v>
      </c>
      <c r="B453" s="43" t="s">
        <v>542</v>
      </c>
      <c r="C453" s="8" t="s">
        <v>232</v>
      </c>
      <c r="D453" s="1" t="s">
        <v>221</v>
      </c>
      <c r="E453" s="88">
        <v>622</v>
      </c>
      <c r="F453" s="7">
        <f>'прил.5'!G1152</f>
        <v>5005.6</v>
      </c>
      <c r="G453" s="7">
        <f>'прил.5'!H1152</f>
        <v>0</v>
      </c>
      <c r="H453" s="35">
        <f t="shared" si="98"/>
        <v>5005.6</v>
      </c>
      <c r="I453" s="7">
        <f>'прил.5'!J1152</f>
        <v>-255</v>
      </c>
      <c r="J453" s="35">
        <f t="shared" si="96"/>
        <v>4750.6</v>
      </c>
      <c r="K453" s="7">
        <f>'прил.5'!L1152</f>
        <v>0</v>
      </c>
      <c r="L453" s="35">
        <f t="shared" si="94"/>
        <v>4750.6</v>
      </c>
      <c r="M453" s="7">
        <f>'прил.5'!N1152</f>
        <v>0</v>
      </c>
      <c r="N453" s="35">
        <f t="shared" si="95"/>
        <v>4750.6</v>
      </c>
      <c r="O453" s="7">
        <f>'прил.5'!P1152</f>
        <v>0</v>
      </c>
      <c r="P453" s="35">
        <f t="shared" si="92"/>
        <v>4750.6</v>
      </c>
    </row>
    <row r="454" spans="1:16" ht="36" customHeight="1">
      <c r="A454" s="61" t="str">
        <f ca="1">IF(ISERROR(MATCH(E454,Код_КВР,0)),"",INDIRECT(ADDRESS(MATCH(E454,Код_КВР,0)+1,2,,,"КВР")))</f>
        <v>Субсидии некоммерческим организациям (за исключением государственных (муниципальных) учреждений)</v>
      </c>
      <c r="B454" s="43" t="s">
        <v>542</v>
      </c>
      <c r="C454" s="8" t="s">
        <v>232</v>
      </c>
      <c r="D454" s="1" t="s">
        <v>221</v>
      </c>
      <c r="E454" s="88">
        <v>630</v>
      </c>
      <c r="F454" s="7">
        <f>'прил.5'!G1153</f>
        <v>250</v>
      </c>
      <c r="G454" s="7">
        <f>'прил.5'!H1153</f>
        <v>10000</v>
      </c>
      <c r="H454" s="35">
        <f t="shared" si="98"/>
        <v>10250</v>
      </c>
      <c r="I454" s="7">
        <f>'прил.5'!J1153</f>
        <v>50</v>
      </c>
      <c r="J454" s="35">
        <f t="shared" si="96"/>
        <v>10300</v>
      </c>
      <c r="K454" s="7">
        <f>'прил.5'!L1153</f>
        <v>0</v>
      </c>
      <c r="L454" s="35">
        <f t="shared" si="94"/>
        <v>10300</v>
      </c>
      <c r="M454" s="7">
        <f>'прил.5'!N1153</f>
        <v>0</v>
      </c>
      <c r="N454" s="35">
        <f t="shared" si="95"/>
        <v>10300</v>
      </c>
      <c r="O454" s="7">
        <f>'прил.5'!P1153</f>
        <v>0</v>
      </c>
      <c r="P454" s="35">
        <f t="shared" si="92"/>
        <v>10300</v>
      </c>
    </row>
    <row r="455" spans="1:16" ht="12.75">
      <c r="A455" s="12" t="s">
        <v>274</v>
      </c>
      <c r="B455" s="43" t="s">
        <v>542</v>
      </c>
      <c r="C455" s="8" t="s">
        <v>232</v>
      </c>
      <c r="D455" s="1" t="s">
        <v>222</v>
      </c>
      <c r="E455" s="88"/>
      <c r="F455" s="7">
        <f aca="true" t="shared" si="101" ref="F455:O457">F456</f>
        <v>500</v>
      </c>
      <c r="G455" s="7">
        <f t="shared" si="101"/>
        <v>0</v>
      </c>
      <c r="H455" s="35">
        <f t="shared" si="98"/>
        <v>500</v>
      </c>
      <c r="I455" s="7">
        <f t="shared" si="101"/>
        <v>114.9</v>
      </c>
      <c r="J455" s="35">
        <f t="shared" si="96"/>
        <v>614.9</v>
      </c>
      <c r="K455" s="7">
        <f t="shared" si="101"/>
        <v>0</v>
      </c>
      <c r="L455" s="35">
        <f t="shared" si="94"/>
        <v>614.9</v>
      </c>
      <c r="M455" s="7">
        <f t="shared" si="101"/>
        <v>0</v>
      </c>
      <c r="N455" s="35">
        <f t="shared" si="95"/>
        <v>614.9</v>
      </c>
      <c r="O455" s="7">
        <f t="shared" si="101"/>
        <v>0</v>
      </c>
      <c r="P455" s="35">
        <f t="shared" si="92"/>
        <v>614.9</v>
      </c>
    </row>
    <row r="456" spans="1:16" ht="33">
      <c r="A456" s="61" t="str">
        <f ca="1">IF(ISERROR(MATCH(E456,Код_КВР,0)),"",INDIRECT(ADDRESS(MATCH(E456,Код_КВР,0)+1,2,,,"КВР")))</f>
        <v>Предоставление субсидий бюджетным, автономным учреждениям и иным некоммерческим организациям</v>
      </c>
      <c r="B456" s="43" t="s">
        <v>542</v>
      </c>
      <c r="C456" s="8" t="s">
        <v>232</v>
      </c>
      <c r="D456" s="1" t="s">
        <v>222</v>
      </c>
      <c r="E456" s="88">
        <v>600</v>
      </c>
      <c r="F456" s="7">
        <f t="shared" si="101"/>
        <v>500</v>
      </c>
      <c r="G456" s="7">
        <f t="shared" si="101"/>
        <v>0</v>
      </c>
      <c r="H456" s="35">
        <f t="shared" si="98"/>
        <v>500</v>
      </c>
      <c r="I456" s="7">
        <f t="shared" si="101"/>
        <v>114.9</v>
      </c>
      <c r="J456" s="35">
        <f t="shared" si="96"/>
        <v>614.9</v>
      </c>
      <c r="K456" s="7">
        <f t="shared" si="101"/>
        <v>0</v>
      </c>
      <c r="L456" s="35">
        <f t="shared" si="94"/>
        <v>614.9</v>
      </c>
      <c r="M456" s="7">
        <f t="shared" si="101"/>
        <v>0</v>
      </c>
      <c r="N456" s="35">
        <f t="shared" si="95"/>
        <v>614.9</v>
      </c>
      <c r="O456" s="7">
        <f t="shared" si="101"/>
        <v>0</v>
      </c>
      <c r="P456" s="35">
        <f t="shared" si="92"/>
        <v>614.9</v>
      </c>
    </row>
    <row r="457" spans="1:16" ht="12.75">
      <c r="A457" s="61" t="str">
        <f ca="1">IF(ISERROR(MATCH(E457,Код_КВР,0)),"",INDIRECT(ADDRESS(MATCH(E457,Код_КВР,0)+1,2,,,"КВР")))</f>
        <v>Субсидии автономным учреждениям</v>
      </c>
      <c r="B457" s="43" t="s">
        <v>542</v>
      </c>
      <c r="C457" s="8" t="s">
        <v>232</v>
      </c>
      <c r="D457" s="1" t="s">
        <v>222</v>
      </c>
      <c r="E457" s="88">
        <v>620</v>
      </c>
      <c r="F457" s="7">
        <f t="shared" si="101"/>
        <v>500</v>
      </c>
      <c r="G457" s="7">
        <f t="shared" si="101"/>
        <v>0</v>
      </c>
      <c r="H457" s="35">
        <f t="shared" si="98"/>
        <v>500</v>
      </c>
      <c r="I457" s="7">
        <f t="shared" si="101"/>
        <v>114.9</v>
      </c>
      <c r="J457" s="35">
        <f t="shared" si="96"/>
        <v>614.9</v>
      </c>
      <c r="K457" s="7">
        <f t="shared" si="101"/>
        <v>0</v>
      </c>
      <c r="L457" s="35">
        <f t="shared" si="94"/>
        <v>614.9</v>
      </c>
      <c r="M457" s="7">
        <f t="shared" si="101"/>
        <v>0</v>
      </c>
      <c r="N457" s="35">
        <f t="shared" si="95"/>
        <v>614.9</v>
      </c>
      <c r="O457" s="7">
        <f t="shared" si="101"/>
        <v>0</v>
      </c>
      <c r="P457" s="35">
        <f t="shared" si="92"/>
        <v>614.9</v>
      </c>
    </row>
    <row r="458" spans="1:16" ht="12.75">
      <c r="A458" s="61" t="str">
        <f ca="1">IF(ISERROR(MATCH(E458,Код_КВР,0)),"",INDIRECT(ADDRESS(MATCH(E458,Код_КВР,0)+1,2,,,"КВР")))</f>
        <v>Субсидии автономным учреждениям на иные цели</v>
      </c>
      <c r="B458" s="43" t="s">
        <v>542</v>
      </c>
      <c r="C458" s="8" t="s">
        <v>232</v>
      </c>
      <c r="D458" s="1" t="s">
        <v>222</v>
      </c>
      <c r="E458" s="88">
        <v>622</v>
      </c>
      <c r="F458" s="7">
        <f>'прил.5'!G1164</f>
        <v>500</v>
      </c>
      <c r="G458" s="7">
        <f>'прил.5'!H1164</f>
        <v>0</v>
      </c>
      <c r="H458" s="35">
        <f t="shared" si="98"/>
        <v>500</v>
      </c>
      <c r="I458" s="7">
        <f>'прил.5'!J1164</f>
        <v>114.9</v>
      </c>
      <c r="J458" s="35">
        <f t="shared" si="96"/>
        <v>614.9</v>
      </c>
      <c r="K458" s="7">
        <f>'прил.5'!L1164</f>
        <v>0</v>
      </c>
      <c r="L458" s="35">
        <f t="shared" si="94"/>
        <v>614.9</v>
      </c>
      <c r="M458" s="7">
        <f>'прил.5'!N1164</f>
        <v>0</v>
      </c>
      <c r="N458" s="35">
        <f t="shared" si="95"/>
        <v>614.9</v>
      </c>
      <c r="O458" s="7">
        <f>'прил.5'!P1164</f>
        <v>0</v>
      </c>
      <c r="P458" s="35">
        <f t="shared" si="92"/>
        <v>614.9</v>
      </c>
    </row>
    <row r="459" spans="1:16" ht="33">
      <c r="A459" s="61" t="str">
        <f ca="1">IF(ISERROR(MATCH(B459,Код_КЦСР,0)),"",INDIRECT(ADDRESS(MATCH(B459,Код_КЦСР,0)+1,2,,,"КЦСР")))</f>
        <v>Муниципальная программа «Развитие архивного дела» на 2013-2018 годы</v>
      </c>
      <c r="B459" s="43" t="s">
        <v>544</v>
      </c>
      <c r="C459" s="8"/>
      <c r="D459" s="1"/>
      <c r="E459" s="88"/>
      <c r="F459" s="7">
        <f>F460+F472</f>
        <v>13813.9</v>
      </c>
      <c r="G459" s="7">
        <f>G460+G472</f>
        <v>0</v>
      </c>
      <c r="H459" s="35">
        <f t="shared" si="98"/>
        <v>13813.9</v>
      </c>
      <c r="I459" s="7">
        <f>I460+I472</f>
        <v>0</v>
      </c>
      <c r="J459" s="35">
        <f t="shared" si="96"/>
        <v>13813.9</v>
      </c>
      <c r="K459" s="7">
        <f>K460+K472</f>
        <v>-46.7</v>
      </c>
      <c r="L459" s="35">
        <f t="shared" si="94"/>
        <v>13767.199999999999</v>
      </c>
      <c r="M459" s="7">
        <f>M460+M472</f>
        <v>0</v>
      </c>
      <c r="N459" s="35">
        <f t="shared" si="95"/>
        <v>13767.199999999999</v>
      </c>
      <c r="O459" s="7">
        <f>O460+O472</f>
        <v>0</v>
      </c>
      <c r="P459" s="35">
        <f t="shared" si="92"/>
        <v>13767.199999999999</v>
      </c>
    </row>
    <row r="460" spans="1:16" ht="52.7" customHeight="1">
      <c r="A460" s="61" t="str">
        <f ca="1">IF(ISERROR(MATCH(B460,Код_КЦСР,0)),"",INDIRECT(ADDRESS(MATCH(B460,Код_КЦСР,0)+1,2,,,"КЦСР")))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460" s="43" t="s">
        <v>546</v>
      </c>
      <c r="C460" s="8"/>
      <c r="D460" s="1"/>
      <c r="E460" s="88"/>
      <c r="F460" s="7">
        <f>F461</f>
        <v>12741.9</v>
      </c>
      <c r="G460" s="7">
        <f>G461</f>
        <v>0</v>
      </c>
      <c r="H460" s="35">
        <f t="shared" si="98"/>
        <v>12741.9</v>
      </c>
      <c r="I460" s="7">
        <f>I461</f>
        <v>0</v>
      </c>
      <c r="J460" s="35">
        <f t="shared" si="96"/>
        <v>12741.9</v>
      </c>
      <c r="K460" s="7">
        <f>K461</f>
        <v>-46.7</v>
      </c>
      <c r="L460" s="35">
        <f t="shared" si="94"/>
        <v>12695.199999999999</v>
      </c>
      <c r="M460" s="7">
        <f>M461</f>
        <v>0</v>
      </c>
      <c r="N460" s="35">
        <f t="shared" si="95"/>
        <v>12695.199999999999</v>
      </c>
      <c r="O460" s="7">
        <f>O461</f>
        <v>0</v>
      </c>
      <c r="P460" s="35">
        <f t="shared" si="92"/>
        <v>12695.199999999999</v>
      </c>
    </row>
    <row r="461" spans="1:16" ht="12.75">
      <c r="A461" s="61" t="str">
        <f ca="1">IF(ISERROR(MATCH(C461,Код_Раздел,0)),"",INDIRECT(ADDRESS(MATCH(C461,Код_Раздел,0)+1,2,,,"Раздел")))</f>
        <v>Общегосударственные  вопросы</v>
      </c>
      <c r="B461" s="43" t="s">
        <v>546</v>
      </c>
      <c r="C461" s="8" t="s">
        <v>221</v>
      </c>
      <c r="D461" s="1"/>
      <c r="E461" s="88"/>
      <c r="F461" s="7">
        <f>F462</f>
        <v>12741.9</v>
      </c>
      <c r="G461" s="7">
        <f>G462</f>
        <v>0</v>
      </c>
      <c r="H461" s="35">
        <f t="shared" si="98"/>
        <v>12741.9</v>
      </c>
      <c r="I461" s="7">
        <f>I462</f>
        <v>0</v>
      </c>
      <c r="J461" s="35">
        <f t="shared" si="96"/>
        <v>12741.9</v>
      </c>
      <c r="K461" s="7">
        <f>K462</f>
        <v>-46.7</v>
      </c>
      <c r="L461" s="35">
        <f t="shared" si="94"/>
        <v>12695.199999999999</v>
      </c>
      <c r="M461" s="7">
        <f>M462</f>
        <v>0</v>
      </c>
      <c r="N461" s="35">
        <f t="shared" si="95"/>
        <v>12695.199999999999</v>
      </c>
      <c r="O461" s="7">
        <f>O462</f>
        <v>0</v>
      </c>
      <c r="P461" s="35">
        <f t="shared" si="92"/>
        <v>12695.199999999999</v>
      </c>
    </row>
    <row r="462" spans="1:16" ht="12.75">
      <c r="A462" s="12" t="s">
        <v>245</v>
      </c>
      <c r="B462" s="43" t="s">
        <v>546</v>
      </c>
      <c r="C462" s="8" t="s">
        <v>221</v>
      </c>
      <c r="D462" s="1" t="s">
        <v>198</v>
      </c>
      <c r="E462" s="88"/>
      <c r="F462" s="7">
        <f>F463+F465+F468</f>
        <v>12741.9</v>
      </c>
      <c r="G462" s="7">
        <f>G463+G465+G468</f>
        <v>0</v>
      </c>
      <c r="H462" s="35">
        <f t="shared" si="98"/>
        <v>12741.9</v>
      </c>
      <c r="I462" s="7">
        <f>I463+I465+I468</f>
        <v>0</v>
      </c>
      <c r="J462" s="35">
        <f t="shared" si="96"/>
        <v>12741.9</v>
      </c>
      <c r="K462" s="7">
        <f>K463+K465+K468</f>
        <v>-46.7</v>
      </c>
      <c r="L462" s="35">
        <f t="shared" si="94"/>
        <v>12695.199999999999</v>
      </c>
      <c r="M462" s="7">
        <f>M463+M465+M468</f>
        <v>0</v>
      </c>
      <c r="N462" s="35">
        <f t="shared" si="95"/>
        <v>12695.199999999999</v>
      </c>
      <c r="O462" s="7">
        <f>O463+O465+O468</f>
        <v>0</v>
      </c>
      <c r="P462" s="35">
        <f t="shared" si="92"/>
        <v>12695.199999999999</v>
      </c>
    </row>
    <row r="463" spans="1:16" ht="33">
      <c r="A463" s="61" t="str">
        <f aca="true" t="shared" si="102" ref="A463:A469">IF(ISERROR(MATCH(E463,Код_КВР,0)),"",INDIRECT(ADDRESS(MATCH(E463,Код_КВР,0)+1,2,,,"КВР")))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63" s="43" t="s">
        <v>546</v>
      </c>
      <c r="C463" s="8" t="s">
        <v>221</v>
      </c>
      <c r="D463" s="1" t="s">
        <v>198</v>
      </c>
      <c r="E463" s="88">
        <v>100</v>
      </c>
      <c r="F463" s="7">
        <f>F464</f>
        <v>6387</v>
      </c>
      <c r="G463" s="7">
        <f>G464</f>
        <v>0</v>
      </c>
      <c r="H463" s="35">
        <f t="shared" si="98"/>
        <v>6387</v>
      </c>
      <c r="I463" s="7">
        <f>I464</f>
        <v>0</v>
      </c>
      <c r="J463" s="35">
        <f t="shared" si="96"/>
        <v>6387</v>
      </c>
      <c r="K463" s="7">
        <f>K464</f>
        <v>0</v>
      </c>
      <c r="L463" s="35">
        <f t="shared" si="94"/>
        <v>6387</v>
      </c>
      <c r="M463" s="7">
        <f>M464</f>
        <v>0</v>
      </c>
      <c r="N463" s="35">
        <f t="shared" si="95"/>
        <v>6387</v>
      </c>
      <c r="O463" s="7">
        <f>O464</f>
        <v>0</v>
      </c>
      <c r="P463" s="35">
        <f t="shared" si="92"/>
        <v>6387</v>
      </c>
    </row>
    <row r="464" spans="1:16" ht="12.75">
      <c r="A464" s="61" t="str">
        <f ca="1" t="shared" si="102"/>
        <v>Расходы на выплаты персоналу казенных учреждений</v>
      </c>
      <c r="B464" s="43" t="s">
        <v>546</v>
      </c>
      <c r="C464" s="8" t="s">
        <v>221</v>
      </c>
      <c r="D464" s="1" t="s">
        <v>198</v>
      </c>
      <c r="E464" s="88">
        <v>110</v>
      </c>
      <c r="F464" s="7">
        <f>'прил.5'!G74</f>
        <v>6387</v>
      </c>
      <c r="G464" s="7">
        <f>'прил.5'!H74</f>
        <v>0</v>
      </c>
      <c r="H464" s="35">
        <f t="shared" si="98"/>
        <v>6387</v>
      </c>
      <c r="I464" s="7">
        <f>'прил.5'!J74</f>
        <v>0</v>
      </c>
      <c r="J464" s="35">
        <f t="shared" si="96"/>
        <v>6387</v>
      </c>
      <c r="K464" s="7">
        <f>'прил.5'!L74</f>
        <v>0</v>
      </c>
      <c r="L464" s="35">
        <f t="shared" si="94"/>
        <v>6387</v>
      </c>
      <c r="M464" s="7">
        <f>'прил.5'!N74</f>
        <v>0</v>
      </c>
      <c r="N464" s="35">
        <f t="shared" si="95"/>
        <v>6387</v>
      </c>
      <c r="O464" s="7">
        <f>'прил.5'!P74</f>
        <v>0</v>
      </c>
      <c r="P464" s="35">
        <f t="shared" si="92"/>
        <v>6387</v>
      </c>
    </row>
    <row r="465" spans="1:16" ht="12.75">
      <c r="A465" s="61" t="str">
        <f ca="1" t="shared" si="102"/>
        <v>Закупка товаров, работ и услуг для муниципальных нужд</v>
      </c>
      <c r="B465" s="43" t="s">
        <v>546</v>
      </c>
      <c r="C465" s="8" t="s">
        <v>221</v>
      </c>
      <c r="D465" s="1" t="s">
        <v>198</v>
      </c>
      <c r="E465" s="88">
        <v>200</v>
      </c>
      <c r="F465" s="7">
        <f>F466</f>
        <v>4051.8</v>
      </c>
      <c r="G465" s="7">
        <f>G466</f>
        <v>0</v>
      </c>
      <c r="H465" s="35">
        <f t="shared" si="98"/>
        <v>4051.8</v>
      </c>
      <c r="I465" s="7">
        <f>I466</f>
        <v>-2.6</v>
      </c>
      <c r="J465" s="35">
        <f t="shared" si="96"/>
        <v>4049.2000000000003</v>
      </c>
      <c r="K465" s="7">
        <f>K466</f>
        <v>-46.7</v>
      </c>
      <c r="L465" s="35">
        <f t="shared" si="94"/>
        <v>4002.5000000000005</v>
      </c>
      <c r="M465" s="7">
        <f>M466</f>
        <v>0</v>
      </c>
      <c r="N465" s="35">
        <f t="shared" si="95"/>
        <v>4002.5000000000005</v>
      </c>
      <c r="O465" s="7">
        <f>O466</f>
        <v>0</v>
      </c>
      <c r="P465" s="35">
        <f t="shared" si="92"/>
        <v>4002.5000000000005</v>
      </c>
    </row>
    <row r="466" spans="1:16" ht="33">
      <c r="A466" s="61" t="str">
        <f ca="1" t="shared" si="102"/>
        <v>Иные закупки товаров, работ и услуг для обеспечения муниципальных нужд</v>
      </c>
      <c r="B466" s="43" t="s">
        <v>546</v>
      </c>
      <c r="C466" s="8" t="s">
        <v>221</v>
      </c>
      <c r="D466" s="1" t="s">
        <v>198</v>
      </c>
      <c r="E466" s="88">
        <v>240</v>
      </c>
      <c r="F466" s="7">
        <f>F467</f>
        <v>4051.8</v>
      </c>
      <c r="G466" s="7">
        <f>G467</f>
        <v>0</v>
      </c>
      <c r="H466" s="35">
        <f t="shared" si="98"/>
        <v>4051.8</v>
      </c>
      <c r="I466" s="7">
        <f>I467</f>
        <v>-2.6</v>
      </c>
      <c r="J466" s="35">
        <f t="shared" si="96"/>
        <v>4049.2000000000003</v>
      </c>
      <c r="K466" s="7">
        <f>K467</f>
        <v>-46.7</v>
      </c>
      <c r="L466" s="35">
        <f t="shared" si="94"/>
        <v>4002.5000000000005</v>
      </c>
      <c r="M466" s="7">
        <f>M467</f>
        <v>0</v>
      </c>
      <c r="N466" s="35">
        <f t="shared" si="95"/>
        <v>4002.5000000000005</v>
      </c>
      <c r="O466" s="7">
        <f>O467</f>
        <v>0</v>
      </c>
      <c r="P466" s="35">
        <f t="shared" si="92"/>
        <v>4002.5000000000005</v>
      </c>
    </row>
    <row r="467" spans="1:16" ht="33">
      <c r="A467" s="61" t="str">
        <f ca="1" t="shared" si="102"/>
        <v xml:space="preserve">Прочая закупка товаров, работ и услуг для обеспечения муниципальных нужд         </v>
      </c>
      <c r="B467" s="43" t="s">
        <v>546</v>
      </c>
      <c r="C467" s="8" t="s">
        <v>221</v>
      </c>
      <c r="D467" s="1" t="s">
        <v>198</v>
      </c>
      <c r="E467" s="88">
        <v>244</v>
      </c>
      <c r="F467" s="7">
        <f>'прил.5'!G77</f>
        <v>4051.8</v>
      </c>
      <c r="G467" s="7">
        <f>'прил.5'!H77</f>
        <v>0</v>
      </c>
      <c r="H467" s="35">
        <f t="shared" si="98"/>
        <v>4051.8</v>
      </c>
      <c r="I467" s="7">
        <f>'прил.5'!J77</f>
        <v>-2.6</v>
      </c>
      <c r="J467" s="35">
        <f t="shared" si="96"/>
        <v>4049.2000000000003</v>
      </c>
      <c r="K467" s="7">
        <f>'прил.5'!L77</f>
        <v>-46.7</v>
      </c>
      <c r="L467" s="35">
        <f t="shared" si="94"/>
        <v>4002.5000000000005</v>
      </c>
      <c r="M467" s="7">
        <f>'прил.5'!N77</f>
        <v>0</v>
      </c>
      <c r="N467" s="35">
        <f t="shared" si="95"/>
        <v>4002.5000000000005</v>
      </c>
      <c r="O467" s="7">
        <f>'прил.5'!P77</f>
        <v>0</v>
      </c>
      <c r="P467" s="35">
        <f aca="true" t="shared" si="103" ref="P467:P530">N467+O467</f>
        <v>4002.5000000000005</v>
      </c>
    </row>
    <row r="468" spans="1:16" ht="12.75">
      <c r="A468" s="61" t="str">
        <f ca="1" t="shared" si="102"/>
        <v>Иные бюджетные ассигнования</v>
      </c>
      <c r="B468" s="43" t="s">
        <v>546</v>
      </c>
      <c r="C468" s="8" t="s">
        <v>221</v>
      </c>
      <c r="D468" s="1" t="s">
        <v>198</v>
      </c>
      <c r="E468" s="88">
        <v>800</v>
      </c>
      <c r="F468" s="7">
        <f>F469</f>
        <v>2303.1</v>
      </c>
      <c r="G468" s="7">
        <f>G469</f>
        <v>0</v>
      </c>
      <c r="H468" s="35">
        <f t="shared" si="98"/>
        <v>2303.1</v>
      </c>
      <c r="I468" s="7">
        <f>I469</f>
        <v>2.6</v>
      </c>
      <c r="J468" s="35">
        <f t="shared" si="96"/>
        <v>2305.7</v>
      </c>
      <c r="K468" s="7">
        <f>K469</f>
        <v>0</v>
      </c>
      <c r="L468" s="35">
        <f t="shared" si="94"/>
        <v>2305.7</v>
      </c>
      <c r="M468" s="7">
        <f>M469</f>
        <v>0</v>
      </c>
      <c r="N468" s="35">
        <f t="shared" si="95"/>
        <v>2305.7</v>
      </c>
      <c r="O468" s="7">
        <f>O469</f>
        <v>0</v>
      </c>
      <c r="P468" s="35">
        <f t="shared" si="103"/>
        <v>2305.7</v>
      </c>
    </row>
    <row r="469" spans="1:16" ht="12.75">
      <c r="A469" s="61" t="str">
        <f ca="1" t="shared" si="102"/>
        <v>Уплата налогов, сборов и иных платежей</v>
      </c>
      <c r="B469" s="43" t="s">
        <v>546</v>
      </c>
      <c r="C469" s="8" t="s">
        <v>221</v>
      </c>
      <c r="D469" s="1" t="s">
        <v>198</v>
      </c>
      <c r="E469" s="88">
        <v>850</v>
      </c>
      <c r="F469" s="7">
        <f>F470</f>
        <v>2303.1</v>
      </c>
      <c r="G469" s="7">
        <f>G470</f>
        <v>0</v>
      </c>
      <c r="H469" s="35">
        <f t="shared" si="98"/>
        <v>2303.1</v>
      </c>
      <c r="I469" s="7">
        <f>I470+I471</f>
        <v>2.6</v>
      </c>
      <c r="J469" s="35">
        <f t="shared" si="96"/>
        <v>2305.7</v>
      </c>
      <c r="K469" s="7">
        <f>K470+K471</f>
        <v>0</v>
      </c>
      <c r="L469" s="35">
        <f t="shared" si="94"/>
        <v>2305.7</v>
      </c>
      <c r="M469" s="7">
        <f>M470+M471</f>
        <v>0</v>
      </c>
      <c r="N469" s="35">
        <f t="shared" si="95"/>
        <v>2305.7</v>
      </c>
      <c r="O469" s="7">
        <f>O470+O471</f>
        <v>0</v>
      </c>
      <c r="P469" s="35">
        <f t="shared" si="103"/>
        <v>2305.7</v>
      </c>
    </row>
    <row r="470" spans="1:16" ht="12.75">
      <c r="A470" s="61" t="str">
        <f ca="1">IF(ISERROR(MATCH(E470,Код_КВР,0)),"",INDIRECT(ADDRESS(MATCH(E470,Код_КВР,0)+1,2,,,"КВР")))</f>
        <v>Уплата налога на имущество организаций и земельного налога</v>
      </c>
      <c r="B470" s="43" t="s">
        <v>546</v>
      </c>
      <c r="C470" s="8" t="s">
        <v>221</v>
      </c>
      <c r="D470" s="1" t="s">
        <v>198</v>
      </c>
      <c r="E470" s="88">
        <v>851</v>
      </c>
      <c r="F470" s="7">
        <f>'прил.5'!G80</f>
        <v>2303.1</v>
      </c>
      <c r="G470" s="7">
        <f>'прил.5'!H80</f>
        <v>0</v>
      </c>
      <c r="H470" s="35">
        <f t="shared" si="98"/>
        <v>2303.1</v>
      </c>
      <c r="I470" s="7">
        <f>'прил.5'!J80</f>
        <v>0</v>
      </c>
      <c r="J470" s="35">
        <f t="shared" si="96"/>
        <v>2303.1</v>
      </c>
      <c r="K470" s="7">
        <f>'прил.5'!L80</f>
        <v>0</v>
      </c>
      <c r="L470" s="35">
        <f t="shared" si="94"/>
        <v>2303.1</v>
      </c>
      <c r="M470" s="7">
        <f>'прил.5'!N80</f>
        <v>0</v>
      </c>
      <c r="N470" s="35">
        <f t="shared" si="95"/>
        <v>2303.1</v>
      </c>
      <c r="O470" s="7">
        <f>'прил.5'!P80</f>
        <v>0</v>
      </c>
      <c r="P470" s="35">
        <f t="shared" si="103"/>
        <v>2303.1</v>
      </c>
    </row>
    <row r="471" spans="1:16" ht="12.75" hidden="1">
      <c r="A471" s="61" t="str">
        <f ca="1">IF(ISERROR(MATCH(E471,Код_КВР,0)),"",INDIRECT(ADDRESS(MATCH(E471,Код_КВР,0)+1,2,,,"КВР")))</f>
        <v>Уплата прочих налогов, сборов и иных платежей</v>
      </c>
      <c r="B471" s="43" t="s">
        <v>546</v>
      </c>
      <c r="C471" s="8" t="s">
        <v>221</v>
      </c>
      <c r="D471" s="1" t="s">
        <v>198</v>
      </c>
      <c r="E471" s="88">
        <v>852</v>
      </c>
      <c r="F471" s="7"/>
      <c r="G471" s="7"/>
      <c r="H471" s="35"/>
      <c r="I471" s="7">
        <f>'прил.5'!J81</f>
        <v>2.6</v>
      </c>
      <c r="J471" s="35"/>
      <c r="K471" s="7">
        <f>'прил.5'!L81</f>
        <v>0</v>
      </c>
      <c r="L471" s="35">
        <f t="shared" si="94"/>
        <v>0</v>
      </c>
      <c r="M471" s="7">
        <f>'прил.5'!N81</f>
        <v>0</v>
      </c>
      <c r="N471" s="35">
        <f t="shared" si="95"/>
        <v>0</v>
      </c>
      <c r="O471" s="7">
        <f>'прил.5'!P81</f>
        <v>0</v>
      </c>
      <c r="P471" s="35">
        <f t="shared" si="103"/>
        <v>0</v>
      </c>
    </row>
    <row r="472" spans="1:16" ht="105" customHeight="1">
      <c r="A472" s="61" t="str">
        <f ca="1">IF(ISERROR(MATCH(B472,Код_КЦСР,0)),"",INDIRECT(ADDRESS(MATCH(B472,Код_КЦСР,0)+1,2,,,"КЦСР")))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472" s="88" t="s">
        <v>390</v>
      </c>
      <c r="C472" s="8"/>
      <c r="D472" s="1"/>
      <c r="E472" s="88"/>
      <c r="F472" s="7">
        <f>F473</f>
        <v>1072</v>
      </c>
      <c r="G472" s="7">
        <f>G473</f>
        <v>0</v>
      </c>
      <c r="H472" s="35">
        <f t="shared" si="98"/>
        <v>1072</v>
      </c>
      <c r="I472" s="7">
        <f>I473</f>
        <v>0</v>
      </c>
      <c r="J472" s="35">
        <f t="shared" si="96"/>
        <v>1072</v>
      </c>
      <c r="K472" s="7">
        <f>K473</f>
        <v>0</v>
      </c>
      <c r="L472" s="35">
        <f t="shared" si="94"/>
        <v>1072</v>
      </c>
      <c r="M472" s="7">
        <f>M473</f>
        <v>0</v>
      </c>
      <c r="N472" s="35">
        <f t="shared" si="95"/>
        <v>1072</v>
      </c>
      <c r="O472" s="7">
        <f>O473</f>
        <v>0</v>
      </c>
      <c r="P472" s="35">
        <f t="shared" si="103"/>
        <v>1072</v>
      </c>
    </row>
    <row r="473" spans="1:16" ht="12.75">
      <c r="A473" s="61" t="str">
        <f ca="1">IF(ISERROR(MATCH(C473,Код_Раздел,0)),"",INDIRECT(ADDRESS(MATCH(C473,Код_Раздел,0)+1,2,,,"Раздел")))</f>
        <v>Общегосударственные  вопросы</v>
      </c>
      <c r="B473" s="88" t="s">
        <v>390</v>
      </c>
      <c r="C473" s="8" t="s">
        <v>221</v>
      </c>
      <c r="D473" s="1"/>
      <c r="E473" s="88"/>
      <c r="F473" s="7">
        <f>F474</f>
        <v>1072</v>
      </c>
      <c r="G473" s="7">
        <f>G474</f>
        <v>0</v>
      </c>
      <c r="H473" s="35">
        <f t="shared" si="98"/>
        <v>1072</v>
      </c>
      <c r="I473" s="7">
        <f>I474</f>
        <v>0</v>
      </c>
      <c r="J473" s="35">
        <f t="shared" si="96"/>
        <v>1072</v>
      </c>
      <c r="K473" s="7">
        <f>K474</f>
        <v>0</v>
      </c>
      <c r="L473" s="35">
        <f t="shared" si="94"/>
        <v>1072</v>
      </c>
      <c r="M473" s="7">
        <f>M474</f>
        <v>0</v>
      </c>
      <c r="N473" s="35">
        <f t="shared" si="95"/>
        <v>1072</v>
      </c>
      <c r="O473" s="7">
        <f>O474</f>
        <v>0</v>
      </c>
      <c r="P473" s="35">
        <f t="shared" si="103"/>
        <v>1072</v>
      </c>
    </row>
    <row r="474" spans="1:16" ht="18.75" customHeight="1">
      <c r="A474" s="12" t="s">
        <v>245</v>
      </c>
      <c r="B474" s="88" t="s">
        <v>390</v>
      </c>
      <c r="C474" s="8" t="s">
        <v>221</v>
      </c>
      <c r="D474" s="1" t="s">
        <v>198</v>
      </c>
      <c r="E474" s="88"/>
      <c r="F474" s="7">
        <f>F475+F477</f>
        <v>1072</v>
      </c>
      <c r="G474" s="7">
        <f>G475+G477</f>
        <v>0</v>
      </c>
      <c r="H474" s="35">
        <f t="shared" si="98"/>
        <v>1072</v>
      </c>
      <c r="I474" s="7">
        <f>I475+I477</f>
        <v>0</v>
      </c>
      <c r="J474" s="35">
        <f t="shared" si="96"/>
        <v>1072</v>
      </c>
      <c r="K474" s="7">
        <f>K475+K477</f>
        <v>0</v>
      </c>
      <c r="L474" s="35">
        <f t="shared" si="94"/>
        <v>1072</v>
      </c>
      <c r="M474" s="7">
        <f>M475+M477</f>
        <v>0</v>
      </c>
      <c r="N474" s="35">
        <f t="shared" si="95"/>
        <v>1072</v>
      </c>
      <c r="O474" s="7">
        <f>O475+O477</f>
        <v>0</v>
      </c>
      <c r="P474" s="35">
        <f t="shared" si="103"/>
        <v>1072</v>
      </c>
    </row>
    <row r="475" spans="1:16" ht="36" customHeight="1">
      <c r="A475" s="61" t="str">
        <f ca="1">IF(ISERROR(MATCH(E475,Код_КВР,0)),"",INDIRECT(ADDRESS(MATCH(E475,Код_КВР,0)+1,2,,,"КВР")))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75" s="88" t="s">
        <v>390</v>
      </c>
      <c r="C475" s="8" t="s">
        <v>221</v>
      </c>
      <c r="D475" s="1" t="s">
        <v>198</v>
      </c>
      <c r="E475" s="88">
        <v>100</v>
      </c>
      <c r="F475" s="7">
        <f>F476</f>
        <v>305.2</v>
      </c>
      <c r="G475" s="7">
        <f>G476</f>
        <v>0</v>
      </c>
      <c r="H475" s="35">
        <f t="shared" si="98"/>
        <v>305.2</v>
      </c>
      <c r="I475" s="7">
        <f>I476</f>
        <v>0</v>
      </c>
      <c r="J475" s="35">
        <f t="shared" si="96"/>
        <v>305.2</v>
      </c>
      <c r="K475" s="7">
        <f>K476</f>
        <v>0</v>
      </c>
      <c r="L475" s="35">
        <f aca="true" t="shared" si="104" ref="L475:L538">J475+K475</f>
        <v>305.2</v>
      </c>
      <c r="M475" s="7">
        <f>M476</f>
        <v>0</v>
      </c>
      <c r="N475" s="35">
        <f aca="true" t="shared" si="105" ref="N475:N538">L475+M475</f>
        <v>305.2</v>
      </c>
      <c r="O475" s="7">
        <f>O476</f>
        <v>0</v>
      </c>
      <c r="P475" s="35">
        <f t="shared" si="103"/>
        <v>305.2</v>
      </c>
    </row>
    <row r="476" spans="1:16" ht="12.75">
      <c r="A476" s="61" t="str">
        <f ca="1">IF(ISERROR(MATCH(E476,Код_КВР,0)),"",INDIRECT(ADDRESS(MATCH(E476,Код_КВР,0)+1,2,,,"КВР")))</f>
        <v>Расходы на выплаты персоналу казенных учреждений</v>
      </c>
      <c r="B476" s="88" t="s">
        <v>390</v>
      </c>
      <c r="C476" s="8" t="s">
        <v>221</v>
      </c>
      <c r="D476" s="1" t="s">
        <v>198</v>
      </c>
      <c r="E476" s="88">
        <v>110</v>
      </c>
      <c r="F476" s="7">
        <f>'прил.5'!G84</f>
        <v>305.2</v>
      </c>
      <c r="G476" s="7">
        <f>'прил.5'!H84</f>
        <v>0</v>
      </c>
      <c r="H476" s="35">
        <f t="shared" si="98"/>
        <v>305.2</v>
      </c>
      <c r="I476" s="7">
        <f>'прил.5'!J84</f>
        <v>0</v>
      </c>
      <c r="J476" s="35">
        <f t="shared" si="96"/>
        <v>305.2</v>
      </c>
      <c r="K476" s="7">
        <f>'прил.5'!L84</f>
        <v>0</v>
      </c>
      <c r="L476" s="35">
        <f t="shared" si="104"/>
        <v>305.2</v>
      </c>
      <c r="M476" s="7">
        <f>'прил.5'!N84</f>
        <v>0</v>
      </c>
      <c r="N476" s="35">
        <f t="shared" si="105"/>
        <v>305.2</v>
      </c>
      <c r="O476" s="7">
        <f>'прил.5'!P84</f>
        <v>0</v>
      </c>
      <c r="P476" s="35">
        <f t="shared" si="103"/>
        <v>305.2</v>
      </c>
    </row>
    <row r="477" spans="1:16" ht="12.75">
      <c r="A477" s="61" t="str">
        <f ca="1">IF(ISERROR(MATCH(E477,Код_КВР,0)),"",INDIRECT(ADDRESS(MATCH(E477,Код_КВР,0)+1,2,,,"КВР")))</f>
        <v>Закупка товаров, работ и услуг для муниципальных нужд</v>
      </c>
      <c r="B477" s="88" t="s">
        <v>390</v>
      </c>
      <c r="C477" s="8" t="s">
        <v>221</v>
      </c>
      <c r="D477" s="1" t="s">
        <v>198</v>
      </c>
      <c r="E477" s="88">
        <v>200</v>
      </c>
      <c r="F477" s="7">
        <f>F478</f>
        <v>766.8</v>
      </c>
      <c r="G477" s="7">
        <f>G478</f>
        <v>0</v>
      </c>
      <c r="H477" s="35">
        <f t="shared" si="98"/>
        <v>766.8</v>
      </c>
      <c r="I477" s="7">
        <f>I478</f>
        <v>0</v>
      </c>
      <c r="J477" s="35">
        <f t="shared" si="96"/>
        <v>766.8</v>
      </c>
      <c r="K477" s="7">
        <f>K478</f>
        <v>0</v>
      </c>
      <c r="L477" s="35">
        <f t="shared" si="104"/>
        <v>766.8</v>
      </c>
      <c r="M477" s="7">
        <f>M478</f>
        <v>0</v>
      </c>
      <c r="N477" s="35">
        <f t="shared" si="105"/>
        <v>766.8</v>
      </c>
      <c r="O477" s="7">
        <f>O478</f>
        <v>0</v>
      </c>
      <c r="P477" s="35">
        <f t="shared" si="103"/>
        <v>766.8</v>
      </c>
    </row>
    <row r="478" spans="1:16" ht="35.25" customHeight="1">
      <c r="A478" s="61" t="str">
        <f ca="1">IF(ISERROR(MATCH(E478,Код_КВР,0)),"",INDIRECT(ADDRESS(MATCH(E478,Код_КВР,0)+1,2,,,"КВР")))</f>
        <v>Иные закупки товаров, работ и услуг для обеспечения муниципальных нужд</v>
      </c>
      <c r="B478" s="88" t="s">
        <v>390</v>
      </c>
      <c r="C478" s="8" t="s">
        <v>221</v>
      </c>
      <c r="D478" s="1" t="s">
        <v>198</v>
      </c>
      <c r="E478" s="88">
        <v>240</v>
      </c>
      <c r="F478" s="7">
        <f>F479</f>
        <v>766.8</v>
      </c>
      <c r="G478" s="7">
        <f>G479</f>
        <v>0</v>
      </c>
      <c r="H478" s="35">
        <f t="shared" si="98"/>
        <v>766.8</v>
      </c>
      <c r="I478" s="7">
        <f>I479</f>
        <v>0</v>
      </c>
      <c r="J478" s="35">
        <f aca="true" t="shared" si="106" ref="J478:J541">H478+I478</f>
        <v>766.8</v>
      </c>
      <c r="K478" s="7">
        <f>K479</f>
        <v>0</v>
      </c>
      <c r="L478" s="35">
        <f t="shared" si="104"/>
        <v>766.8</v>
      </c>
      <c r="M478" s="7">
        <f>M479</f>
        <v>0</v>
      </c>
      <c r="N478" s="35">
        <f t="shared" si="105"/>
        <v>766.8</v>
      </c>
      <c r="O478" s="7">
        <f>O479</f>
        <v>0</v>
      </c>
      <c r="P478" s="35">
        <f t="shared" si="103"/>
        <v>766.8</v>
      </c>
    </row>
    <row r="479" spans="1:16" ht="33">
      <c r="A479" s="61" t="str">
        <f ca="1">IF(ISERROR(MATCH(E479,Код_КВР,0)),"",INDIRECT(ADDRESS(MATCH(E479,Код_КВР,0)+1,2,,,"КВР")))</f>
        <v xml:space="preserve">Прочая закупка товаров, работ и услуг для обеспечения муниципальных нужд         </v>
      </c>
      <c r="B479" s="88" t="s">
        <v>390</v>
      </c>
      <c r="C479" s="8" t="s">
        <v>221</v>
      </c>
      <c r="D479" s="1" t="s">
        <v>198</v>
      </c>
      <c r="E479" s="88">
        <v>244</v>
      </c>
      <c r="F479" s="7">
        <f>'прил.5'!G87</f>
        <v>766.8</v>
      </c>
      <c r="G479" s="7">
        <f>'прил.5'!H87</f>
        <v>0</v>
      </c>
      <c r="H479" s="35">
        <f t="shared" si="98"/>
        <v>766.8</v>
      </c>
      <c r="I479" s="7">
        <f>'прил.5'!J87</f>
        <v>0</v>
      </c>
      <c r="J479" s="35">
        <f t="shared" si="106"/>
        <v>766.8</v>
      </c>
      <c r="K479" s="7">
        <f>'прил.5'!L87</f>
        <v>0</v>
      </c>
      <c r="L479" s="35">
        <f t="shared" si="104"/>
        <v>766.8</v>
      </c>
      <c r="M479" s="7">
        <f>'прил.5'!N87</f>
        <v>0</v>
      </c>
      <c r="N479" s="35">
        <f t="shared" si="105"/>
        <v>766.8</v>
      </c>
      <c r="O479" s="7">
        <f>'прил.5'!P87</f>
        <v>0</v>
      </c>
      <c r="P479" s="35">
        <f t="shared" si="103"/>
        <v>766.8</v>
      </c>
    </row>
    <row r="480" spans="1:16" ht="33">
      <c r="A480" s="61" t="str">
        <f ca="1">IF(ISERROR(MATCH(B480,Код_КЦСР,0)),"",INDIRECT(ADDRESS(MATCH(B480,Код_КЦСР,0)+1,2,,,"КЦСР")))</f>
        <v>Муниципальная программа «Охрана окружающей среды» на 2013-2022 годы</v>
      </c>
      <c r="B480" s="45" t="s">
        <v>548</v>
      </c>
      <c r="C480" s="8"/>
      <c r="D480" s="1"/>
      <c r="E480" s="88"/>
      <c r="F480" s="7">
        <f>F481+F487+F498+F504</f>
        <v>5500</v>
      </c>
      <c r="G480" s="7">
        <f>G481+G487+G498+G504</f>
        <v>0</v>
      </c>
      <c r="H480" s="35">
        <f t="shared" si="98"/>
        <v>5500</v>
      </c>
      <c r="I480" s="7">
        <f>I481+I487+I498+I504</f>
        <v>0</v>
      </c>
      <c r="J480" s="35">
        <f t="shared" si="106"/>
        <v>5500</v>
      </c>
      <c r="K480" s="7">
        <f>K481+K487+K498+K504</f>
        <v>-0.6</v>
      </c>
      <c r="L480" s="35">
        <f t="shared" si="104"/>
        <v>5499.4</v>
      </c>
      <c r="M480" s="7">
        <f>M481+M487+M498+M504</f>
        <v>-164.3</v>
      </c>
      <c r="N480" s="35">
        <f t="shared" si="105"/>
        <v>5335.099999999999</v>
      </c>
      <c r="O480" s="7">
        <f>O481+O487+O498+O504</f>
        <v>0</v>
      </c>
      <c r="P480" s="35">
        <f t="shared" si="103"/>
        <v>5335.099999999999</v>
      </c>
    </row>
    <row r="481" spans="1:16" ht="36.75" customHeight="1">
      <c r="A481" s="61" t="str">
        <f ca="1">IF(ISERROR(MATCH(B481,Код_КЦСР,0)),"",INDIRECT(ADDRESS(MATCH(B481,Код_КЦСР,0)+1,2,,,"КЦСР")))</f>
        <v>Сбор и анализ информации о факторах окружающей среды и оценка их влияния на здоровье населения</v>
      </c>
      <c r="B481" s="45" t="s">
        <v>550</v>
      </c>
      <c r="C481" s="8"/>
      <c r="D481" s="1"/>
      <c r="E481" s="88"/>
      <c r="F481" s="7">
        <f aca="true" t="shared" si="107" ref="F481:O485">F482</f>
        <v>4795</v>
      </c>
      <c r="G481" s="7">
        <f t="shared" si="107"/>
        <v>0</v>
      </c>
      <c r="H481" s="35">
        <f t="shared" si="98"/>
        <v>4795</v>
      </c>
      <c r="I481" s="7">
        <f t="shared" si="107"/>
        <v>0</v>
      </c>
      <c r="J481" s="35">
        <f t="shared" si="106"/>
        <v>4795</v>
      </c>
      <c r="K481" s="7">
        <f t="shared" si="107"/>
        <v>-0.6</v>
      </c>
      <c r="L481" s="35">
        <f t="shared" si="104"/>
        <v>4794.4</v>
      </c>
      <c r="M481" s="7">
        <f t="shared" si="107"/>
        <v>0</v>
      </c>
      <c r="N481" s="35">
        <f t="shared" si="105"/>
        <v>4794.4</v>
      </c>
      <c r="O481" s="7">
        <f t="shared" si="107"/>
        <v>0</v>
      </c>
      <c r="P481" s="35">
        <f t="shared" si="103"/>
        <v>4794.4</v>
      </c>
    </row>
    <row r="482" spans="1:16" ht="12.75">
      <c r="A482" s="61" t="str">
        <f ca="1">IF(ISERROR(MATCH(C482,Код_Раздел,0)),"",INDIRECT(ADDRESS(MATCH(C482,Код_Раздел,0)+1,2,,,"Раздел")))</f>
        <v>Охрана окружающей среды</v>
      </c>
      <c r="B482" s="45" t="s">
        <v>550</v>
      </c>
      <c r="C482" s="8" t="s">
        <v>225</v>
      </c>
      <c r="D482" s="1"/>
      <c r="E482" s="88"/>
      <c r="F482" s="7">
        <f t="shared" si="107"/>
        <v>4795</v>
      </c>
      <c r="G482" s="7">
        <f t="shared" si="107"/>
        <v>0</v>
      </c>
      <c r="H482" s="35">
        <f t="shared" si="98"/>
        <v>4795</v>
      </c>
      <c r="I482" s="7">
        <f t="shared" si="107"/>
        <v>0</v>
      </c>
      <c r="J482" s="35">
        <f t="shared" si="106"/>
        <v>4795</v>
      </c>
      <c r="K482" s="7">
        <f t="shared" si="107"/>
        <v>-0.6</v>
      </c>
      <c r="L482" s="35">
        <f t="shared" si="104"/>
        <v>4794.4</v>
      </c>
      <c r="M482" s="7">
        <f t="shared" si="107"/>
        <v>0</v>
      </c>
      <c r="N482" s="35">
        <f t="shared" si="105"/>
        <v>4794.4</v>
      </c>
      <c r="O482" s="7">
        <f t="shared" si="107"/>
        <v>0</v>
      </c>
      <c r="P482" s="35">
        <f t="shared" si="103"/>
        <v>4794.4</v>
      </c>
    </row>
    <row r="483" spans="1:16" ht="12.75">
      <c r="A483" s="12" t="s">
        <v>263</v>
      </c>
      <c r="B483" s="45" t="s">
        <v>550</v>
      </c>
      <c r="C483" s="8" t="s">
        <v>225</v>
      </c>
      <c r="D483" s="1" t="s">
        <v>229</v>
      </c>
      <c r="E483" s="88"/>
      <c r="F483" s="7">
        <f t="shared" si="107"/>
        <v>4795</v>
      </c>
      <c r="G483" s="7">
        <f t="shared" si="107"/>
        <v>0</v>
      </c>
      <c r="H483" s="35">
        <f t="shared" si="98"/>
        <v>4795</v>
      </c>
      <c r="I483" s="7">
        <f t="shared" si="107"/>
        <v>0</v>
      </c>
      <c r="J483" s="35">
        <f t="shared" si="106"/>
        <v>4795</v>
      </c>
      <c r="K483" s="7">
        <f t="shared" si="107"/>
        <v>-0.6</v>
      </c>
      <c r="L483" s="35">
        <f t="shared" si="104"/>
        <v>4794.4</v>
      </c>
      <c r="M483" s="7">
        <f t="shared" si="107"/>
        <v>0</v>
      </c>
      <c r="N483" s="35">
        <f t="shared" si="105"/>
        <v>4794.4</v>
      </c>
      <c r="O483" s="7">
        <f t="shared" si="107"/>
        <v>0</v>
      </c>
      <c r="P483" s="35">
        <f t="shared" si="103"/>
        <v>4794.4</v>
      </c>
    </row>
    <row r="484" spans="1:16" ht="12.75">
      <c r="A484" s="61" t="str">
        <f ca="1">IF(ISERROR(MATCH(E484,Код_КВР,0)),"",INDIRECT(ADDRESS(MATCH(E484,Код_КВР,0)+1,2,,,"КВР")))</f>
        <v>Закупка товаров, работ и услуг для муниципальных нужд</v>
      </c>
      <c r="B484" s="45" t="s">
        <v>550</v>
      </c>
      <c r="C484" s="8" t="s">
        <v>225</v>
      </c>
      <c r="D484" s="1" t="s">
        <v>229</v>
      </c>
      <c r="E484" s="88">
        <v>200</v>
      </c>
      <c r="F484" s="7">
        <f t="shared" si="107"/>
        <v>4795</v>
      </c>
      <c r="G484" s="7">
        <f t="shared" si="107"/>
        <v>0</v>
      </c>
      <c r="H484" s="35">
        <f t="shared" si="98"/>
        <v>4795</v>
      </c>
      <c r="I484" s="7">
        <f t="shared" si="107"/>
        <v>0</v>
      </c>
      <c r="J484" s="35">
        <f t="shared" si="106"/>
        <v>4795</v>
      </c>
      <c r="K484" s="7">
        <f t="shared" si="107"/>
        <v>-0.6</v>
      </c>
      <c r="L484" s="35">
        <f t="shared" si="104"/>
        <v>4794.4</v>
      </c>
      <c r="M484" s="7">
        <f t="shared" si="107"/>
        <v>0</v>
      </c>
      <c r="N484" s="35">
        <f t="shared" si="105"/>
        <v>4794.4</v>
      </c>
      <c r="O484" s="7">
        <f t="shared" si="107"/>
        <v>0</v>
      </c>
      <c r="P484" s="35">
        <f t="shared" si="103"/>
        <v>4794.4</v>
      </c>
    </row>
    <row r="485" spans="1:16" ht="33.75" customHeight="1">
      <c r="A485" s="61" t="str">
        <f ca="1">IF(ISERROR(MATCH(E485,Код_КВР,0)),"",INDIRECT(ADDRESS(MATCH(E485,Код_КВР,0)+1,2,,,"КВР")))</f>
        <v>Иные закупки товаров, работ и услуг для обеспечения муниципальных нужд</v>
      </c>
      <c r="B485" s="45" t="s">
        <v>550</v>
      </c>
      <c r="C485" s="8" t="s">
        <v>225</v>
      </c>
      <c r="D485" s="1" t="s">
        <v>229</v>
      </c>
      <c r="E485" s="88">
        <v>240</v>
      </c>
      <c r="F485" s="7">
        <f t="shared" si="107"/>
        <v>4795</v>
      </c>
      <c r="G485" s="7">
        <f t="shared" si="107"/>
        <v>0</v>
      </c>
      <c r="H485" s="35">
        <f t="shared" si="98"/>
        <v>4795</v>
      </c>
      <c r="I485" s="7">
        <f t="shared" si="107"/>
        <v>0</v>
      </c>
      <c r="J485" s="35">
        <f t="shared" si="106"/>
        <v>4795</v>
      </c>
      <c r="K485" s="7">
        <f t="shared" si="107"/>
        <v>-0.6</v>
      </c>
      <c r="L485" s="35">
        <f t="shared" si="104"/>
        <v>4794.4</v>
      </c>
      <c r="M485" s="7">
        <f t="shared" si="107"/>
        <v>0</v>
      </c>
      <c r="N485" s="35">
        <f t="shared" si="105"/>
        <v>4794.4</v>
      </c>
      <c r="O485" s="7">
        <f t="shared" si="107"/>
        <v>0</v>
      </c>
      <c r="P485" s="35">
        <f t="shared" si="103"/>
        <v>4794.4</v>
      </c>
    </row>
    <row r="486" spans="1:16" ht="33">
      <c r="A486" s="61" t="str">
        <f ca="1">IF(ISERROR(MATCH(E486,Код_КВР,0)),"",INDIRECT(ADDRESS(MATCH(E486,Код_КВР,0)+1,2,,,"КВР")))</f>
        <v xml:space="preserve">Прочая закупка товаров, работ и услуг для обеспечения муниципальных нужд         </v>
      </c>
      <c r="B486" s="45" t="s">
        <v>550</v>
      </c>
      <c r="C486" s="8" t="s">
        <v>225</v>
      </c>
      <c r="D486" s="1" t="s">
        <v>229</v>
      </c>
      <c r="E486" s="88">
        <v>244</v>
      </c>
      <c r="F486" s="7">
        <f>'прил.5'!G1521</f>
        <v>4795</v>
      </c>
      <c r="G486" s="7">
        <f>'прил.5'!H1521</f>
        <v>0</v>
      </c>
      <c r="H486" s="35">
        <f aca="true" t="shared" si="108" ref="H486:H549">F486+G486</f>
        <v>4795</v>
      </c>
      <c r="I486" s="7">
        <f>'прил.5'!J1521</f>
        <v>0</v>
      </c>
      <c r="J486" s="35">
        <f t="shared" si="106"/>
        <v>4795</v>
      </c>
      <c r="K486" s="7">
        <f>'прил.5'!L1521</f>
        <v>-0.6</v>
      </c>
      <c r="L486" s="35">
        <f t="shared" si="104"/>
        <v>4794.4</v>
      </c>
      <c r="M486" s="7">
        <f>'прил.5'!N1521</f>
        <v>0</v>
      </c>
      <c r="N486" s="35">
        <f t="shared" si="105"/>
        <v>4794.4</v>
      </c>
      <c r="O486" s="7">
        <f>'прил.5'!P1521</f>
        <v>0</v>
      </c>
      <c r="P486" s="35">
        <f t="shared" si="103"/>
        <v>4794.4</v>
      </c>
    </row>
    <row r="487" spans="1:16" ht="33">
      <c r="A487" s="61" t="str">
        <f ca="1">IF(ISERROR(MATCH(B487,Код_КЦСР,0)),"",INDIRECT(ADDRESS(MATCH(B487,Код_КЦСР,0)+1,2,,,"КЦСР")))</f>
        <v>Организация мероприятий по экологическому образованию и воспитанию населения</v>
      </c>
      <c r="B487" s="45" t="s">
        <v>552</v>
      </c>
      <c r="C487" s="8"/>
      <c r="D487" s="1"/>
      <c r="E487" s="88"/>
      <c r="F487" s="7">
        <f>F488+F493</f>
        <v>475</v>
      </c>
      <c r="G487" s="7">
        <f>G488+G493</f>
        <v>0</v>
      </c>
      <c r="H487" s="35">
        <f t="shared" si="108"/>
        <v>475</v>
      </c>
      <c r="I487" s="7">
        <f>I488+I493</f>
        <v>0</v>
      </c>
      <c r="J487" s="35">
        <f t="shared" si="106"/>
        <v>475</v>
      </c>
      <c r="K487" s="7">
        <f>K488+K493</f>
        <v>0</v>
      </c>
      <c r="L487" s="35">
        <f t="shared" si="104"/>
        <v>475</v>
      </c>
      <c r="M487" s="7">
        <f>M488+M493</f>
        <v>0</v>
      </c>
      <c r="N487" s="35">
        <f t="shared" si="105"/>
        <v>475</v>
      </c>
      <c r="O487" s="7">
        <f>O488+O493</f>
        <v>0</v>
      </c>
      <c r="P487" s="35">
        <f t="shared" si="103"/>
        <v>475</v>
      </c>
    </row>
    <row r="488" spans="1:16" ht="12.75">
      <c r="A488" s="61" t="str">
        <f ca="1">IF(ISERROR(MATCH(C488,Код_Раздел,0)),"",INDIRECT(ADDRESS(MATCH(C488,Код_Раздел,0)+1,2,,,"Раздел")))</f>
        <v>Образование</v>
      </c>
      <c r="B488" s="45" t="s">
        <v>552</v>
      </c>
      <c r="C488" s="8" t="s">
        <v>203</v>
      </c>
      <c r="D488" s="1"/>
      <c r="E488" s="88"/>
      <c r="F488" s="7">
        <f aca="true" t="shared" si="109" ref="F488:O491">F489</f>
        <v>465</v>
      </c>
      <c r="G488" s="7">
        <f t="shared" si="109"/>
        <v>0</v>
      </c>
      <c r="H488" s="35">
        <f t="shared" si="108"/>
        <v>465</v>
      </c>
      <c r="I488" s="7">
        <f t="shared" si="109"/>
        <v>0</v>
      </c>
      <c r="J488" s="35">
        <f t="shared" si="106"/>
        <v>465</v>
      </c>
      <c r="K488" s="7">
        <f t="shared" si="109"/>
        <v>0</v>
      </c>
      <c r="L488" s="35">
        <f t="shared" si="104"/>
        <v>465</v>
      </c>
      <c r="M488" s="7">
        <f t="shared" si="109"/>
        <v>0</v>
      </c>
      <c r="N488" s="35">
        <f t="shared" si="105"/>
        <v>465</v>
      </c>
      <c r="O488" s="7">
        <f t="shared" si="109"/>
        <v>0</v>
      </c>
      <c r="P488" s="35">
        <f t="shared" si="103"/>
        <v>465</v>
      </c>
    </row>
    <row r="489" spans="1:16" ht="12.75">
      <c r="A489" s="12" t="s">
        <v>259</v>
      </c>
      <c r="B489" s="45" t="s">
        <v>552</v>
      </c>
      <c r="C489" s="8" t="s">
        <v>203</v>
      </c>
      <c r="D489" s="1" t="s">
        <v>227</v>
      </c>
      <c r="E489" s="88"/>
      <c r="F489" s="7">
        <f t="shared" si="109"/>
        <v>465</v>
      </c>
      <c r="G489" s="7">
        <f t="shared" si="109"/>
        <v>0</v>
      </c>
      <c r="H489" s="35">
        <f t="shared" si="108"/>
        <v>465</v>
      </c>
      <c r="I489" s="7">
        <f t="shared" si="109"/>
        <v>0</v>
      </c>
      <c r="J489" s="35">
        <f t="shared" si="106"/>
        <v>465</v>
      </c>
      <c r="K489" s="7">
        <f t="shared" si="109"/>
        <v>0</v>
      </c>
      <c r="L489" s="35">
        <f t="shared" si="104"/>
        <v>465</v>
      </c>
      <c r="M489" s="7">
        <f t="shared" si="109"/>
        <v>0</v>
      </c>
      <c r="N489" s="35">
        <f t="shared" si="105"/>
        <v>465</v>
      </c>
      <c r="O489" s="7">
        <f t="shared" si="109"/>
        <v>0</v>
      </c>
      <c r="P489" s="35">
        <f t="shared" si="103"/>
        <v>465</v>
      </c>
    </row>
    <row r="490" spans="1:16" ht="33">
      <c r="A490" s="61" t="str">
        <f ca="1">IF(ISERROR(MATCH(E490,Код_КВР,0)),"",INDIRECT(ADDRESS(MATCH(E490,Код_КВР,0)+1,2,,,"КВР")))</f>
        <v>Предоставление субсидий бюджетным, автономным учреждениям и иным некоммерческим организациям</v>
      </c>
      <c r="B490" s="45" t="s">
        <v>552</v>
      </c>
      <c r="C490" s="8" t="s">
        <v>203</v>
      </c>
      <c r="D490" s="1" t="s">
        <v>227</v>
      </c>
      <c r="E490" s="88">
        <v>600</v>
      </c>
      <c r="F490" s="7">
        <f t="shared" si="109"/>
        <v>465</v>
      </c>
      <c r="G490" s="7">
        <f t="shared" si="109"/>
        <v>0</v>
      </c>
      <c r="H490" s="35">
        <f t="shared" si="108"/>
        <v>465</v>
      </c>
      <c r="I490" s="7">
        <f t="shared" si="109"/>
        <v>0</v>
      </c>
      <c r="J490" s="35">
        <f t="shared" si="106"/>
        <v>465</v>
      </c>
      <c r="K490" s="7">
        <f t="shared" si="109"/>
        <v>0</v>
      </c>
      <c r="L490" s="35">
        <f t="shared" si="104"/>
        <v>465</v>
      </c>
      <c r="M490" s="7">
        <f t="shared" si="109"/>
        <v>0</v>
      </c>
      <c r="N490" s="35">
        <f t="shared" si="105"/>
        <v>465</v>
      </c>
      <c r="O490" s="7">
        <f t="shared" si="109"/>
        <v>0</v>
      </c>
      <c r="P490" s="35">
        <f t="shared" si="103"/>
        <v>465</v>
      </c>
    </row>
    <row r="491" spans="1:16" ht="12.75">
      <c r="A491" s="61" t="str">
        <f ca="1">IF(ISERROR(MATCH(E491,Код_КВР,0)),"",INDIRECT(ADDRESS(MATCH(E491,Код_КВР,0)+1,2,,,"КВР")))</f>
        <v>Субсидии бюджетным учреждениям</v>
      </c>
      <c r="B491" s="45" t="s">
        <v>552</v>
      </c>
      <c r="C491" s="8" t="s">
        <v>203</v>
      </c>
      <c r="D491" s="1" t="s">
        <v>227</v>
      </c>
      <c r="E491" s="88">
        <v>610</v>
      </c>
      <c r="F491" s="7">
        <f t="shared" si="109"/>
        <v>465</v>
      </c>
      <c r="G491" s="7">
        <f t="shared" si="109"/>
        <v>0</v>
      </c>
      <c r="H491" s="35">
        <f t="shared" si="108"/>
        <v>465</v>
      </c>
      <c r="I491" s="7">
        <f t="shared" si="109"/>
        <v>0</v>
      </c>
      <c r="J491" s="35">
        <f t="shared" si="106"/>
        <v>465</v>
      </c>
      <c r="K491" s="7">
        <f t="shared" si="109"/>
        <v>0</v>
      </c>
      <c r="L491" s="35">
        <f t="shared" si="104"/>
        <v>465</v>
      </c>
      <c r="M491" s="7">
        <f t="shared" si="109"/>
        <v>0</v>
      </c>
      <c r="N491" s="35">
        <f t="shared" si="105"/>
        <v>465</v>
      </c>
      <c r="O491" s="7">
        <f t="shared" si="109"/>
        <v>0</v>
      </c>
      <c r="P491" s="35">
        <f t="shared" si="103"/>
        <v>465</v>
      </c>
    </row>
    <row r="492" spans="1:16" ht="12.75">
      <c r="A492" s="61" t="str">
        <f ca="1">IF(ISERROR(MATCH(E492,Код_КВР,0)),"",INDIRECT(ADDRESS(MATCH(E492,Код_КВР,0)+1,2,,,"КВР")))</f>
        <v>Субсидии бюджетным учреждениям на иные цели</v>
      </c>
      <c r="B492" s="45" t="s">
        <v>552</v>
      </c>
      <c r="C492" s="8" t="s">
        <v>203</v>
      </c>
      <c r="D492" s="1" t="s">
        <v>227</v>
      </c>
      <c r="E492" s="88">
        <v>612</v>
      </c>
      <c r="F492" s="7">
        <f>'прил.5'!G719</f>
        <v>465</v>
      </c>
      <c r="G492" s="7">
        <f>'прил.5'!H719</f>
        <v>0</v>
      </c>
      <c r="H492" s="35">
        <f t="shared" si="108"/>
        <v>465</v>
      </c>
      <c r="I492" s="7">
        <f>'прил.5'!J719</f>
        <v>0</v>
      </c>
      <c r="J492" s="35">
        <f t="shared" si="106"/>
        <v>465</v>
      </c>
      <c r="K492" s="7">
        <f>'прил.5'!L719</f>
        <v>0</v>
      </c>
      <c r="L492" s="35">
        <f t="shared" si="104"/>
        <v>465</v>
      </c>
      <c r="M492" s="7">
        <f>'прил.5'!N719</f>
        <v>0</v>
      </c>
      <c r="N492" s="35">
        <f t="shared" si="105"/>
        <v>465</v>
      </c>
      <c r="O492" s="7">
        <f>'прил.5'!P719</f>
        <v>0</v>
      </c>
      <c r="P492" s="35">
        <f t="shared" si="103"/>
        <v>465</v>
      </c>
    </row>
    <row r="493" spans="1:16" ht="12.75">
      <c r="A493" s="61" t="str">
        <f ca="1">IF(ISERROR(MATCH(C493,Код_Раздел,0)),"",INDIRECT(ADDRESS(MATCH(C493,Код_Раздел,0)+1,2,,,"Раздел")))</f>
        <v>Культура, кинематография</v>
      </c>
      <c r="B493" s="45" t="s">
        <v>552</v>
      </c>
      <c r="C493" s="8" t="s">
        <v>230</v>
      </c>
      <c r="D493" s="1"/>
      <c r="E493" s="88"/>
      <c r="F493" s="7">
        <f aca="true" t="shared" si="110" ref="F493:O496">F494</f>
        <v>10</v>
      </c>
      <c r="G493" s="7">
        <f t="shared" si="110"/>
        <v>0</v>
      </c>
      <c r="H493" s="35">
        <f t="shared" si="108"/>
        <v>10</v>
      </c>
      <c r="I493" s="7">
        <f t="shared" si="110"/>
        <v>0</v>
      </c>
      <c r="J493" s="35">
        <f t="shared" si="106"/>
        <v>10</v>
      </c>
      <c r="K493" s="7">
        <f t="shared" si="110"/>
        <v>0</v>
      </c>
      <c r="L493" s="35">
        <f t="shared" si="104"/>
        <v>10</v>
      </c>
      <c r="M493" s="7">
        <f t="shared" si="110"/>
        <v>0</v>
      </c>
      <c r="N493" s="35">
        <f t="shared" si="105"/>
        <v>10</v>
      </c>
      <c r="O493" s="7">
        <f t="shared" si="110"/>
        <v>0</v>
      </c>
      <c r="P493" s="35">
        <f t="shared" si="103"/>
        <v>10</v>
      </c>
    </row>
    <row r="494" spans="1:16" ht="12.75">
      <c r="A494" s="12" t="s">
        <v>171</v>
      </c>
      <c r="B494" s="45" t="s">
        <v>552</v>
      </c>
      <c r="C494" s="8" t="s">
        <v>230</v>
      </c>
      <c r="D494" s="1" t="s">
        <v>224</v>
      </c>
      <c r="E494" s="88"/>
      <c r="F494" s="7">
        <f t="shared" si="110"/>
        <v>10</v>
      </c>
      <c r="G494" s="7">
        <f t="shared" si="110"/>
        <v>0</v>
      </c>
      <c r="H494" s="35">
        <f t="shared" si="108"/>
        <v>10</v>
      </c>
      <c r="I494" s="7">
        <f t="shared" si="110"/>
        <v>0</v>
      </c>
      <c r="J494" s="35">
        <f t="shared" si="106"/>
        <v>10</v>
      </c>
      <c r="K494" s="7">
        <f t="shared" si="110"/>
        <v>0</v>
      </c>
      <c r="L494" s="35">
        <f t="shared" si="104"/>
        <v>10</v>
      </c>
      <c r="M494" s="7">
        <f t="shared" si="110"/>
        <v>0</v>
      </c>
      <c r="N494" s="35">
        <f t="shared" si="105"/>
        <v>10</v>
      </c>
      <c r="O494" s="7">
        <f t="shared" si="110"/>
        <v>0</v>
      </c>
      <c r="P494" s="35">
        <f t="shared" si="103"/>
        <v>10</v>
      </c>
    </row>
    <row r="495" spans="1:16" ht="33">
      <c r="A495" s="61" t="str">
        <f ca="1">IF(ISERROR(MATCH(E495,Код_КВР,0)),"",INDIRECT(ADDRESS(MATCH(E495,Код_КВР,0)+1,2,,,"КВР")))</f>
        <v>Предоставление субсидий бюджетным, автономным учреждениям и иным некоммерческим организациям</v>
      </c>
      <c r="B495" s="45" t="s">
        <v>552</v>
      </c>
      <c r="C495" s="8" t="s">
        <v>230</v>
      </c>
      <c r="D495" s="1" t="s">
        <v>224</v>
      </c>
      <c r="E495" s="88">
        <v>600</v>
      </c>
      <c r="F495" s="7">
        <f t="shared" si="110"/>
        <v>10</v>
      </c>
      <c r="G495" s="7">
        <f t="shared" si="110"/>
        <v>0</v>
      </c>
      <c r="H495" s="35">
        <f t="shared" si="108"/>
        <v>10</v>
      </c>
      <c r="I495" s="7">
        <f t="shared" si="110"/>
        <v>0</v>
      </c>
      <c r="J495" s="35">
        <f t="shared" si="106"/>
        <v>10</v>
      </c>
      <c r="K495" s="7">
        <f t="shared" si="110"/>
        <v>0</v>
      </c>
      <c r="L495" s="35">
        <f t="shared" si="104"/>
        <v>10</v>
      </c>
      <c r="M495" s="7">
        <f t="shared" si="110"/>
        <v>0</v>
      </c>
      <c r="N495" s="35">
        <f t="shared" si="105"/>
        <v>10</v>
      </c>
      <c r="O495" s="7">
        <f t="shared" si="110"/>
        <v>0</v>
      </c>
      <c r="P495" s="35">
        <f t="shared" si="103"/>
        <v>10</v>
      </c>
    </row>
    <row r="496" spans="1:16" ht="12.75">
      <c r="A496" s="61" t="str">
        <f ca="1">IF(ISERROR(MATCH(E496,Код_КВР,0)),"",INDIRECT(ADDRESS(MATCH(E496,Код_КВР,0)+1,2,,,"КВР")))</f>
        <v>Субсидии бюджетным учреждениям</v>
      </c>
      <c r="B496" s="45" t="s">
        <v>552</v>
      </c>
      <c r="C496" s="8" t="s">
        <v>230</v>
      </c>
      <c r="D496" s="1" t="s">
        <v>224</v>
      </c>
      <c r="E496" s="88">
        <v>610</v>
      </c>
      <c r="F496" s="7">
        <f t="shared" si="110"/>
        <v>10</v>
      </c>
      <c r="G496" s="7">
        <f t="shared" si="110"/>
        <v>0</v>
      </c>
      <c r="H496" s="35">
        <f t="shared" si="108"/>
        <v>10</v>
      </c>
      <c r="I496" s="7">
        <f t="shared" si="110"/>
        <v>0</v>
      </c>
      <c r="J496" s="35">
        <f t="shared" si="106"/>
        <v>10</v>
      </c>
      <c r="K496" s="7">
        <f t="shared" si="110"/>
        <v>0</v>
      </c>
      <c r="L496" s="35">
        <f t="shared" si="104"/>
        <v>10</v>
      </c>
      <c r="M496" s="7">
        <f t="shared" si="110"/>
        <v>0</v>
      </c>
      <c r="N496" s="35">
        <f t="shared" si="105"/>
        <v>10</v>
      </c>
      <c r="O496" s="7">
        <f t="shared" si="110"/>
        <v>0</v>
      </c>
      <c r="P496" s="35">
        <f t="shared" si="103"/>
        <v>10</v>
      </c>
    </row>
    <row r="497" spans="1:16" ht="12.75">
      <c r="A497" s="61" t="str">
        <f ca="1">IF(ISERROR(MATCH(E497,Код_КВР,0)),"",INDIRECT(ADDRESS(MATCH(E497,Код_КВР,0)+1,2,,,"КВР")))</f>
        <v>Субсидии бюджетным учреждениям на иные цели</v>
      </c>
      <c r="B497" s="45" t="s">
        <v>552</v>
      </c>
      <c r="C497" s="8" t="s">
        <v>230</v>
      </c>
      <c r="D497" s="1" t="s">
        <v>224</v>
      </c>
      <c r="E497" s="88">
        <v>612</v>
      </c>
      <c r="F497" s="7">
        <f>'прил.5'!G1039</f>
        <v>10</v>
      </c>
      <c r="G497" s="7">
        <f>'прил.5'!H1039</f>
        <v>0</v>
      </c>
      <c r="H497" s="35">
        <f t="shared" si="108"/>
        <v>10</v>
      </c>
      <c r="I497" s="7">
        <f>'прил.5'!J1039</f>
        <v>0</v>
      </c>
      <c r="J497" s="35">
        <f t="shared" si="106"/>
        <v>10</v>
      </c>
      <c r="K497" s="7">
        <f>'прил.5'!L1039</f>
        <v>0</v>
      </c>
      <c r="L497" s="35">
        <f t="shared" si="104"/>
        <v>10</v>
      </c>
      <c r="M497" s="7">
        <f>'прил.5'!N1039</f>
        <v>0</v>
      </c>
      <c r="N497" s="35">
        <f t="shared" si="105"/>
        <v>10</v>
      </c>
      <c r="O497" s="7">
        <f>'прил.5'!P1039</f>
        <v>0</v>
      </c>
      <c r="P497" s="35">
        <f t="shared" si="103"/>
        <v>10</v>
      </c>
    </row>
    <row r="498" spans="1:16" ht="33">
      <c r="A498" s="61" t="str">
        <f ca="1">IF(ISERROR(MATCH(B498,Код_КЦСР,0)),"",INDIRECT(ADDRESS(MATCH(B498,Код_КЦСР,0)+1,2,,,"КЦСР")))</f>
        <v>Оборудование основных помещений МБДОУ бактерицидными лампами</v>
      </c>
      <c r="B498" s="45" t="s">
        <v>554</v>
      </c>
      <c r="C498" s="8"/>
      <c r="D498" s="1"/>
      <c r="E498" s="88"/>
      <c r="F498" s="7">
        <f aca="true" t="shared" si="111" ref="F498:O502">F499</f>
        <v>30</v>
      </c>
      <c r="G498" s="7">
        <f t="shared" si="111"/>
        <v>0</v>
      </c>
      <c r="H498" s="35">
        <f t="shared" si="108"/>
        <v>30</v>
      </c>
      <c r="I498" s="7">
        <f t="shared" si="111"/>
        <v>0</v>
      </c>
      <c r="J498" s="35">
        <f t="shared" si="106"/>
        <v>30</v>
      </c>
      <c r="K498" s="7">
        <f t="shared" si="111"/>
        <v>0</v>
      </c>
      <c r="L498" s="35">
        <f t="shared" si="104"/>
        <v>30</v>
      </c>
      <c r="M498" s="7">
        <f t="shared" si="111"/>
        <v>0</v>
      </c>
      <c r="N498" s="35">
        <f t="shared" si="105"/>
        <v>30</v>
      </c>
      <c r="O498" s="7">
        <f t="shared" si="111"/>
        <v>0</v>
      </c>
      <c r="P498" s="35">
        <f t="shared" si="103"/>
        <v>30</v>
      </c>
    </row>
    <row r="499" spans="1:16" ht="12.75">
      <c r="A499" s="61" t="str">
        <f ca="1">IF(ISERROR(MATCH(C499,Код_Раздел,0)),"",INDIRECT(ADDRESS(MATCH(C499,Код_Раздел,0)+1,2,,,"Раздел")))</f>
        <v>Образование</v>
      </c>
      <c r="B499" s="45" t="s">
        <v>554</v>
      </c>
      <c r="C499" s="8" t="s">
        <v>203</v>
      </c>
      <c r="D499" s="1"/>
      <c r="E499" s="88"/>
      <c r="F499" s="7">
        <f t="shared" si="111"/>
        <v>30</v>
      </c>
      <c r="G499" s="7">
        <f t="shared" si="111"/>
        <v>0</v>
      </c>
      <c r="H499" s="35">
        <f t="shared" si="108"/>
        <v>30</v>
      </c>
      <c r="I499" s="7">
        <f t="shared" si="111"/>
        <v>0</v>
      </c>
      <c r="J499" s="35">
        <f t="shared" si="106"/>
        <v>30</v>
      </c>
      <c r="K499" s="7">
        <f t="shared" si="111"/>
        <v>0</v>
      </c>
      <c r="L499" s="35">
        <f t="shared" si="104"/>
        <v>30</v>
      </c>
      <c r="M499" s="7">
        <f t="shared" si="111"/>
        <v>0</v>
      </c>
      <c r="N499" s="35">
        <f t="shared" si="105"/>
        <v>30</v>
      </c>
      <c r="O499" s="7">
        <f t="shared" si="111"/>
        <v>0</v>
      </c>
      <c r="P499" s="35">
        <f t="shared" si="103"/>
        <v>30</v>
      </c>
    </row>
    <row r="500" spans="1:16" ht="21" customHeight="1">
      <c r="A500" s="12" t="s">
        <v>259</v>
      </c>
      <c r="B500" s="45" t="s">
        <v>554</v>
      </c>
      <c r="C500" s="8" t="s">
        <v>203</v>
      </c>
      <c r="D500" s="1" t="s">
        <v>227</v>
      </c>
      <c r="E500" s="88"/>
      <c r="F500" s="7">
        <f t="shared" si="111"/>
        <v>30</v>
      </c>
      <c r="G500" s="7">
        <f t="shared" si="111"/>
        <v>0</v>
      </c>
      <c r="H500" s="35">
        <f t="shared" si="108"/>
        <v>30</v>
      </c>
      <c r="I500" s="7">
        <f t="shared" si="111"/>
        <v>0</v>
      </c>
      <c r="J500" s="35">
        <f t="shared" si="106"/>
        <v>30</v>
      </c>
      <c r="K500" s="7">
        <f t="shared" si="111"/>
        <v>0</v>
      </c>
      <c r="L500" s="35">
        <f t="shared" si="104"/>
        <v>30</v>
      </c>
      <c r="M500" s="7">
        <f t="shared" si="111"/>
        <v>0</v>
      </c>
      <c r="N500" s="35">
        <f t="shared" si="105"/>
        <v>30</v>
      </c>
      <c r="O500" s="7">
        <f t="shared" si="111"/>
        <v>0</v>
      </c>
      <c r="P500" s="35">
        <f t="shared" si="103"/>
        <v>30</v>
      </c>
    </row>
    <row r="501" spans="1:16" ht="35.25" customHeight="1">
      <c r="A501" s="61" t="str">
        <f ca="1">IF(ISERROR(MATCH(E501,Код_КВР,0)),"",INDIRECT(ADDRESS(MATCH(E501,Код_КВР,0)+1,2,,,"КВР")))</f>
        <v>Предоставление субсидий бюджетным, автономным учреждениям и иным некоммерческим организациям</v>
      </c>
      <c r="B501" s="45" t="s">
        <v>554</v>
      </c>
      <c r="C501" s="8" t="s">
        <v>203</v>
      </c>
      <c r="D501" s="1" t="s">
        <v>227</v>
      </c>
      <c r="E501" s="88">
        <v>600</v>
      </c>
      <c r="F501" s="7">
        <f t="shared" si="111"/>
        <v>30</v>
      </c>
      <c r="G501" s="7">
        <f t="shared" si="111"/>
        <v>0</v>
      </c>
      <c r="H501" s="35">
        <f t="shared" si="108"/>
        <v>30</v>
      </c>
      <c r="I501" s="7">
        <f t="shared" si="111"/>
        <v>0</v>
      </c>
      <c r="J501" s="35">
        <f t="shared" si="106"/>
        <v>30</v>
      </c>
      <c r="K501" s="7">
        <f t="shared" si="111"/>
        <v>0</v>
      </c>
      <c r="L501" s="35">
        <f t="shared" si="104"/>
        <v>30</v>
      </c>
      <c r="M501" s="7">
        <f t="shared" si="111"/>
        <v>0</v>
      </c>
      <c r="N501" s="35">
        <f t="shared" si="105"/>
        <v>30</v>
      </c>
      <c r="O501" s="7">
        <f t="shared" si="111"/>
        <v>0</v>
      </c>
      <c r="P501" s="35">
        <f t="shared" si="103"/>
        <v>30</v>
      </c>
    </row>
    <row r="502" spans="1:16" ht="18.75" customHeight="1">
      <c r="A502" s="61" t="str">
        <f ca="1">IF(ISERROR(MATCH(E502,Код_КВР,0)),"",INDIRECT(ADDRESS(MATCH(E502,Код_КВР,0)+1,2,,,"КВР")))</f>
        <v>Субсидии бюджетным учреждениям</v>
      </c>
      <c r="B502" s="45" t="s">
        <v>554</v>
      </c>
      <c r="C502" s="8" t="s">
        <v>203</v>
      </c>
      <c r="D502" s="1" t="s">
        <v>227</v>
      </c>
      <c r="E502" s="88">
        <v>610</v>
      </c>
      <c r="F502" s="7">
        <f t="shared" si="111"/>
        <v>30</v>
      </c>
      <c r="G502" s="7">
        <f t="shared" si="111"/>
        <v>0</v>
      </c>
      <c r="H502" s="35">
        <f t="shared" si="108"/>
        <v>30</v>
      </c>
      <c r="I502" s="7">
        <f t="shared" si="111"/>
        <v>0</v>
      </c>
      <c r="J502" s="35">
        <f t="shared" si="106"/>
        <v>30</v>
      </c>
      <c r="K502" s="7">
        <f t="shared" si="111"/>
        <v>0</v>
      </c>
      <c r="L502" s="35">
        <f t="shared" si="104"/>
        <v>30</v>
      </c>
      <c r="M502" s="7">
        <f t="shared" si="111"/>
        <v>0</v>
      </c>
      <c r="N502" s="35">
        <f t="shared" si="105"/>
        <v>30</v>
      </c>
      <c r="O502" s="7">
        <f t="shared" si="111"/>
        <v>0</v>
      </c>
      <c r="P502" s="35">
        <f t="shared" si="103"/>
        <v>30</v>
      </c>
    </row>
    <row r="503" spans="1:16" ht="18.75" customHeight="1">
      <c r="A503" s="61" t="str">
        <f ca="1">IF(ISERROR(MATCH(E503,Код_КВР,0)),"",INDIRECT(ADDRESS(MATCH(E503,Код_КВР,0)+1,2,,,"КВР")))</f>
        <v>Субсидии бюджетным учреждениям на иные цели</v>
      </c>
      <c r="B503" s="45" t="s">
        <v>554</v>
      </c>
      <c r="C503" s="8" t="s">
        <v>203</v>
      </c>
      <c r="D503" s="1" t="s">
        <v>227</v>
      </c>
      <c r="E503" s="88">
        <v>612</v>
      </c>
      <c r="F503" s="7">
        <f>'прил.5'!G723</f>
        <v>30</v>
      </c>
      <c r="G503" s="7">
        <f>'прил.5'!H723</f>
        <v>0</v>
      </c>
      <c r="H503" s="35">
        <f t="shared" si="108"/>
        <v>30</v>
      </c>
      <c r="I503" s="7">
        <f>'прил.5'!J723</f>
        <v>0</v>
      </c>
      <c r="J503" s="35">
        <f t="shared" si="106"/>
        <v>30</v>
      </c>
      <c r="K503" s="7">
        <f>'прил.5'!L723</f>
        <v>0</v>
      </c>
      <c r="L503" s="35">
        <f t="shared" si="104"/>
        <v>30</v>
      </c>
      <c r="M503" s="7">
        <f>'прил.5'!N723</f>
        <v>0</v>
      </c>
      <c r="N503" s="35">
        <f t="shared" si="105"/>
        <v>30</v>
      </c>
      <c r="O503" s="7">
        <f>'прил.5'!P723</f>
        <v>0</v>
      </c>
      <c r="P503" s="35">
        <f t="shared" si="103"/>
        <v>30</v>
      </c>
    </row>
    <row r="504" spans="1:16" ht="134.25" customHeight="1">
      <c r="A504" s="61" t="str">
        <f ca="1">IF(ISERROR(MATCH(B504,Код_КЦСР,0)),"",INDIRECT(ADDRESS(MATCH(B504,Код_КЦСР,0)+1,2,,,"КЦСР")))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услуги и (или) выполнения работ по содержанию и ремонту общего имущества в таких домах)</v>
      </c>
      <c r="B504" s="45" t="s">
        <v>555</v>
      </c>
      <c r="C504" s="8"/>
      <c r="D504" s="1"/>
      <c r="E504" s="88"/>
      <c r="F504" s="7">
        <f aca="true" t="shared" si="112" ref="F504:O507">F505</f>
        <v>200</v>
      </c>
      <c r="G504" s="7">
        <f t="shared" si="112"/>
        <v>0</v>
      </c>
      <c r="H504" s="35">
        <f t="shared" si="108"/>
        <v>200</v>
      </c>
      <c r="I504" s="7">
        <f t="shared" si="112"/>
        <v>0</v>
      </c>
      <c r="J504" s="35">
        <f t="shared" si="106"/>
        <v>200</v>
      </c>
      <c r="K504" s="7">
        <f t="shared" si="112"/>
        <v>0</v>
      </c>
      <c r="L504" s="35">
        <f t="shared" si="104"/>
        <v>200</v>
      </c>
      <c r="M504" s="7">
        <f t="shared" si="112"/>
        <v>-164.3</v>
      </c>
      <c r="N504" s="35">
        <f t="shared" si="105"/>
        <v>35.69999999999999</v>
      </c>
      <c r="O504" s="7">
        <f t="shared" si="112"/>
        <v>0</v>
      </c>
      <c r="P504" s="35">
        <f t="shared" si="103"/>
        <v>35.69999999999999</v>
      </c>
    </row>
    <row r="505" spans="1:16" ht="12.75">
      <c r="A505" s="61" t="str">
        <f ca="1">IF(ISERROR(MATCH(C505,Код_Раздел,0)),"",INDIRECT(ADDRESS(MATCH(C505,Код_Раздел,0)+1,2,,,"Раздел")))</f>
        <v>Охрана окружающей среды</v>
      </c>
      <c r="B505" s="45" t="s">
        <v>555</v>
      </c>
      <c r="C505" s="8" t="s">
        <v>225</v>
      </c>
      <c r="D505" s="1"/>
      <c r="E505" s="88"/>
      <c r="F505" s="7">
        <f t="shared" si="112"/>
        <v>200</v>
      </c>
      <c r="G505" s="7">
        <f t="shared" si="112"/>
        <v>0</v>
      </c>
      <c r="H505" s="35">
        <f t="shared" si="108"/>
        <v>200</v>
      </c>
      <c r="I505" s="7">
        <f t="shared" si="112"/>
        <v>0</v>
      </c>
      <c r="J505" s="35">
        <f t="shared" si="106"/>
        <v>200</v>
      </c>
      <c r="K505" s="7">
        <f t="shared" si="112"/>
        <v>0</v>
      </c>
      <c r="L505" s="35">
        <f t="shared" si="104"/>
        <v>200</v>
      </c>
      <c r="M505" s="7">
        <f t="shared" si="112"/>
        <v>-164.3</v>
      </c>
      <c r="N505" s="35">
        <f t="shared" si="105"/>
        <v>35.69999999999999</v>
      </c>
      <c r="O505" s="7">
        <f t="shared" si="112"/>
        <v>0</v>
      </c>
      <c r="P505" s="35">
        <f t="shared" si="103"/>
        <v>35.69999999999999</v>
      </c>
    </row>
    <row r="506" spans="1:16" ht="12.75">
      <c r="A506" s="12" t="s">
        <v>263</v>
      </c>
      <c r="B506" s="45" t="s">
        <v>555</v>
      </c>
      <c r="C506" s="8" t="s">
        <v>225</v>
      </c>
      <c r="D506" s="1" t="s">
        <v>229</v>
      </c>
      <c r="E506" s="88"/>
      <c r="F506" s="7">
        <f t="shared" si="112"/>
        <v>200</v>
      </c>
      <c r="G506" s="7">
        <f t="shared" si="112"/>
        <v>0</v>
      </c>
      <c r="H506" s="35">
        <f t="shared" si="108"/>
        <v>200</v>
      </c>
      <c r="I506" s="7">
        <f t="shared" si="112"/>
        <v>0</v>
      </c>
      <c r="J506" s="35">
        <f t="shared" si="106"/>
        <v>200</v>
      </c>
      <c r="K506" s="7">
        <f t="shared" si="112"/>
        <v>0</v>
      </c>
      <c r="L506" s="35">
        <f t="shared" si="104"/>
        <v>200</v>
      </c>
      <c r="M506" s="7">
        <f t="shared" si="112"/>
        <v>-164.3</v>
      </c>
      <c r="N506" s="35">
        <f t="shared" si="105"/>
        <v>35.69999999999999</v>
      </c>
      <c r="O506" s="7">
        <f t="shared" si="112"/>
        <v>0</v>
      </c>
      <c r="P506" s="35">
        <f t="shared" si="103"/>
        <v>35.69999999999999</v>
      </c>
    </row>
    <row r="507" spans="1:16" ht="12.75">
      <c r="A507" s="61" t="str">
        <f ca="1">IF(ISERROR(MATCH(E507,Код_КВР,0)),"",INDIRECT(ADDRESS(MATCH(E507,Код_КВР,0)+1,2,,,"КВР")))</f>
        <v>Иные бюджетные ассигнования</v>
      </c>
      <c r="B507" s="45" t="s">
        <v>555</v>
      </c>
      <c r="C507" s="8" t="s">
        <v>225</v>
      </c>
      <c r="D507" s="1" t="s">
        <v>229</v>
      </c>
      <c r="E507" s="88">
        <v>800</v>
      </c>
      <c r="F507" s="7">
        <f t="shared" si="112"/>
        <v>200</v>
      </c>
      <c r="G507" s="7">
        <f t="shared" si="112"/>
        <v>0</v>
      </c>
      <c r="H507" s="35">
        <f t="shared" si="108"/>
        <v>200</v>
      </c>
      <c r="I507" s="7">
        <f t="shared" si="112"/>
        <v>0</v>
      </c>
      <c r="J507" s="35">
        <f t="shared" si="106"/>
        <v>200</v>
      </c>
      <c r="K507" s="7">
        <f t="shared" si="112"/>
        <v>0</v>
      </c>
      <c r="L507" s="35">
        <f t="shared" si="104"/>
        <v>200</v>
      </c>
      <c r="M507" s="7">
        <f t="shared" si="112"/>
        <v>-164.3</v>
      </c>
      <c r="N507" s="35">
        <f t="shared" si="105"/>
        <v>35.69999999999999</v>
      </c>
      <c r="O507" s="7">
        <f t="shared" si="112"/>
        <v>0</v>
      </c>
      <c r="P507" s="35">
        <f t="shared" si="103"/>
        <v>35.69999999999999</v>
      </c>
    </row>
    <row r="508" spans="1:16" ht="52.7" customHeight="1">
      <c r="A508" s="61" t="str">
        <f ca="1">IF(ISERROR(MATCH(E508,Код_КВР,0)),"",INDIRECT(ADDRESS(MATCH(E508,Код_КВР,0)+1,2,,,"КВР")))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08" s="45" t="s">
        <v>555</v>
      </c>
      <c r="C508" s="8" t="s">
        <v>225</v>
      </c>
      <c r="D508" s="1" t="s">
        <v>229</v>
      </c>
      <c r="E508" s="88">
        <v>810</v>
      </c>
      <c r="F508" s="7">
        <f>'прил.5'!G505</f>
        <v>200</v>
      </c>
      <c r="G508" s="7">
        <f>'прил.5'!H505</f>
        <v>0</v>
      </c>
      <c r="H508" s="35">
        <f t="shared" si="108"/>
        <v>200</v>
      </c>
      <c r="I508" s="7">
        <f>'прил.5'!J505</f>
        <v>0</v>
      </c>
      <c r="J508" s="35">
        <f t="shared" si="106"/>
        <v>200</v>
      </c>
      <c r="K508" s="7">
        <f>'прил.5'!L505</f>
        <v>0</v>
      </c>
      <c r="L508" s="35">
        <f t="shared" si="104"/>
        <v>200</v>
      </c>
      <c r="M508" s="7">
        <f>'прил.5'!N505</f>
        <v>-164.3</v>
      </c>
      <c r="N508" s="35">
        <f t="shared" si="105"/>
        <v>35.69999999999999</v>
      </c>
      <c r="O508" s="7">
        <f>'прил.5'!P505</f>
        <v>0</v>
      </c>
      <c r="P508" s="35">
        <f t="shared" si="103"/>
        <v>35.69999999999999</v>
      </c>
    </row>
    <row r="509" spans="1:16" ht="37.5" customHeight="1">
      <c r="A509" s="61" t="str">
        <f ca="1">IF(ISERROR(MATCH(B509,Код_КЦСР,0)),"",INDIRECT(ADDRESS(MATCH(B509,Код_КЦСР,0)+1,2,,,"КЦСР")))</f>
        <v>Муниципальная программа «Содействие развитию потребительского рынка в городе Череповце на 2013-2017 годы»</v>
      </c>
      <c r="B509" s="45" t="s">
        <v>556</v>
      </c>
      <c r="C509" s="8"/>
      <c r="D509" s="1"/>
      <c r="E509" s="88"/>
      <c r="F509" s="7">
        <f aca="true" t="shared" si="113" ref="F509:O514">F510</f>
        <v>150</v>
      </c>
      <c r="G509" s="7">
        <f t="shared" si="113"/>
        <v>0</v>
      </c>
      <c r="H509" s="35">
        <f t="shared" si="108"/>
        <v>150</v>
      </c>
      <c r="I509" s="7">
        <f t="shared" si="113"/>
        <v>0</v>
      </c>
      <c r="J509" s="35">
        <f t="shared" si="106"/>
        <v>150</v>
      </c>
      <c r="K509" s="7">
        <f t="shared" si="113"/>
        <v>0</v>
      </c>
      <c r="L509" s="35">
        <f t="shared" si="104"/>
        <v>150</v>
      </c>
      <c r="M509" s="7">
        <f t="shared" si="113"/>
        <v>0</v>
      </c>
      <c r="N509" s="35">
        <f t="shared" si="105"/>
        <v>150</v>
      </c>
      <c r="O509" s="7">
        <f t="shared" si="113"/>
        <v>0</v>
      </c>
      <c r="P509" s="35">
        <f t="shared" si="103"/>
        <v>150</v>
      </c>
    </row>
    <row r="510" spans="1:16" ht="52.7" customHeight="1">
      <c r="A510" s="61" t="str">
        <f ca="1">IF(ISERROR(MATCH(B510,Код_КЦСР,0)),"",INDIRECT(ADDRESS(MATCH(B510,Код_КЦСР,0)+1,2,,,"КЦСР")))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510" s="45" t="s">
        <v>558</v>
      </c>
      <c r="C510" s="8"/>
      <c r="D510" s="1"/>
      <c r="E510" s="88"/>
      <c r="F510" s="7">
        <f t="shared" si="113"/>
        <v>150</v>
      </c>
      <c r="G510" s="7">
        <f t="shared" si="113"/>
        <v>0</v>
      </c>
      <c r="H510" s="35">
        <f t="shared" si="108"/>
        <v>150</v>
      </c>
      <c r="I510" s="7">
        <f t="shared" si="113"/>
        <v>0</v>
      </c>
      <c r="J510" s="35">
        <f t="shared" si="106"/>
        <v>150</v>
      </c>
      <c r="K510" s="7">
        <f t="shared" si="113"/>
        <v>0</v>
      </c>
      <c r="L510" s="35">
        <f t="shared" si="104"/>
        <v>150</v>
      </c>
      <c r="M510" s="7">
        <f t="shared" si="113"/>
        <v>0</v>
      </c>
      <c r="N510" s="35">
        <f t="shared" si="105"/>
        <v>150</v>
      </c>
      <c r="O510" s="7">
        <f t="shared" si="113"/>
        <v>0</v>
      </c>
      <c r="P510" s="35">
        <f t="shared" si="103"/>
        <v>150</v>
      </c>
    </row>
    <row r="511" spans="1:16" ht="12.75">
      <c r="A511" s="61" t="str">
        <f ca="1">IF(ISERROR(MATCH(C511,Код_Раздел,0)),"",INDIRECT(ADDRESS(MATCH(C511,Код_Раздел,0)+1,2,,,"Раздел")))</f>
        <v>Общегосударственные  вопросы</v>
      </c>
      <c r="B511" s="88" t="s">
        <v>558</v>
      </c>
      <c r="C511" s="8" t="s">
        <v>221</v>
      </c>
      <c r="D511" s="1"/>
      <c r="E511" s="88"/>
      <c r="F511" s="7">
        <f t="shared" si="113"/>
        <v>150</v>
      </c>
      <c r="G511" s="7">
        <f t="shared" si="113"/>
        <v>0</v>
      </c>
      <c r="H511" s="35">
        <f t="shared" si="108"/>
        <v>150</v>
      </c>
      <c r="I511" s="7">
        <f t="shared" si="113"/>
        <v>0</v>
      </c>
      <c r="J511" s="35">
        <f t="shared" si="106"/>
        <v>150</v>
      </c>
      <c r="K511" s="7">
        <f t="shared" si="113"/>
        <v>0</v>
      </c>
      <c r="L511" s="35">
        <f t="shared" si="104"/>
        <v>150</v>
      </c>
      <c r="M511" s="7">
        <f t="shared" si="113"/>
        <v>0</v>
      </c>
      <c r="N511" s="35">
        <f t="shared" si="105"/>
        <v>150</v>
      </c>
      <c r="O511" s="7">
        <f t="shared" si="113"/>
        <v>0</v>
      </c>
      <c r="P511" s="35">
        <f t="shared" si="103"/>
        <v>150</v>
      </c>
    </row>
    <row r="512" spans="1:16" ht="12.75">
      <c r="A512" s="12" t="s">
        <v>245</v>
      </c>
      <c r="B512" s="88" t="s">
        <v>558</v>
      </c>
      <c r="C512" s="8" t="s">
        <v>221</v>
      </c>
      <c r="D512" s="1" t="s">
        <v>198</v>
      </c>
      <c r="E512" s="88"/>
      <c r="F512" s="7">
        <f t="shared" si="113"/>
        <v>150</v>
      </c>
      <c r="G512" s="7">
        <f t="shared" si="113"/>
        <v>0</v>
      </c>
      <c r="H512" s="35">
        <f t="shared" si="108"/>
        <v>150</v>
      </c>
      <c r="I512" s="7">
        <f t="shared" si="113"/>
        <v>0</v>
      </c>
      <c r="J512" s="35">
        <f t="shared" si="106"/>
        <v>150</v>
      </c>
      <c r="K512" s="7">
        <f t="shared" si="113"/>
        <v>0</v>
      </c>
      <c r="L512" s="35">
        <f t="shared" si="104"/>
        <v>150</v>
      </c>
      <c r="M512" s="7">
        <f t="shared" si="113"/>
        <v>0</v>
      </c>
      <c r="N512" s="35">
        <f t="shared" si="105"/>
        <v>150</v>
      </c>
      <c r="O512" s="7">
        <f t="shared" si="113"/>
        <v>0</v>
      </c>
      <c r="P512" s="35">
        <f t="shared" si="103"/>
        <v>150</v>
      </c>
    </row>
    <row r="513" spans="1:16" ht="12.75">
      <c r="A513" s="61" t="str">
        <f ca="1">IF(ISERROR(MATCH(E513,Код_КВР,0)),"",INDIRECT(ADDRESS(MATCH(E513,Код_КВР,0)+1,2,,,"КВР")))</f>
        <v>Закупка товаров, работ и услуг для муниципальных нужд</v>
      </c>
      <c r="B513" s="88" t="s">
        <v>558</v>
      </c>
      <c r="C513" s="8" t="s">
        <v>221</v>
      </c>
      <c r="D513" s="1" t="s">
        <v>198</v>
      </c>
      <c r="E513" s="88">
        <v>200</v>
      </c>
      <c r="F513" s="7">
        <f t="shared" si="113"/>
        <v>150</v>
      </c>
      <c r="G513" s="7">
        <f t="shared" si="113"/>
        <v>0</v>
      </c>
      <c r="H513" s="35">
        <f t="shared" si="108"/>
        <v>150</v>
      </c>
      <c r="I513" s="7">
        <f t="shared" si="113"/>
        <v>0</v>
      </c>
      <c r="J513" s="35">
        <f t="shared" si="106"/>
        <v>150</v>
      </c>
      <c r="K513" s="7">
        <f t="shared" si="113"/>
        <v>0</v>
      </c>
      <c r="L513" s="35">
        <f t="shared" si="104"/>
        <v>150</v>
      </c>
      <c r="M513" s="7">
        <f t="shared" si="113"/>
        <v>0</v>
      </c>
      <c r="N513" s="35">
        <f t="shared" si="105"/>
        <v>150</v>
      </c>
      <c r="O513" s="7">
        <f t="shared" si="113"/>
        <v>0</v>
      </c>
      <c r="P513" s="35">
        <f t="shared" si="103"/>
        <v>150</v>
      </c>
    </row>
    <row r="514" spans="1:16" ht="33">
      <c r="A514" s="61" t="str">
        <f ca="1">IF(ISERROR(MATCH(E514,Код_КВР,0)),"",INDIRECT(ADDRESS(MATCH(E514,Код_КВР,0)+1,2,,,"КВР")))</f>
        <v>Иные закупки товаров, работ и услуг для обеспечения муниципальных нужд</v>
      </c>
      <c r="B514" s="88" t="s">
        <v>558</v>
      </c>
      <c r="C514" s="8" t="s">
        <v>221</v>
      </c>
      <c r="D514" s="1" t="s">
        <v>198</v>
      </c>
      <c r="E514" s="88">
        <v>240</v>
      </c>
      <c r="F514" s="7">
        <f t="shared" si="113"/>
        <v>150</v>
      </c>
      <c r="G514" s="7">
        <f t="shared" si="113"/>
        <v>0</v>
      </c>
      <c r="H514" s="35">
        <f t="shared" si="108"/>
        <v>150</v>
      </c>
      <c r="I514" s="7">
        <f t="shared" si="113"/>
        <v>0</v>
      </c>
      <c r="J514" s="35">
        <f t="shared" si="106"/>
        <v>150</v>
      </c>
      <c r="K514" s="7">
        <f t="shared" si="113"/>
        <v>0</v>
      </c>
      <c r="L514" s="35">
        <f t="shared" si="104"/>
        <v>150</v>
      </c>
      <c r="M514" s="7">
        <f t="shared" si="113"/>
        <v>0</v>
      </c>
      <c r="N514" s="35">
        <f t="shared" si="105"/>
        <v>150</v>
      </c>
      <c r="O514" s="7">
        <f t="shared" si="113"/>
        <v>0</v>
      </c>
      <c r="P514" s="35">
        <f t="shared" si="103"/>
        <v>150</v>
      </c>
    </row>
    <row r="515" spans="1:16" ht="33">
      <c r="A515" s="61" t="str">
        <f ca="1">IF(ISERROR(MATCH(E515,Код_КВР,0)),"",INDIRECT(ADDRESS(MATCH(E515,Код_КВР,0)+1,2,,,"КВР")))</f>
        <v xml:space="preserve">Прочая закупка товаров, работ и услуг для обеспечения муниципальных нужд         </v>
      </c>
      <c r="B515" s="88" t="s">
        <v>558</v>
      </c>
      <c r="C515" s="8" t="s">
        <v>221</v>
      </c>
      <c r="D515" s="1" t="s">
        <v>198</v>
      </c>
      <c r="E515" s="88">
        <v>244</v>
      </c>
      <c r="F515" s="7">
        <f>'прил.5'!G92</f>
        <v>150</v>
      </c>
      <c r="G515" s="7">
        <f>'прил.5'!H92</f>
        <v>0</v>
      </c>
      <c r="H515" s="35">
        <f t="shared" si="108"/>
        <v>150</v>
      </c>
      <c r="I515" s="7">
        <f>'прил.5'!J92</f>
        <v>0</v>
      </c>
      <c r="J515" s="35">
        <f t="shared" si="106"/>
        <v>150</v>
      </c>
      <c r="K515" s="7">
        <f>'прил.5'!L92</f>
        <v>0</v>
      </c>
      <c r="L515" s="35">
        <f t="shared" si="104"/>
        <v>150</v>
      </c>
      <c r="M515" s="7">
        <f>'прил.5'!N92</f>
        <v>0</v>
      </c>
      <c r="N515" s="35">
        <f t="shared" si="105"/>
        <v>150</v>
      </c>
      <c r="O515" s="7">
        <f>'прил.5'!P92</f>
        <v>0</v>
      </c>
      <c r="P515" s="35">
        <f t="shared" si="103"/>
        <v>150</v>
      </c>
    </row>
    <row r="516" spans="1:16" ht="49.5">
      <c r="A516" s="61" t="str">
        <f ca="1">IF(ISERROR(MATCH(B516,Код_КЦСР,0)),"",INDIRECT(ADDRESS(MATCH(B516,Код_КЦСР,0)+1,2,,,"КЦСР")))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516" s="45" t="s">
        <v>560</v>
      </c>
      <c r="C516" s="8"/>
      <c r="D516" s="1"/>
      <c r="E516" s="88"/>
      <c r="F516" s="7">
        <f>F517+F522</f>
        <v>3117.5</v>
      </c>
      <c r="G516" s="7">
        <f>G517+G522</f>
        <v>0</v>
      </c>
      <c r="H516" s="35">
        <f t="shared" si="108"/>
        <v>3117.5</v>
      </c>
      <c r="I516" s="7">
        <f>I517+I522</f>
        <v>0</v>
      </c>
      <c r="J516" s="35">
        <f t="shared" si="106"/>
        <v>3117.5</v>
      </c>
      <c r="K516" s="7">
        <f>K517+K522</f>
        <v>0</v>
      </c>
      <c r="L516" s="35">
        <f t="shared" si="104"/>
        <v>3117.5</v>
      </c>
      <c r="M516" s="7">
        <f>M517+M522</f>
        <v>278</v>
      </c>
      <c r="N516" s="35">
        <f t="shared" si="105"/>
        <v>3395.5</v>
      </c>
      <c r="O516" s="7">
        <f>O517+O522</f>
        <v>0</v>
      </c>
      <c r="P516" s="35">
        <f t="shared" si="103"/>
        <v>3395.5</v>
      </c>
    </row>
    <row r="517" spans="1:16" ht="35.25" customHeight="1">
      <c r="A517" s="61" t="str">
        <f ca="1">IF(ISERROR(MATCH(B517,Код_КЦСР,0)),"",INDIRECT(ADDRESS(MATCH(B517,Код_КЦСР,0)+1,2,,,"КЦСР")))</f>
        <v>Субсидии организациям, образующим инфраструктуру поддержки МСП: НП «Агентство Городского Развития»</v>
      </c>
      <c r="B517" s="45" t="s">
        <v>562</v>
      </c>
      <c r="C517" s="8"/>
      <c r="D517" s="1"/>
      <c r="E517" s="88"/>
      <c r="F517" s="7">
        <f aca="true" t="shared" si="114" ref="F517:O520">F518</f>
        <v>3115</v>
      </c>
      <c r="G517" s="7">
        <f t="shared" si="114"/>
        <v>0</v>
      </c>
      <c r="H517" s="35">
        <f t="shared" si="108"/>
        <v>3115</v>
      </c>
      <c r="I517" s="7">
        <f t="shared" si="114"/>
        <v>0</v>
      </c>
      <c r="J517" s="35">
        <f t="shared" si="106"/>
        <v>3115</v>
      </c>
      <c r="K517" s="7">
        <f t="shared" si="114"/>
        <v>0</v>
      </c>
      <c r="L517" s="35">
        <f t="shared" si="104"/>
        <v>3115</v>
      </c>
      <c r="M517" s="7">
        <f t="shared" si="114"/>
        <v>278</v>
      </c>
      <c r="N517" s="35">
        <f t="shared" si="105"/>
        <v>3393</v>
      </c>
      <c r="O517" s="7">
        <f t="shared" si="114"/>
        <v>0</v>
      </c>
      <c r="P517" s="35">
        <f t="shared" si="103"/>
        <v>3393</v>
      </c>
    </row>
    <row r="518" spans="1:16" ht="17.25" customHeight="1">
      <c r="A518" s="61" t="str">
        <f ca="1">IF(ISERROR(MATCH(C518,Код_Раздел,0)),"",INDIRECT(ADDRESS(MATCH(C518,Код_Раздел,0)+1,2,,,"Раздел")))</f>
        <v>Национальная экономика</v>
      </c>
      <c r="B518" s="45" t="s">
        <v>562</v>
      </c>
      <c r="C518" s="8" t="s">
        <v>224</v>
      </c>
      <c r="D518" s="1"/>
      <c r="E518" s="88"/>
      <c r="F518" s="7">
        <f t="shared" si="114"/>
        <v>3115</v>
      </c>
      <c r="G518" s="7">
        <f t="shared" si="114"/>
        <v>0</v>
      </c>
      <c r="H518" s="35">
        <f t="shared" si="108"/>
        <v>3115</v>
      </c>
      <c r="I518" s="7">
        <f t="shared" si="114"/>
        <v>0</v>
      </c>
      <c r="J518" s="35">
        <f t="shared" si="106"/>
        <v>3115</v>
      </c>
      <c r="K518" s="7">
        <f t="shared" si="114"/>
        <v>0</v>
      </c>
      <c r="L518" s="35">
        <f t="shared" si="104"/>
        <v>3115</v>
      </c>
      <c r="M518" s="7">
        <f t="shared" si="114"/>
        <v>278</v>
      </c>
      <c r="N518" s="35">
        <f t="shared" si="105"/>
        <v>3393</v>
      </c>
      <c r="O518" s="7">
        <f t="shared" si="114"/>
        <v>0</v>
      </c>
      <c r="P518" s="35">
        <f t="shared" si="103"/>
        <v>3393</v>
      </c>
    </row>
    <row r="519" spans="1:16" ht="19.5" customHeight="1">
      <c r="A519" s="12" t="s">
        <v>245</v>
      </c>
      <c r="B519" s="45" t="s">
        <v>562</v>
      </c>
      <c r="C519" s="8" t="s">
        <v>224</v>
      </c>
      <c r="D519" s="8" t="s">
        <v>204</v>
      </c>
      <c r="E519" s="88"/>
      <c r="F519" s="7">
        <f t="shared" si="114"/>
        <v>3115</v>
      </c>
      <c r="G519" s="7">
        <f t="shared" si="114"/>
        <v>0</v>
      </c>
      <c r="H519" s="35">
        <f t="shared" si="108"/>
        <v>3115</v>
      </c>
      <c r="I519" s="7">
        <f t="shared" si="114"/>
        <v>0</v>
      </c>
      <c r="J519" s="35">
        <f t="shared" si="106"/>
        <v>3115</v>
      </c>
      <c r="K519" s="7">
        <f t="shared" si="114"/>
        <v>0</v>
      </c>
      <c r="L519" s="35">
        <f t="shared" si="104"/>
        <v>3115</v>
      </c>
      <c r="M519" s="7">
        <f t="shared" si="114"/>
        <v>278</v>
      </c>
      <c r="N519" s="35">
        <f t="shared" si="105"/>
        <v>3393</v>
      </c>
      <c r="O519" s="7">
        <f t="shared" si="114"/>
        <v>0</v>
      </c>
      <c r="P519" s="35">
        <f t="shared" si="103"/>
        <v>3393</v>
      </c>
    </row>
    <row r="520" spans="1:16" ht="36.75" customHeight="1">
      <c r="A520" s="61" t="str">
        <f ca="1">IF(ISERROR(MATCH(E520,Код_КВР,0)),"",INDIRECT(ADDRESS(MATCH(E520,Код_КВР,0)+1,2,,,"КВР")))</f>
        <v>Предоставление субсидий бюджетным, автономным учреждениям и иным некоммерческим организациям</v>
      </c>
      <c r="B520" s="45" t="s">
        <v>562</v>
      </c>
      <c r="C520" s="8" t="s">
        <v>224</v>
      </c>
      <c r="D520" s="8" t="s">
        <v>204</v>
      </c>
      <c r="E520" s="88">
        <v>600</v>
      </c>
      <c r="F520" s="7">
        <f t="shared" si="114"/>
        <v>3115</v>
      </c>
      <c r="G520" s="7">
        <f t="shared" si="114"/>
        <v>0</v>
      </c>
      <c r="H520" s="35">
        <f t="shared" si="108"/>
        <v>3115</v>
      </c>
      <c r="I520" s="7">
        <f t="shared" si="114"/>
        <v>0</v>
      </c>
      <c r="J520" s="35">
        <f t="shared" si="106"/>
        <v>3115</v>
      </c>
      <c r="K520" s="7">
        <f t="shared" si="114"/>
        <v>0</v>
      </c>
      <c r="L520" s="35">
        <f t="shared" si="104"/>
        <v>3115</v>
      </c>
      <c r="M520" s="7">
        <f t="shared" si="114"/>
        <v>278</v>
      </c>
      <c r="N520" s="35">
        <f t="shared" si="105"/>
        <v>3393</v>
      </c>
      <c r="O520" s="7">
        <f t="shared" si="114"/>
        <v>0</v>
      </c>
      <c r="P520" s="35">
        <f t="shared" si="103"/>
        <v>3393</v>
      </c>
    </row>
    <row r="521" spans="1:16" ht="35.25" customHeight="1">
      <c r="A521" s="61" t="str">
        <f ca="1">IF(ISERROR(MATCH(E521,Код_КВР,0)),"",INDIRECT(ADDRESS(MATCH(E521,Код_КВР,0)+1,2,,,"КВР")))</f>
        <v>Субсидии некоммерческим организациям (за исключением государственных (муниципальных) учреждений)</v>
      </c>
      <c r="B521" s="45" t="s">
        <v>562</v>
      </c>
      <c r="C521" s="8" t="s">
        <v>224</v>
      </c>
      <c r="D521" s="8" t="s">
        <v>204</v>
      </c>
      <c r="E521" s="88">
        <v>630</v>
      </c>
      <c r="F521" s="7">
        <f>'прил.5'!G275</f>
        <v>3115</v>
      </c>
      <c r="G521" s="7">
        <f>'прил.5'!H275</f>
        <v>0</v>
      </c>
      <c r="H521" s="35">
        <f t="shared" si="108"/>
        <v>3115</v>
      </c>
      <c r="I521" s="7">
        <f>'прил.5'!J275</f>
        <v>0</v>
      </c>
      <c r="J521" s="35">
        <f t="shared" si="106"/>
        <v>3115</v>
      </c>
      <c r="K521" s="7">
        <f>'прил.5'!L275</f>
        <v>0</v>
      </c>
      <c r="L521" s="35">
        <f t="shared" si="104"/>
        <v>3115</v>
      </c>
      <c r="M521" s="7">
        <f>'прил.5'!N275</f>
        <v>278</v>
      </c>
      <c r="N521" s="35">
        <f t="shared" si="105"/>
        <v>3393</v>
      </c>
      <c r="O521" s="7">
        <f>'прил.5'!P275</f>
        <v>0</v>
      </c>
      <c r="P521" s="35">
        <f t="shared" si="103"/>
        <v>3393</v>
      </c>
    </row>
    <row r="522" spans="1:16" ht="50.25" customHeight="1">
      <c r="A522" s="61" t="str">
        <f ca="1">IF(ISERROR(MATCH(B522,Код_КЦСР,0)),"",INDIRECT(ADDRESS(MATCH(B522,Код_КЦСР,0)+1,2,,,"КЦСР")))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522" s="47" t="s">
        <v>564</v>
      </c>
      <c r="C522" s="8"/>
      <c r="D522" s="1"/>
      <c r="E522" s="88"/>
      <c r="F522" s="7">
        <f aca="true" t="shared" si="115" ref="F522:O525">F523</f>
        <v>2.5</v>
      </c>
      <c r="G522" s="7">
        <f t="shared" si="115"/>
        <v>0</v>
      </c>
      <c r="H522" s="35">
        <f t="shared" si="108"/>
        <v>2.5</v>
      </c>
      <c r="I522" s="7">
        <f t="shared" si="115"/>
        <v>0</v>
      </c>
      <c r="J522" s="35">
        <f t="shared" si="106"/>
        <v>2.5</v>
      </c>
      <c r="K522" s="7">
        <f t="shared" si="115"/>
        <v>0</v>
      </c>
      <c r="L522" s="35">
        <f t="shared" si="104"/>
        <v>2.5</v>
      </c>
      <c r="M522" s="7">
        <f t="shared" si="115"/>
        <v>0</v>
      </c>
      <c r="N522" s="35">
        <f t="shared" si="105"/>
        <v>2.5</v>
      </c>
      <c r="O522" s="7">
        <f t="shared" si="115"/>
        <v>0</v>
      </c>
      <c r="P522" s="35">
        <f t="shared" si="103"/>
        <v>2.5</v>
      </c>
    </row>
    <row r="523" spans="1:16" ht="12.75">
      <c r="A523" s="61" t="str">
        <f ca="1">IF(ISERROR(MATCH(C523,Код_Раздел,0)),"",INDIRECT(ADDRESS(MATCH(C523,Код_Раздел,0)+1,2,,,"Раздел")))</f>
        <v>Национальная экономика</v>
      </c>
      <c r="B523" s="47" t="s">
        <v>564</v>
      </c>
      <c r="C523" s="8" t="s">
        <v>224</v>
      </c>
      <c r="D523" s="1"/>
      <c r="E523" s="88"/>
      <c r="F523" s="7">
        <f t="shared" si="115"/>
        <v>2.5</v>
      </c>
      <c r="G523" s="7">
        <f t="shared" si="115"/>
        <v>0</v>
      </c>
      <c r="H523" s="35">
        <f t="shared" si="108"/>
        <v>2.5</v>
      </c>
      <c r="I523" s="7">
        <f t="shared" si="115"/>
        <v>0</v>
      </c>
      <c r="J523" s="35">
        <f t="shared" si="106"/>
        <v>2.5</v>
      </c>
      <c r="K523" s="7">
        <f t="shared" si="115"/>
        <v>0</v>
      </c>
      <c r="L523" s="35">
        <f t="shared" si="104"/>
        <v>2.5</v>
      </c>
      <c r="M523" s="7">
        <f t="shared" si="115"/>
        <v>0</v>
      </c>
      <c r="N523" s="35">
        <f t="shared" si="105"/>
        <v>2.5</v>
      </c>
      <c r="O523" s="7">
        <f t="shared" si="115"/>
        <v>0</v>
      </c>
      <c r="P523" s="35">
        <f t="shared" si="103"/>
        <v>2.5</v>
      </c>
    </row>
    <row r="524" spans="1:16" ht="12.75">
      <c r="A524" s="12" t="s">
        <v>245</v>
      </c>
      <c r="B524" s="47" t="s">
        <v>564</v>
      </c>
      <c r="C524" s="8" t="s">
        <v>224</v>
      </c>
      <c r="D524" s="8" t="s">
        <v>204</v>
      </c>
      <c r="E524" s="88"/>
      <c r="F524" s="7">
        <f t="shared" si="115"/>
        <v>2.5</v>
      </c>
      <c r="G524" s="7">
        <f t="shared" si="115"/>
        <v>0</v>
      </c>
      <c r="H524" s="35">
        <f t="shared" si="108"/>
        <v>2.5</v>
      </c>
      <c r="I524" s="7">
        <f t="shared" si="115"/>
        <v>0</v>
      </c>
      <c r="J524" s="35">
        <f t="shared" si="106"/>
        <v>2.5</v>
      </c>
      <c r="K524" s="7">
        <f t="shared" si="115"/>
        <v>0</v>
      </c>
      <c r="L524" s="35">
        <f t="shared" si="104"/>
        <v>2.5</v>
      </c>
      <c r="M524" s="7">
        <f t="shared" si="115"/>
        <v>0</v>
      </c>
      <c r="N524" s="35">
        <f t="shared" si="105"/>
        <v>2.5</v>
      </c>
      <c r="O524" s="7">
        <f t="shared" si="115"/>
        <v>0</v>
      </c>
      <c r="P524" s="35">
        <f t="shared" si="103"/>
        <v>2.5</v>
      </c>
    </row>
    <row r="525" spans="1:16" ht="33">
      <c r="A525" s="61" t="str">
        <f ca="1">IF(ISERROR(MATCH(E525,Код_КВР,0)),"",INDIRECT(ADDRESS(MATCH(E525,Код_КВР,0)+1,2,,,"КВР")))</f>
        <v>Предоставление субсидий бюджетным, автономным учреждениям и иным некоммерческим организациям</v>
      </c>
      <c r="B525" s="47" t="s">
        <v>564</v>
      </c>
      <c r="C525" s="8" t="s">
        <v>224</v>
      </c>
      <c r="D525" s="8" t="s">
        <v>204</v>
      </c>
      <c r="E525" s="88">
        <v>600</v>
      </c>
      <c r="F525" s="7">
        <f t="shared" si="115"/>
        <v>2.5</v>
      </c>
      <c r="G525" s="7">
        <f t="shared" si="115"/>
        <v>0</v>
      </c>
      <c r="H525" s="35">
        <f t="shared" si="108"/>
        <v>2.5</v>
      </c>
      <c r="I525" s="7">
        <f t="shared" si="115"/>
        <v>0</v>
      </c>
      <c r="J525" s="35">
        <f t="shared" si="106"/>
        <v>2.5</v>
      </c>
      <c r="K525" s="7">
        <f t="shared" si="115"/>
        <v>0</v>
      </c>
      <c r="L525" s="35">
        <f t="shared" si="104"/>
        <v>2.5</v>
      </c>
      <c r="M525" s="7">
        <f t="shared" si="115"/>
        <v>0</v>
      </c>
      <c r="N525" s="35">
        <f t="shared" si="105"/>
        <v>2.5</v>
      </c>
      <c r="O525" s="7">
        <f t="shared" si="115"/>
        <v>0</v>
      </c>
      <c r="P525" s="35">
        <f t="shared" si="103"/>
        <v>2.5</v>
      </c>
    </row>
    <row r="526" spans="1:16" ht="33">
      <c r="A526" s="61" t="str">
        <f ca="1">IF(ISERROR(MATCH(E526,Код_КВР,0)),"",INDIRECT(ADDRESS(MATCH(E526,Код_КВР,0)+1,2,,,"КВР")))</f>
        <v>Субсидии некоммерческим организациям (за исключением государственных (муниципальных) учреждений)</v>
      </c>
      <c r="B526" s="47" t="s">
        <v>564</v>
      </c>
      <c r="C526" s="8" t="s">
        <v>224</v>
      </c>
      <c r="D526" s="8" t="s">
        <v>204</v>
      </c>
      <c r="E526" s="88">
        <v>630</v>
      </c>
      <c r="F526" s="13">
        <f>'прил.5'!G278</f>
        <v>2.5</v>
      </c>
      <c r="G526" s="13">
        <f>'прил.5'!H278</f>
        <v>0</v>
      </c>
      <c r="H526" s="35">
        <f t="shared" si="108"/>
        <v>2.5</v>
      </c>
      <c r="I526" s="13">
        <f>'прил.5'!J278</f>
        <v>0</v>
      </c>
      <c r="J526" s="35">
        <f t="shared" si="106"/>
        <v>2.5</v>
      </c>
      <c r="K526" s="13">
        <f>'прил.5'!L278</f>
        <v>0</v>
      </c>
      <c r="L526" s="35">
        <f t="shared" si="104"/>
        <v>2.5</v>
      </c>
      <c r="M526" s="13">
        <f>'прил.5'!N278</f>
        <v>0</v>
      </c>
      <c r="N526" s="35">
        <f t="shared" si="105"/>
        <v>2.5</v>
      </c>
      <c r="O526" s="13">
        <f>'прил.5'!P278</f>
        <v>0</v>
      </c>
      <c r="P526" s="35">
        <f t="shared" si="103"/>
        <v>2.5</v>
      </c>
    </row>
    <row r="527" spans="1:16" ht="33">
      <c r="A527" s="61" t="str">
        <f ca="1">IF(ISERROR(MATCH(B527,Код_КЦСР,0)),"",INDIRECT(ADDRESS(MATCH(B527,Код_КЦСР,0)+1,2,,,"КЦСР")))</f>
        <v>Муниципальная программа «Повышение инвестиционной привлекательности города Череповца» на 2014-2018 годы</v>
      </c>
      <c r="B527" s="45" t="s">
        <v>566</v>
      </c>
      <c r="C527" s="8"/>
      <c r="D527" s="1"/>
      <c r="E527" s="88"/>
      <c r="F527" s="7">
        <f>F528+F533+F538</f>
        <v>11791.2</v>
      </c>
      <c r="G527" s="7">
        <f>G528+G533+G538</f>
        <v>0</v>
      </c>
      <c r="H527" s="35">
        <f t="shared" si="108"/>
        <v>11791.2</v>
      </c>
      <c r="I527" s="7">
        <f>I528+I533+I538</f>
        <v>0</v>
      </c>
      <c r="J527" s="35">
        <f t="shared" si="106"/>
        <v>11791.2</v>
      </c>
      <c r="K527" s="7">
        <f>K528+K533+K538</f>
        <v>0</v>
      </c>
      <c r="L527" s="35">
        <f t="shared" si="104"/>
        <v>11791.2</v>
      </c>
      <c r="M527" s="7">
        <f>M528+M533+M538</f>
        <v>0</v>
      </c>
      <c r="N527" s="35">
        <f t="shared" si="105"/>
        <v>11791.2</v>
      </c>
      <c r="O527" s="7">
        <f>O528+O533+O538</f>
        <v>0</v>
      </c>
      <c r="P527" s="35">
        <f t="shared" si="103"/>
        <v>11791.2</v>
      </c>
    </row>
    <row r="528" spans="1:16" ht="33">
      <c r="A528" s="61" t="str">
        <f ca="1">IF(ISERROR(MATCH(B528,Код_КЦСР,0)),"",INDIRECT(ADDRESS(MATCH(B528,Код_КЦСР,0)+1,2,,,"КЦСР")))</f>
        <v>Стимулирование экономического роста путем привлечения инвесторов</v>
      </c>
      <c r="B528" s="45" t="s">
        <v>568</v>
      </c>
      <c r="C528" s="8"/>
      <c r="D528" s="1"/>
      <c r="E528" s="88"/>
      <c r="F528" s="7">
        <f aca="true" t="shared" si="116" ref="F528:O531">F529</f>
        <v>5549.9</v>
      </c>
      <c r="G528" s="7">
        <f t="shared" si="116"/>
        <v>0</v>
      </c>
      <c r="H528" s="35">
        <f t="shared" si="108"/>
        <v>5549.9</v>
      </c>
      <c r="I528" s="7">
        <f t="shared" si="116"/>
        <v>0</v>
      </c>
      <c r="J528" s="35">
        <f t="shared" si="106"/>
        <v>5549.9</v>
      </c>
      <c r="K528" s="7">
        <f t="shared" si="116"/>
        <v>0</v>
      </c>
      <c r="L528" s="35">
        <f t="shared" si="104"/>
        <v>5549.9</v>
      </c>
      <c r="M528" s="7">
        <f t="shared" si="116"/>
        <v>0</v>
      </c>
      <c r="N528" s="35">
        <f t="shared" si="105"/>
        <v>5549.9</v>
      </c>
      <c r="O528" s="7">
        <f t="shared" si="116"/>
        <v>0</v>
      </c>
      <c r="P528" s="35">
        <f t="shared" si="103"/>
        <v>5549.9</v>
      </c>
    </row>
    <row r="529" spans="1:16" ht="12.75">
      <c r="A529" s="61" t="str">
        <f ca="1">IF(ISERROR(MATCH(C529,Код_Раздел,0)),"",INDIRECT(ADDRESS(MATCH(C529,Код_Раздел,0)+1,2,,,"Раздел")))</f>
        <v>Национальная экономика</v>
      </c>
      <c r="B529" s="45" t="s">
        <v>568</v>
      </c>
      <c r="C529" s="8" t="s">
        <v>224</v>
      </c>
      <c r="D529" s="1"/>
      <c r="E529" s="88"/>
      <c r="F529" s="7">
        <f t="shared" si="116"/>
        <v>5549.9</v>
      </c>
      <c r="G529" s="7">
        <f t="shared" si="116"/>
        <v>0</v>
      </c>
      <c r="H529" s="35">
        <f t="shared" si="108"/>
        <v>5549.9</v>
      </c>
      <c r="I529" s="7">
        <f t="shared" si="116"/>
        <v>0</v>
      </c>
      <c r="J529" s="35">
        <f t="shared" si="106"/>
        <v>5549.9</v>
      </c>
      <c r="K529" s="7">
        <f t="shared" si="116"/>
        <v>0</v>
      </c>
      <c r="L529" s="35">
        <f t="shared" si="104"/>
        <v>5549.9</v>
      </c>
      <c r="M529" s="7">
        <f t="shared" si="116"/>
        <v>0</v>
      </c>
      <c r="N529" s="35">
        <f t="shared" si="105"/>
        <v>5549.9</v>
      </c>
      <c r="O529" s="7">
        <f t="shared" si="116"/>
        <v>0</v>
      </c>
      <c r="P529" s="35">
        <f t="shared" si="103"/>
        <v>5549.9</v>
      </c>
    </row>
    <row r="530" spans="1:16" ht="12.75">
      <c r="A530" s="12" t="s">
        <v>245</v>
      </c>
      <c r="B530" s="45" t="s">
        <v>568</v>
      </c>
      <c r="C530" s="8" t="s">
        <v>224</v>
      </c>
      <c r="D530" s="8" t="s">
        <v>204</v>
      </c>
      <c r="E530" s="88"/>
      <c r="F530" s="7">
        <f t="shared" si="116"/>
        <v>5549.9</v>
      </c>
      <c r="G530" s="7">
        <f t="shared" si="116"/>
        <v>0</v>
      </c>
      <c r="H530" s="35">
        <f t="shared" si="108"/>
        <v>5549.9</v>
      </c>
      <c r="I530" s="7">
        <f t="shared" si="116"/>
        <v>0</v>
      </c>
      <c r="J530" s="35">
        <f t="shared" si="106"/>
        <v>5549.9</v>
      </c>
      <c r="K530" s="7">
        <f t="shared" si="116"/>
        <v>0</v>
      </c>
      <c r="L530" s="35">
        <f t="shared" si="104"/>
        <v>5549.9</v>
      </c>
      <c r="M530" s="7">
        <f t="shared" si="116"/>
        <v>0</v>
      </c>
      <c r="N530" s="35">
        <f t="shared" si="105"/>
        <v>5549.9</v>
      </c>
      <c r="O530" s="7">
        <f t="shared" si="116"/>
        <v>0</v>
      </c>
      <c r="P530" s="35">
        <f t="shared" si="103"/>
        <v>5549.9</v>
      </c>
    </row>
    <row r="531" spans="1:16" ht="33">
      <c r="A531" s="61" t="str">
        <f ca="1">IF(ISERROR(MATCH(E531,Код_КВР,0)),"",INDIRECT(ADDRESS(MATCH(E531,Код_КВР,0)+1,2,,,"КВР")))</f>
        <v>Предоставление субсидий бюджетным, автономным учреждениям и иным некоммерческим организациям</v>
      </c>
      <c r="B531" s="45" t="s">
        <v>568</v>
      </c>
      <c r="C531" s="8" t="s">
        <v>224</v>
      </c>
      <c r="D531" s="8" t="s">
        <v>204</v>
      </c>
      <c r="E531" s="88">
        <v>600</v>
      </c>
      <c r="F531" s="7">
        <f t="shared" si="116"/>
        <v>5549.9</v>
      </c>
      <c r="G531" s="7">
        <f t="shared" si="116"/>
        <v>0</v>
      </c>
      <c r="H531" s="35">
        <f t="shared" si="108"/>
        <v>5549.9</v>
      </c>
      <c r="I531" s="7">
        <f t="shared" si="116"/>
        <v>0</v>
      </c>
      <c r="J531" s="35">
        <f t="shared" si="106"/>
        <v>5549.9</v>
      </c>
      <c r="K531" s="7">
        <f t="shared" si="116"/>
        <v>0</v>
      </c>
      <c r="L531" s="35">
        <f t="shared" si="104"/>
        <v>5549.9</v>
      </c>
      <c r="M531" s="7">
        <f t="shared" si="116"/>
        <v>0</v>
      </c>
      <c r="N531" s="35">
        <f t="shared" si="105"/>
        <v>5549.9</v>
      </c>
      <c r="O531" s="7">
        <f t="shared" si="116"/>
        <v>0</v>
      </c>
      <c r="P531" s="35">
        <f aca="true" t="shared" si="117" ref="P531:P594">N531+O531</f>
        <v>5549.9</v>
      </c>
    </row>
    <row r="532" spans="1:16" ht="33">
      <c r="A532" s="61" t="str">
        <f ca="1">IF(ISERROR(MATCH(E532,Код_КВР,0)),"",INDIRECT(ADDRESS(MATCH(E532,Код_КВР,0)+1,2,,,"КВР")))</f>
        <v>Субсидии некоммерческим организациям (за исключением государственных (муниципальных) учреждений)</v>
      </c>
      <c r="B532" s="45" t="s">
        <v>568</v>
      </c>
      <c r="C532" s="8" t="s">
        <v>224</v>
      </c>
      <c r="D532" s="8" t="s">
        <v>204</v>
      </c>
      <c r="E532" s="88">
        <v>630</v>
      </c>
      <c r="F532" s="7">
        <f>'прил.5'!G282</f>
        <v>5549.9</v>
      </c>
      <c r="G532" s="7">
        <f>'прил.5'!H282</f>
        <v>0</v>
      </c>
      <c r="H532" s="35">
        <f t="shared" si="108"/>
        <v>5549.9</v>
      </c>
      <c r="I532" s="7">
        <f>'прил.5'!J282</f>
        <v>0</v>
      </c>
      <c r="J532" s="35">
        <f t="shared" si="106"/>
        <v>5549.9</v>
      </c>
      <c r="K532" s="7">
        <f>'прил.5'!L282</f>
        <v>0</v>
      </c>
      <c r="L532" s="35">
        <f t="shared" si="104"/>
        <v>5549.9</v>
      </c>
      <c r="M532" s="7">
        <f>'прил.5'!N282</f>
        <v>0</v>
      </c>
      <c r="N532" s="35">
        <f t="shared" si="105"/>
        <v>5549.9</v>
      </c>
      <c r="O532" s="7">
        <f>'прил.5'!P282</f>
        <v>0</v>
      </c>
      <c r="P532" s="35">
        <f t="shared" si="117"/>
        <v>5549.9</v>
      </c>
    </row>
    <row r="533" spans="1:16" ht="33">
      <c r="A533" s="61" t="str">
        <f ca="1">IF(ISERROR(MATCH(B533,Код_КЦСР,0)),"",INDIRECT(ADDRESS(MATCH(B533,Код_КЦСР,0)+1,2,,,"КЦСР")))</f>
        <v>Информационное и нормативно-правовое сопровождение инвестиционной деятельности</v>
      </c>
      <c r="B533" s="45" t="s">
        <v>570</v>
      </c>
      <c r="C533" s="8"/>
      <c r="D533" s="1"/>
      <c r="E533" s="88"/>
      <c r="F533" s="7">
        <f aca="true" t="shared" si="118" ref="F533:O536">F534</f>
        <v>2874.8</v>
      </c>
      <c r="G533" s="7">
        <f t="shared" si="118"/>
        <v>0</v>
      </c>
      <c r="H533" s="35">
        <f t="shared" si="108"/>
        <v>2874.8</v>
      </c>
      <c r="I533" s="7">
        <f t="shared" si="118"/>
        <v>0</v>
      </c>
      <c r="J533" s="35">
        <f t="shared" si="106"/>
        <v>2874.8</v>
      </c>
      <c r="K533" s="7">
        <f t="shared" si="118"/>
        <v>0</v>
      </c>
      <c r="L533" s="35">
        <f t="shared" si="104"/>
        <v>2874.8</v>
      </c>
      <c r="M533" s="7">
        <f t="shared" si="118"/>
        <v>0</v>
      </c>
      <c r="N533" s="35">
        <f t="shared" si="105"/>
        <v>2874.8</v>
      </c>
      <c r="O533" s="7">
        <f t="shared" si="118"/>
        <v>0</v>
      </c>
      <c r="P533" s="35">
        <f t="shared" si="117"/>
        <v>2874.8</v>
      </c>
    </row>
    <row r="534" spans="1:16" ht="12.75">
      <c r="A534" s="61" t="str">
        <f ca="1">IF(ISERROR(MATCH(C534,Код_Раздел,0)),"",INDIRECT(ADDRESS(MATCH(C534,Код_Раздел,0)+1,2,,,"Раздел")))</f>
        <v>Национальная экономика</v>
      </c>
      <c r="B534" s="45" t="s">
        <v>570</v>
      </c>
      <c r="C534" s="8" t="s">
        <v>224</v>
      </c>
      <c r="D534" s="1"/>
      <c r="E534" s="88"/>
      <c r="F534" s="7">
        <f t="shared" si="118"/>
        <v>2874.8</v>
      </c>
      <c r="G534" s="7">
        <f t="shared" si="118"/>
        <v>0</v>
      </c>
      <c r="H534" s="35">
        <f t="shared" si="108"/>
        <v>2874.8</v>
      </c>
      <c r="I534" s="7">
        <f t="shared" si="118"/>
        <v>0</v>
      </c>
      <c r="J534" s="35">
        <f t="shared" si="106"/>
        <v>2874.8</v>
      </c>
      <c r="K534" s="7">
        <f t="shared" si="118"/>
        <v>0</v>
      </c>
      <c r="L534" s="35">
        <f t="shared" si="104"/>
        <v>2874.8</v>
      </c>
      <c r="M534" s="7">
        <f t="shared" si="118"/>
        <v>0</v>
      </c>
      <c r="N534" s="35">
        <f t="shared" si="105"/>
        <v>2874.8</v>
      </c>
      <c r="O534" s="7">
        <f t="shared" si="118"/>
        <v>0</v>
      </c>
      <c r="P534" s="35">
        <f t="shared" si="117"/>
        <v>2874.8</v>
      </c>
    </row>
    <row r="535" spans="1:16" ht="12.75">
      <c r="A535" s="12" t="s">
        <v>245</v>
      </c>
      <c r="B535" s="45" t="s">
        <v>570</v>
      </c>
      <c r="C535" s="8" t="s">
        <v>224</v>
      </c>
      <c r="D535" s="8" t="s">
        <v>204</v>
      </c>
      <c r="E535" s="88"/>
      <c r="F535" s="7">
        <f t="shared" si="118"/>
        <v>2874.8</v>
      </c>
      <c r="G535" s="7">
        <f t="shared" si="118"/>
        <v>0</v>
      </c>
      <c r="H535" s="35">
        <f t="shared" si="108"/>
        <v>2874.8</v>
      </c>
      <c r="I535" s="7">
        <f t="shared" si="118"/>
        <v>0</v>
      </c>
      <c r="J535" s="35">
        <f t="shared" si="106"/>
        <v>2874.8</v>
      </c>
      <c r="K535" s="7">
        <f t="shared" si="118"/>
        <v>0</v>
      </c>
      <c r="L535" s="35">
        <f t="shared" si="104"/>
        <v>2874.8</v>
      </c>
      <c r="M535" s="7">
        <f t="shared" si="118"/>
        <v>0</v>
      </c>
      <c r="N535" s="35">
        <f t="shared" si="105"/>
        <v>2874.8</v>
      </c>
      <c r="O535" s="7">
        <f t="shared" si="118"/>
        <v>0</v>
      </c>
      <c r="P535" s="35">
        <f t="shared" si="117"/>
        <v>2874.8</v>
      </c>
    </row>
    <row r="536" spans="1:16" ht="33">
      <c r="A536" s="61" t="str">
        <f ca="1">IF(ISERROR(MATCH(E536,Код_КВР,0)),"",INDIRECT(ADDRESS(MATCH(E536,Код_КВР,0)+1,2,,,"КВР")))</f>
        <v>Предоставление субсидий бюджетным, автономным учреждениям и иным некоммерческим организациям</v>
      </c>
      <c r="B536" s="45" t="s">
        <v>570</v>
      </c>
      <c r="C536" s="8" t="s">
        <v>224</v>
      </c>
      <c r="D536" s="8" t="s">
        <v>204</v>
      </c>
      <c r="E536" s="88">
        <v>600</v>
      </c>
      <c r="F536" s="7">
        <f t="shared" si="118"/>
        <v>2874.8</v>
      </c>
      <c r="G536" s="7">
        <f t="shared" si="118"/>
        <v>0</v>
      </c>
      <c r="H536" s="35">
        <f t="shared" si="108"/>
        <v>2874.8</v>
      </c>
      <c r="I536" s="7">
        <f t="shared" si="118"/>
        <v>0</v>
      </c>
      <c r="J536" s="35">
        <f t="shared" si="106"/>
        <v>2874.8</v>
      </c>
      <c r="K536" s="7">
        <f t="shared" si="118"/>
        <v>0</v>
      </c>
      <c r="L536" s="35">
        <f t="shared" si="104"/>
        <v>2874.8</v>
      </c>
      <c r="M536" s="7">
        <f t="shared" si="118"/>
        <v>0</v>
      </c>
      <c r="N536" s="35">
        <f t="shared" si="105"/>
        <v>2874.8</v>
      </c>
      <c r="O536" s="7">
        <f t="shared" si="118"/>
        <v>0</v>
      </c>
      <c r="P536" s="35">
        <f t="shared" si="117"/>
        <v>2874.8</v>
      </c>
    </row>
    <row r="537" spans="1:16" ht="33">
      <c r="A537" s="61" t="str">
        <f ca="1">IF(ISERROR(MATCH(E537,Код_КВР,0)),"",INDIRECT(ADDRESS(MATCH(E537,Код_КВР,0)+1,2,,,"КВР")))</f>
        <v>Субсидии некоммерческим организациям (за исключением государственных (муниципальных) учреждений)</v>
      </c>
      <c r="B537" s="45" t="s">
        <v>570</v>
      </c>
      <c r="C537" s="8" t="s">
        <v>224</v>
      </c>
      <c r="D537" s="8" t="s">
        <v>204</v>
      </c>
      <c r="E537" s="88">
        <v>630</v>
      </c>
      <c r="F537" s="7">
        <f>'прил.5'!G285</f>
        <v>2874.8</v>
      </c>
      <c r="G537" s="7">
        <f>'прил.5'!H285</f>
        <v>0</v>
      </c>
      <c r="H537" s="35">
        <f t="shared" si="108"/>
        <v>2874.8</v>
      </c>
      <c r="I537" s="7">
        <f>'прил.5'!J285</f>
        <v>0</v>
      </c>
      <c r="J537" s="35">
        <f t="shared" si="106"/>
        <v>2874.8</v>
      </c>
      <c r="K537" s="7">
        <f>'прил.5'!L285</f>
        <v>0</v>
      </c>
      <c r="L537" s="35">
        <f t="shared" si="104"/>
        <v>2874.8</v>
      </c>
      <c r="M537" s="7">
        <f>'прил.5'!N285</f>
        <v>0</v>
      </c>
      <c r="N537" s="35">
        <f t="shared" si="105"/>
        <v>2874.8</v>
      </c>
      <c r="O537" s="7">
        <f>'прил.5'!P285</f>
        <v>0</v>
      </c>
      <c r="P537" s="35">
        <f t="shared" si="117"/>
        <v>2874.8</v>
      </c>
    </row>
    <row r="538" spans="1:16" ht="12.75">
      <c r="A538" s="61" t="str">
        <f ca="1">IF(ISERROR(MATCH(B538,Код_КЦСР,0)),"",INDIRECT(ADDRESS(MATCH(B538,Код_КЦСР,0)+1,2,,,"КЦСР")))</f>
        <v>Комплексное сопровождение инвестиционных проектов</v>
      </c>
      <c r="B538" s="45" t="s">
        <v>572</v>
      </c>
      <c r="C538" s="8"/>
      <c r="D538" s="1"/>
      <c r="E538" s="88"/>
      <c r="F538" s="7">
        <f aca="true" t="shared" si="119" ref="F538:O541">F539</f>
        <v>3366.5</v>
      </c>
      <c r="G538" s="7">
        <f t="shared" si="119"/>
        <v>0</v>
      </c>
      <c r="H538" s="35">
        <f t="shared" si="108"/>
        <v>3366.5</v>
      </c>
      <c r="I538" s="7">
        <f t="shared" si="119"/>
        <v>0</v>
      </c>
      <c r="J538" s="35">
        <f t="shared" si="106"/>
        <v>3366.5</v>
      </c>
      <c r="K538" s="7">
        <f t="shared" si="119"/>
        <v>0</v>
      </c>
      <c r="L538" s="35">
        <f t="shared" si="104"/>
        <v>3366.5</v>
      </c>
      <c r="M538" s="7">
        <f t="shared" si="119"/>
        <v>0</v>
      </c>
      <c r="N538" s="35">
        <f t="shared" si="105"/>
        <v>3366.5</v>
      </c>
      <c r="O538" s="7">
        <f t="shared" si="119"/>
        <v>0</v>
      </c>
      <c r="P538" s="35">
        <f t="shared" si="117"/>
        <v>3366.5</v>
      </c>
    </row>
    <row r="539" spans="1:16" ht="12.75">
      <c r="A539" s="61" t="str">
        <f ca="1">IF(ISERROR(MATCH(C539,Код_Раздел,0)),"",INDIRECT(ADDRESS(MATCH(C539,Код_Раздел,0)+1,2,,,"Раздел")))</f>
        <v>Национальная экономика</v>
      </c>
      <c r="B539" s="45" t="s">
        <v>572</v>
      </c>
      <c r="C539" s="8" t="s">
        <v>224</v>
      </c>
      <c r="D539" s="1"/>
      <c r="E539" s="88"/>
      <c r="F539" s="7">
        <f t="shared" si="119"/>
        <v>3366.5</v>
      </c>
      <c r="G539" s="7">
        <f t="shared" si="119"/>
        <v>0</v>
      </c>
      <c r="H539" s="35">
        <f t="shared" si="108"/>
        <v>3366.5</v>
      </c>
      <c r="I539" s="7">
        <f t="shared" si="119"/>
        <v>0</v>
      </c>
      <c r="J539" s="35">
        <f t="shared" si="106"/>
        <v>3366.5</v>
      </c>
      <c r="K539" s="7">
        <f t="shared" si="119"/>
        <v>0</v>
      </c>
      <c r="L539" s="35">
        <f aca="true" t="shared" si="120" ref="L539:L602">J539+K539</f>
        <v>3366.5</v>
      </c>
      <c r="M539" s="7">
        <f t="shared" si="119"/>
        <v>0</v>
      </c>
      <c r="N539" s="35">
        <f aca="true" t="shared" si="121" ref="N539:N602">L539+M539</f>
        <v>3366.5</v>
      </c>
      <c r="O539" s="7">
        <f t="shared" si="119"/>
        <v>0</v>
      </c>
      <c r="P539" s="35">
        <f t="shared" si="117"/>
        <v>3366.5</v>
      </c>
    </row>
    <row r="540" spans="1:16" ht="12.75">
      <c r="A540" s="12" t="s">
        <v>245</v>
      </c>
      <c r="B540" s="45" t="s">
        <v>572</v>
      </c>
      <c r="C540" s="8" t="s">
        <v>224</v>
      </c>
      <c r="D540" s="8" t="s">
        <v>204</v>
      </c>
      <c r="E540" s="88"/>
      <c r="F540" s="7">
        <f t="shared" si="119"/>
        <v>3366.5</v>
      </c>
      <c r="G540" s="7">
        <f t="shared" si="119"/>
        <v>0</v>
      </c>
      <c r="H540" s="35">
        <f t="shared" si="108"/>
        <v>3366.5</v>
      </c>
      <c r="I540" s="7">
        <f t="shared" si="119"/>
        <v>0</v>
      </c>
      <c r="J540" s="35">
        <f t="shared" si="106"/>
        <v>3366.5</v>
      </c>
      <c r="K540" s="7">
        <f t="shared" si="119"/>
        <v>0</v>
      </c>
      <c r="L540" s="35">
        <f t="shared" si="120"/>
        <v>3366.5</v>
      </c>
      <c r="M540" s="7">
        <f t="shared" si="119"/>
        <v>0</v>
      </c>
      <c r="N540" s="35">
        <f t="shared" si="121"/>
        <v>3366.5</v>
      </c>
      <c r="O540" s="7">
        <f t="shared" si="119"/>
        <v>0</v>
      </c>
      <c r="P540" s="35">
        <f t="shared" si="117"/>
        <v>3366.5</v>
      </c>
    </row>
    <row r="541" spans="1:16" ht="36.75" customHeight="1">
      <c r="A541" s="61" t="str">
        <f ca="1">IF(ISERROR(MATCH(E541,Код_КВР,0)),"",INDIRECT(ADDRESS(MATCH(E541,Код_КВР,0)+1,2,,,"КВР")))</f>
        <v>Предоставление субсидий бюджетным, автономным учреждениям и иным некоммерческим организациям</v>
      </c>
      <c r="B541" s="45" t="s">
        <v>572</v>
      </c>
      <c r="C541" s="8" t="s">
        <v>224</v>
      </c>
      <c r="D541" s="8" t="s">
        <v>204</v>
      </c>
      <c r="E541" s="88">
        <v>600</v>
      </c>
      <c r="F541" s="7">
        <f t="shared" si="119"/>
        <v>3366.5</v>
      </c>
      <c r="G541" s="7">
        <f t="shared" si="119"/>
        <v>0</v>
      </c>
      <c r="H541" s="35">
        <f t="shared" si="108"/>
        <v>3366.5</v>
      </c>
      <c r="I541" s="7">
        <f t="shared" si="119"/>
        <v>0</v>
      </c>
      <c r="J541" s="35">
        <f t="shared" si="106"/>
        <v>3366.5</v>
      </c>
      <c r="K541" s="7">
        <f t="shared" si="119"/>
        <v>0</v>
      </c>
      <c r="L541" s="35">
        <f t="shared" si="120"/>
        <v>3366.5</v>
      </c>
      <c r="M541" s="7">
        <f t="shared" si="119"/>
        <v>0</v>
      </c>
      <c r="N541" s="35">
        <f t="shared" si="121"/>
        <v>3366.5</v>
      </c>
      <c r="O541" s="7">
        <f t="shared" si="119"/>
        <v>0</v>
      </c>
      <c r="P541" s="35">
        <f t="shared" si="117"/>
        <v>3366.5</v>
      </c>
    </row>
    <row r="542" spans="1:16" ht="36" customHeight="1">
      <c r="A542" s="61" t="str">
        <f ca="1">IF(ISERROR(MATCH(E542,Код_КВР,0)),"",INDIRECT(ADDRESS(MATCH(E542,Код_КВР,0)+1,2,,,"КВР")))</f>
        <v>Субсидии некоммерческим организациям (за исключением государственных (муниципальных) учреждений)</v>
      </c>
      <c r="B542" s="45" t="s">
        <v>572</v>
      </c>
      <c r="C542" s="8" t="s">
        <v>224</v>
      </c>
      <c r="D542" s="8" t="s">
        <v>204</v>
      </c>
      <c r="E542" s="88">
        <v>630</v>
      </c>
      <c r="F542" s="7">
        <f>'прил.5'!G288</f>
        <v>3366.5</v>
      </c>
      <c r="G542" s="7">
        <f>'прил.5'!H288</f>
        <v>0</v>
      </c>
      <c r="H542" s="35">
        <f t="shared" si="108"/>
        <v>3366.5</v>
      </c>
      <c r="I542" s="7">
        <f>'прил.5'!J288</f>
        <v>0</v>
      </c>
      <c r="J542" s="35">
        <f aca="true" t="shared" si="122" ref="J542:J608">H542+I542</f>
        <v>3366.5</v>
      </c>
      <c r="K542" s="7">
        <f>'прил.5'!L288</f>
        <v>0</v>
      </c>
      <c r="L542" s="35">
        <f t="shared" si="120"/>
        <v>3366.5</v>
      </c>
      <c r="M542" s="7">
        <f>'прил.5'!N288</f>
        <v>0</v>
      </c>
      <c r="N542" s="35">
        <f t="shared" si="121"/>
        <v>3366.5</v>
      </c>
      <c r="O542" s="7">
        <f>'прил.5'!P288</f>
        <v>0</v>
      </c>
      <c r="P542" s="35">
        <f t="shared" si="117"/>
        <v>3366.5</v>
      </c>
    </row>
    <row r="543" spans="1:16" ht="35.25" customHeight="1">
      <c r="A543" s="61" t="str">
        <f ca="1">IF(ISERROR(MATCH(B543,Код_КЦСР,0)),"",INDIRECT(ADDRESS(MATCH(B543,Код_КЦСР,0)+1,2,,,"КЦСР")))</f>
        <v>Муниципальная программа «Развитие молодежной политики» на 2013-2018 годы</v>
      </c>
      <c r="B543" s="43" t="s">
        <v>574</v>
      </c>
      <c r="C543" s="8"/>
      <c r="D543" s="1"/>
      <c r="E543" s="88"/>
      <c r="F543" s="7">
        <f>F544+F550+F556</f>
        <v>9011.599999999999</v>
      </c>
      <c r="G543" s="7">
        <f>G544+G550+G556</f>
        <v>0</v>
      </c>
      <c r="H543" s="35">
        <f t="shared" si="108"/>
        <v>9011.599999999999</v>
      </c>
      <c r="I543" s="7">
        <f>I544+I550+I556</f>
        <v>0</v>
      </c>
      <c r="J543" s="35">
        <f t="shared" si="122"/>
        <v>9011.599999999999</v>
      </c>
      <c r="K543" s="7">
        <f>K544+K550+K556</f>
        <v>-100.6</v>
      </c>
      <c r="L543" s="35">
        <f t="shared" si="120"/>
        <v>8910.999999999998</v>
      </c>
      <c r="M543" s="7">
        <f>M544+M550+M556</f>
        <v>0</v>
      </c>
      <c r="N543" s="35">
        <f t="shared" si="121"/>
        <v>8910.999999999998</v>
      </c>
      <c r="O543" s="7">
        <f>O544+O550+O556</f>
        <v>0</v>
      </c>
      <c r="P543" s="35">
        <f t="shared" si="117"/>
        <v>8910.999999999998</v>
      </c>
    </row>
    <row r="544" spans="1:16" ht="36" customHeight="1">
      <c r="A544" s="61" t="str">
        <f ca="1">IF(ISERROR(MATCH(B544,Код_КЦСР,0)),"",INDIRECT(ADDRESS(MATCH(B544,Код_КЦСР,0)+1,2,,,"КЦСР")))</f>
        <v>Организация временного трудоустройства несовершеннолетних в возрасте от 14 до 18 лет</v>
      </c>
      <c r="B544" s="43" t="s">
        <v>576</v>
      </c>
      <c r="C544" s="8"/>
      <c r="D544" s="1"/>
      <c r="E544" s="88"/>
      <c r="F544" s="7">
        <f aca="true" t="shared" si="123" ref="F544:O548">F545</f>
        <v>1338.9</v>
      </c>
      <c r="G544" s="7">
        <f t="shared" si="123"/>
        <v>0</v>
      </c>
      <c r="H544" s="35">
        <f t="shared" si="108"/>
        <v>1338.9</v>
      </c>
      <c r="I544" s="7">
        <f t="shared" si="123"/>
        <v>0</v>
      </c>
      <c r="J544" s="35">
        <f t="shared" si="122"/>
        <v>1338.9</v>
      </c>
      <c r="K544" s="7">
        <f t="shared" si="123"/>
        <v>0</v>
      </c>
      <c r="L544" s="35">
        <f t="shared" si="120"/>
        <v>1338.9</v>
      </c>
      <c r="M544" s="7">
        <f t="shared" si="123"/>
        <v>0</v>
      </c>
      <c r="N544" s="35">
        <f t="shared" si="121"/>
        <v>1338.9</v>
      </c>
      <c r="O544" s="7">
        <f t="shared" si="123"/>
        <v>0</v>
      </c>
      <c r="P544" s="35">
        <f t="shared" si="117"/>
        <v>1338.9</v>
      </c>
    </row>
    <row r="545" spans="1:16" ht="20.25" customHeight="1">
      <c r="A545" s="61" t="str">
        <f ca="1">IF(ISERROR(MATCH(C545,Код_Раздел,0)),"",INDIRECT(ADDRESS(MATCH(C545,Код_Раздел,0)+1,2,,,"Раздел")))</f>
        <v>Национальная экономика</v>
      </c>
      <c r="B545" s="43" t="s">
        <v>576</v>
      </c>
      <c r="C545" s="8" t="s">
        <v>224</v>
      </c>
      <c r="D545" s="1"/>
      <c r="E545" s="88"/>
      <c r="F545" s="7">
        <f t="shared" si="123"/>
        <v>1338.9</v>
      </c>
      <c r="G545" s="7">
        <f t="shared" si="123"/>
        <v>0</v>
      </c>
      <c r="H545" s="35">
        <f t="shared" si="108"/>
        <v>1338.9</v>
      </c>
      <c r="I545" s="7">
        <f t="shared" si="123"/>
        <v>0</v>
      </c>
      <c r="J545" s="35">
        <f t="shared" si="122"/>
        <v>1338.9</v>
      </c>
      <c r="K545" s="7">
        <f t="shared" si="123"/>
        <v>0</v>
      </c>
      <c r="L545" s="35">
        <f t="shared" si="120"/>
        <v>1338.9</v>
      </c>
      <c r="M545" s="7">
        <f t="shared" si="123"/>
        <v>0</v>
      </c>
      <c r="N545" s="35">
        <f t="shared" si="121"/>
        <v>1338.9</v>
      </c>
      <c r="O545" s="7">
        <f t="shared" si="123"/>
        <v>0</v>
      </c>
      <c r="P545" s="35">
        <f t="shared" si="117"/>
        <v>1338.9</v>
      </c>
    </row>
    <row r="546" spans="1:16" ht="18.75" customHeight="1">
      <c r="A546" s="76" t="s">
        <v>211</v>
      </c>
      <c r="B546" s="43" t="s">
        <v>576</v>
      </c>
      <c r="C546" s="8" t="s">
        <v>224</v>
      </c>
      <c r="D546" s="1" t="s">
        <v>221</v>
      </c>
      <c r="E546" s="88"/>
      <c r="F546" s="7">
        <f t="shared" si="123"/>
        <v>1338.9</v>
      </c>
      <c r="G546" s="7">
        <f t="shared" si="123"/>
        <v>0</v>
      </c>
      <c r="H546" s="35">
        <f t="shared" si="108"/>
        <v>1338.9</v>
      </c>
      <c r="I546" s="7">
        <f t="shared" si="123"/>
        <v>0</v>
      </c>
      <c r="J546" s="35">
        <f t="shared" si="122"/>
        <v>1338.9</v>
      </c>
      <c r="K546" s="7">
        <f t="shared" si="123"/>
        <v>0</v>
      </c>
      <c r="L546" s="35">
        <f t="shared" si="120"/>
        <v>1338.9</v>
      </c>
      <c r="M546" s="7">
        <f t="shared" si="123"/>
        <v>0</v>
      </c>
      <c r="N546" s="35">
        <f t="shared" si="121"/>
        <v>1338.9</v>
      </c>
      <c r="O546" s="7">
        <f t="shared" si="123"/>
        <v>0</v>
      </c>
      <c r="P546" s="35">
        <f t="shared" si="117"/>
        <v>1338.9</v>
      </c>
    </row>
    <row r="547" spans="1:16" ht="33">
      <c r="A547" s="61" t="str">
        <f ca="1">IF(ISERROR(MATCH(E547,Код_КВР,0)),"",INDIRECT(ADDRESS(MATCH(E547,Код_КВР,0)+1,2,,,"КВР")))</f>
        <v>Предоставление субсидий бюджетным, автономным учреждениям и иным некоммерческим организациям</v>
      </c>
      <c r="B547" s="43" t="s">
        <v>576</v>
      </c>
      <c r="C547" s="8" t="s">
        <v>224</v>
      </c>
      <c r="D547" s="1" t="s">
        <v>221</v>
      </c>
      <c r="E547" s="88">
        <v>600</v>
      </c>
      <c r="F547" s="7">
        <f t="shared" si="123"/>
        <v>1338.9</v>
      </c>
      <c r="G547" s="7">
        <f t="shared" si="123"/>
        <v>0</v>
      </c>
      <c r="H547" s="35">
        <f t="shared" si="108"/>
        <v>1338.9</v>
      </c>
      <c r="I547" s="7">
        <f t="shared" si="123"/>
        <v>0</v>
      </c>
      <c r="J547" s="35">
        <f t="shared" si="122"/>
        <v>1338.9</v>
      </c>
      <c r="K547" s="7">
        <f t="shared" si="123"/>
        <v>0</v>
      </c>
      <c r="L547" s="35">
        <f t="shared" si="120"/>
        <v>1338.9</v>
      </c>
      <c r="M547" s="7">
        <f t="shared" si="123"/>
        <v>0</v>
      </c>
      <c r="N547" s="35">
        <f t="shared" si="121"/>
        <v>1338.9</v>
      </c>
      <c r="O547" s="7">
        <f t="shared" si="123"/>
        <v>0</v>
      </c>
      <c r="P547" s="35">
        <f t="shared" si="117"/>
        <v>1338.9</v>
      </c>
    </row>
    <row r="548" spans="1:16" ht="12.75">
      <c r="A548" s="61" t="str">
        <f ca="1">IF(ISERROR(MATCH(E548,Код_КВР,0)),"",INDIRECT(ADDRESS(MATCH(E548,Код_КВР,0)+1,2,,,"КВР")))</f>
        <v>Субсидии бюджетным учреждениям</v>
      </c>
      <c r="B548" s="43" t="s">
        <v>576</v>
      </c>
      <c r="C548" s="8" t="s">
        <v>224</v>
      </c>
      <c r="D548" s="1" t="s">
        <v>221</v>
      </c>
      <c r="E548" s="88">
        <v>610</v>
      </c>
      <c r="F548" s="7">
        <f t="shared" si="123"/>
        <v>1338.9</v>
      </c>
      <c r="G548" s="7">
        <f t="shared" si="123"/>
        <v>0</v>
      </c>
      <c r="H548" s="35">
        <f t="shared" si="108"/>
        <v>1338.9</v>
      </c>
      <c r="I548" s="7">
        <f t="shared" si="123"/>
        <v>0</v>
      </c>
      <c r="J548" s="35">
        <f t="shared" si="122"/>
        <v>1338.9</v>
      </c>
      <c r="K548" s="7">
        <f t="shared" si="123"/>
        <v>0</v>
      </c>
      <c r="L548" s="35">
        <f t="shared" si="120"/>
        <v>1338.9</v>
      </c>
      <c r="M548" s="7">
        <f t="shared" si="123"/>
        <v>0</v>
      </c>
      <c r="N548" s="35">
        <f t="shared" si="121"/>
        <v>1338.9</v>
      </c>
      <c r="O548" s="7">
        <f t="shared" si="123"/>
        <v>0</v>
      </c>
      <c r="P548" s="35">
        <f t="shared" si="117"/>
        <v>1338.9</v>
      </c>
    </row>
    <row r="549" spans="1:16" ht="49.5">
      <c r="A549" s="61" t="str">
        <f ca="1">IF(ISERROR(MATCH(E549,Код_КВР,0)),"",INDIRECT(ADDRESS(MATCH(E549,Код_КВР,0)+1,2,,,"КВР")))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49" s="43" t="s">
        <v>576</v>
      </c>
      <c r="C549" s="8" t="s">
        <v>224</v>
      </c>
      <c r="D549" s="1" t="s">
        <v>221</v>
      </c>
      <c r="E549" s="88">
        <v>611</v>
      </c>
      <c r="F549" s="7">
        <f>'прил.5'!G233</f>
        <v>1338.9</v>
      </c>
      <c r="G549" s="7">
        <f>'прил.5'!H233</f>
        <v>0</v>
      </c>
      <c r="H549" s="35">
        <f t="shared" si="108"/>
        <v>1338.9</v>
      </c>
      <c r="I549" s="7">
        <f>'прил.5'!J233</f>
        <v>0</v>
      </c>
      <c r="J549" s="35">
        <f t="shared" si="122"/>
        <v>1338.9</v>
      </c>
      <c r="K549" s="7">
        <f>'прил.5'!L233</f>
        <v>0</v>
      </c>
      <c r="L549" s="35">
        <f t="shared" si="120"/>
        <v>1338.9</v>
      </c>
      <c r="M549" s="7">
        <f>'прил.5'!N233</f>
        <v>0</v>
      </c>
      <c r="N549" s="35">
        <f t="shared" si="121"/>
        <v>1338.9</v>
      </c>
      <c r="O549" s="7">
        <f>'прил.5'!P233</f>
        <v>0</v>
      </c>
      <c r="P549" s="35">
        <f t="shared" si="117"/>
        <v>1338.9</v>
      </c>
    </row>
    <row r="550" spans="1:16" ht="70.7" customHeight="1">
      <c r="A550" s="61" t="str">
        <f ca="1">IF(ISERROR(MATCH(B550,Код_КЦСР,0)),"",INDIRECT(ADDRESS(MATCH(B550,Код_КЦСР,0)+1,2,,,"КЦСР")))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550" s="43" t="s">
        <v>578</v>
      </c>
      <c r="C550" s="8"/>
      <c r="D550" s="1"/>
      <c r="E550" s="88"/>
      <c r="F550" s="7">
        <f aca="true" t="shared" si="124" ref="F550:O554">F551</f>
        <v>844.8</v>
      </c>
      <c r="G550" s="7">
        <f t="shared" si="124"/>
        <v>0</v>
      </c>
      <c r="H550" s="35">
        <f aca="true" t="shared" si="125" ref="H550:H616">F550+G550</f>
        <v>844.8</v>
      </c>
      <c r="I550" s="7">
        <f t="shared" si="124"/>
        <v>0</v>
      </c>
      <c r="J550" s="35">
        <f t="shared" si="122"/>
        <v>844.8</v>
      </c>
      <c r="K550" s="7">
        <f t="shared" si="124"/>
        <v>0</v>
      </c>
      <c r="L550" s="35">
        <f t="shared" si="120"/>
        <v>844.8</v>
      </c>
      <c r="M550" s="7">
        <f t="shared" si="124"/>
        <v>0</v>
      </c>
      <c r="N550" s="35">
        <f t="shared" si="121"/>
        <v>844.8</v>
      </c>
      <c r="O550" s="7">
        <f t="shared" si="124"/>
        <v>0</v>
      </c>
      <c r="P550" s="35">
        <f t="shared" si="117"/>
        <v>844.8</v>
      </c>
    </row>
    <row r="551" spans="1:16" ht="12.75">
      <c r="A551" s="61" t="str">
        <f ca="1">IF(ISERROR(MATCH(C551,Код_Раздел,0)),"",INDIRECT(ADDRESS(MATCH(C551,Код_Раздел,0)+1,2,,,"Раздел")))</f>
        <v>Образование</v>
      </c>
      <c r="B551" s="43" t="s">
        <v>578</v>
      </c>
      <c r="C551" s="8" t="s">
        <v>203</v>
      </c>
      <c r="D551" s="1"/>
      <c r="E551" s="88"/>
      <c r="F551" s="7">
        <f t="shared" si="124"/>
        <v>844.8</v>
      </c>
      <c r="G551" s="7">
        <f t="shared" si="124"/>
        <v>0</v>
      </c>
      <c r="H551" s="35">
        <f t="shared" si="125"/>
        <v>844.8</v>
      </c>
      <c r="I551" s="7">
        <f t="shared" si="124"/>
        <v>0</v>
      </c>
      <c r="J551" s="35">
        <f t="shared" si="122"/>
        <v>844.8</v>
      </c>
      <c r="K551" s="7">
        <f t="shared" si="124"/>
        <v>0</v>
      </c>
      <c r="L551" s="35">
        <f t="shared" si="120"/>
        <v>844.8</v>
      </c>
      <c r="M551" s="7">
        <f t="shared" si="124"/>
        <v>0</v>
      </c>
      <c r="N551" s="35">
        <f t="shared" si="121"/>
        <v>844.8</v>
      </c>
      <c r="O551" s="7">
        <f t="shared" si="124"/>
        <v>0</v>
      </c>
      <c r="P551" s="35">
        <f t="shared" si="117"/>
        <v>844.8</v>
      </c>
    </row>
    <row r="552" spans="1:16" ht="12.75">
      <c r="A552" s="12" t="s">
        <v>207</v>
      </c>
      <c r="B552" s="43" t="s">
        <v>578</v>
      </c>
      <c r="C552" s="8" t="s">
        <v>203</v>
      </c>
      <c r="D552" s="1" t="s">
        <v>203</v>
      </c>
      <c r="E552" s="88"/>
      <c r="F552" s="7">
        <f t="shared" si="124"/>
        <v>844.8</v>
      </c>
      <c r="G552" s="7">
        <f t="shared" si="124"/>
        <v>0</v>
      </c>
      <c r="H552" s="35">
        <f t="shared" si="125"/>
        <v>844.8</v>
      </c>
      <c r="I552" s="7">
        <f t="shared" si="124"/>
        <v>0</v>
      </c>
      <c r="J552" s="35">
        <f t="shared" si="122"/>
        <v>844.8</v>
      </c>
      <c r="K552" s="7">
        <f t="shared" si="124"/>
        <v>0</v>
      </c>
      <c r="L552" s="35">
        <f t="shared" si="120"/>
        <v>844.8</v>
      </c>
      <c r="M552" s="7">
        <f t="shared" si="124"/>
        <v>0</v>
      </c>
      <c r="N552" s="35">
        <f t="shared" si="121"/>
        <v>844.8</v>
      </c>
      <c r="O552" s="7">
        <f t="shared" si="124"/>
        <v>0</v>
      </c>
      <c r="P552" s="35">
        <f t="shared" si="117"/>
        <v>844.8</v>
      </c>
    </row>
    <row r="553" spans="1:16" ht="36.75" customHeight="1">
      <c r="A553" s="61" t="str">
        <f ca="1">IF(ISERROR(MATCH(E553,Код_КВР,0)),"",INDIRECT(ADDRESS(MATCH(E553,Код_КВР,0)+1,2,,,"КВР")))</f>
        <v>Предоставление субсидий бюджетным, автономным учреждениям и иным некоммерческим организациям</v>
      </c>
      <c r="B553" s="43" t="s">
        <v>578</v>
      </c>
      <c r="C553" s="8" t="s">
        <v>203</v>
      </c>
      <c r="D553" s="1" t="s">
        <v>203</v>
      </c>
      <c r="E553" s="88">
        <v>600</v>
      </c>
      <c r="F553" s="7">
        <f t="shared" si="124"/>
        <v>844.8</v>
      </c>
      <c r="G553" s="7">
        <f t="shared" si="124"/>
        <v>0</v>
      </c>
      <c r="H553" s="35">
        <f t="shared" si="125"/>
        <v>844.8</v>
      </c>
      <c r="I553" s="7">
        <f t="shared" si="124"/>
        <v>0</v>
      </c>
      <c r="J553" s="35">
        <f t="shared" si="122"/>
        <v>844.8</v>
      </c>
      <c r="K553" s="7">
        <f t="shared" si="124"/>
        <v>0</v>
      </c>
      <c r="L553" s="35">
        <f t="shared" si="120"/>
        <v>844.8</v>
      </c>
      <c r="M553" s="7">
        <f t="shared" si="124"/>
        <v>0</v>
      </c>
      <c r="N553" s="35">
        <f t="shared" si="121"/>
        <v>844.8</v>
      </c>
      <c r="O553" s="7">
        <f t="shared" si="124"/>
        <v>0</v>
      </c>
      <c r="P553" s="35">
        <f t="shared" si="117"/>
        <v>844.8</v>
      </c>
    </row>
    <row r="554" spans="1:16" ht="20.25" customHeight="1">
      <c r="A554" s="61" t="str">
        <f ca="1">IF(ISERROR(MATCH(E554,Код_КВР,0)),"",INDIRECT(ADDRESS(MATCH(E554,Код_КВР,0)+1,2,,,"КВР")))</f>
        <v>Субсидии бюджетным учреждениям</v>
      </c>
      <c r="B554" s="43" t="s">
        <v>578</v>
      </c>
      <c r="C554" s="8" t="s">
        <v>203</v>
      </c>
      <c r="D554" s="1" t="s">
        <v>203</v>
      </c>
      <c r="E554" s="88">
        <v>610</v>
      </c>
      <c r="F554" s="7">
        <f t="shared" si="124"/>
        <v>844.8</v>
      </c>
      <c r="G554" s="7">
        <f t="shared" si="124"/>
        <v>0</v>
      </c>
      <c r="H554" s="35">
        <f t="shared" si="125"/>
        <v>844.8</v>
      </c>
      <c r="I554" s="7">
        <f t="shared" si="124"/>
        <v>0</v>
      </c>
      <c r="J554" s="35">
        <f t="shared" si="122"/>
        <v>844.8</v>
      </c>
      <c r="K554" s="7">
        <f t="shared" si="124"/>
        <v>0</v>
      </c>
      <c r="L554" s="35">
        <f t="shared" si="120"/>
        <v>844.8</v>
      </c>
      <c r="M554" s="7">
        <f t="shared" si="124"/>
        <v>0</v>
      </c>
      <c r="N554" s="35">
        <f t="shared" si="121"/>
        <v>844.8</v>
      </c>
      <c r="O554" s="7">
        <f t="shared" si="124"/>
        <v>0</v>
      </c>
      <c r="P554" s="35">
        <f t="shared" si="117"/>
        <v>844.8</v>
      </c>
    </row>
    <row r="555" spans="1:16" ht="53.25" customHeight="1">
      <c r="A555" s="61" t="str">
        <f ca="1">IF(ISERROR(MATCH(E555,Код_КВР,0)),"",INDIRECT(ADDRESS(MATCH(E555,Код_КВР,0)+1,2,,,"КВР")))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55" s="43" t="s">
        <v>578</v>
      </c>
      <c r="C555" s="8" t="s">
        <v>203</v>
      </c>
      <c r="D555" s="1" t="s">
        <v>203</v>
      </c>
      <c r="E555" s="88">
        <v>611</v>
      </c>
      <c r="F555" s="7">
        <f>'прил.5'!G300</f>
        <v>844.8</v>
      </c>
      <c r="G555" s="7">
        <f>'прил.5'!H300</f>
        <v>0</v>
      </c>
      <c r="H555" s="35">
        <f t="shared" si="125"/>
        <v>844.8</v>
      </c>
      <c r="I555" s="7">
        <f>'прил.5'!J300</f>
        <v>0</v>
      </c>
      <c r="J555" s="35">
        <f t="shared" si="122"/>
        <v>844.8</v>
      </c>
      <c r="K555" s="7">
        <f>'прил.5'!L300</f>
        <v>0</v>
      </c>
      <c r="L555" s="35">
        <f t="shared" si="120"/>
        <v>844.8</v>
      </c>
      <c r="M555" s="7">
        <f>'прил.5'!N300</f>
        <v>0</v>
      </c>
      <c r="N555" s="35">
        <f t="shared" si="121"/>
        <v>844.8</v>
      </c>
      <c r="O555" s="7">
        <f>'прил.5'!P300</f>
        <v>0</v>
      </c>
      <c r="P555" s="35">
        <f t="shared" si="117"/>
        <v>844.8</v>
      </c>
    </row>
    <row r="556" spans="1:16" ht="69.75" customHeight="1">
      <c r="A556" s="61" t="str">
        <f ca="1">IF(ISERROR(MATCH(B556,Код_КЦСР,0)),"",INDIRECT(ADDRESS(MATCH(B556,Код_КЦСР,0)+1,2,,,"КЦСР")))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556" s="43" t="s">
        <v>579</v>
      </c>
      <c r="C556" s="8"/>
      <c r="D556" s="1"/>
      <c r="E556" s="88"/>
      <c r="F556" s="7">
        <f aca="true" t="shared" si="126" ref="F556:O560">F557</f>
        <v>6827.9</v>
      </c>
      <c r="G556" s="7">
        <f t="shared" si="126"/>
        <v>0</v>
      </c>
      <c r="H556" s="35">
        <f t="shared" si="125"/>
        <v>6827.9</v>
      </c>
      <c r="I556" s="7">
        <f t="shared" si="126"/>
        <v>0</v>
      </c>
      <c r="J556" s="35">
        <f t="shared" si="122"/>
        <v>6827.9</v>
      </c>
      <c r="K556" s="7">
        <f t="shared" si="126"/>
        <v>-100.6</v>
      </c>
      <c r="L556" s="35">
        <f t="shared" si="120"/>
        <v>6727.299999999999</v>
      </c>
      <c r="M556" s="7">
        <f t="shared" si="126"/>
        <v>0</v>
      </c>
      <c r="N556" s="35">
        <f t="shared" si="121"/>
        <v>6727.299999999999</v>
      </c>
      <c r="O556" s="7">
        <f t="shared" si="126"/>
        <v>0</v>
      </c>
      <c r="P556" s="35">
        <f t="shared" si="117"/>
        <v>6727.299999999999</v>
      </c>
    </row>
    <row r="557" spans="1:16" ht="12.75">
      <c r="A557" s="61" t="str">
        <f ca="1">IF(ISERROR(MATCH(C557,Код_Раздел,0)),"",INDIRECT(ADDRESS(MATCH(C557,Код_Раздел,0)+1,2,,,"Раздел")))</f>
        <v>Образование</v>
      </c>
      <c r="B557" s="43" t="s">
        <v>579</v>
      </c>
      <c r="C557" s="8" t="s">
        <v>203</v>
      </c>
      <c r="D557" s="1"/>
      <c r="E557" s="88"/>
      <c r="F557" s="7">
        <f t="shared" si="126"/>
        <v>6827.9</v>
      </c>
      <c r="G557" s="7">
        <f t="shared" si="126"/>
        <v>0</v>
      </c>
      <c r="H557" s="35">
        <f t="shared" si="125"/>
        <v>6827.9</v>
      </c>
      <c r="I557" s="7">
        <f t="shared" si="126"/>
        <v>0</v>
      </c>
      <c r="J557" s="35">
        <f t="shared" si="122"/>
        <v>6827.9</v>
      </c>
      <c r="K557" s="7">
        <f t="shared" si="126"/>
        <v>-100.6</v>
      </c>
      <c r="L557" s="35">
        <f t="shared" si="120"/>
        <v>6727.299999999999</v>
      </c>
      <c r="M557" s="7">
        <f t="shared" si="126"/>
        <v>0</v>
      </c>
      <c r="N557" s="35">
        <f t="shared" si="121"/>
        <v>6727.299999999999</v>
      </c>
      <c r="O557" s="7">
        <f t="shared" si="126"/>
        <v>0</v>
      </c>
      <c r="P557" s="35">
        <f t="shared" si="117"/>
        <v>6727.299999999999</v>
      </c>
    </row>
    <row r="558" spans="1:16" ht="12.75">
      <c r="A558" s="12" t="s">
        <v>207</v>
      </c>
      <c r="B558" s="43" t="s">
        <v>579</v>
      </c>
      <c r="C558" s="8" t="s">
        <v>203</v>
      </c>
      <c r="D558" s="1" t="s">
        <v>203</v>
      </c>
      <c r="E558" s="88"/>
      <c r="F558" s="7">
        <f t="shared" si="126"/>
        <v>6827.9</v>
      </c>
      <c r="G558" s="7">
        <f t="shared" si="126"/>
        <v>0</v>
      </c>
      <c r="H558" s="35">
        <f t="shared" si="125"/>
        <v>6827.9</v>
      </c>
      <c r="I558" s="7">
        <f t="shared" si="126"/>
        <v>0</v>
      </c>
      <c r="J558" s="35">
        <f t="shared" si="122"/>
        <v>6827.9</v>
      </c>
      <c r="K558" s="7">
        <f t="shared" si="126"/>
        <v>-100.6</v>
      </c>
      <c r="L558" s="35">
        <f t="shared" si="120"/>
        <v>6727.299999999999</v>
      </c>
      <c r="M558" s="7">
        <f t="shared" si="126"/>
        <v>0</v>
      </c>
      <c r="N558" s="35">
        <f t="shared" si="121"/>
        <v>6727.299999999999</v>
      </c>
      <c r="O558" s="7">
        <f t="shared" si="126"/>
        <v>0</v>
      </c>
      <c r="P558" s="35">
        <f t="shared" si="117"/>
        <v>6727.299999999999</v>
      </c>
    </row>
    <row r="559" spans="1:16" ht="36" customHeight="1">
      <c r="A559" s="61" t="str">
        <f ca="1">IF(ISERROR(MATCH(E559,Код_КВР,0)),"",INDIRECT(ADDRESS(MATCH(E559,Код_КВР,0)+1,2,,,"КВР")))</f>
        <v>Предоставление субсидий бюджетным, автономным учреждениям и иным некоммерческим организациям</v>
      </c>
      <c r="B559" s="43" t="s">
        <v>579</v>
      </c>
      <c r="C559" s="8" t="s">
        <v>203</v>
      </c>
      <c r="D559" s="1" t="s">
        <v>203</v>
      </c>
      <c r="E559" s="88">
        <v>600</v>
      </c>
      <c r="F559" s="7">
        <f t="shared" si="126"/>
        <v>6827.9</v>
      </c>
      <c r="G559" s="7">
        <f t="shared" si="126"/>
        <v>0</v>
      </c>
      <c r="H559" s="35">
        <f t="shared" si="125"/>
        <v>6827.9</v>
      </c>
      <c r="I559" s="7">
        <f t="shared" si="126"/>
        <v>0</v>
      </c>
      <c r="J559" s="35">
        <f t="shared" si="122"/>
        <v>6827.9</v>
      </c>
      <c r="K559" s="7">
        <f t="shared" si="126"/>
        <v>-100.6</v>
      </c>
      <c r="L559" s="35">
        <f t="shared" si="120"/>
        <v>6727.299999999999</v>
      </c>
      <c r="M559" s="7">
        <f t="shared" si="126"/>
        <v>0</v>
      </c>
      <c r="N559" s="35">
        <f t="shared" si="121"/>
        <v>6727.299999999999</v>
      </c>
      <c r="O559" s="7">
        <f t="shared" si="126"/>
        <v>0</v>
      </c>
      <c r="P559" s="35">
        <f t="shared" si="117"/>
        <v>6727.299999999999</v>
      </c>
    </row>
    <row r="560" spans="1:16" ht="18.75" customHeight="1">
      <c r="A560" s="61" t="str">
        <f ca="1">IF(ISERROR(MATCH(E560,Код_КВР,0)),"",INDIRECT(ADDRESS(MATCH(E560,Код_КВР,0)+1,2,,,"КВР")))</f>
        <v>Субсидии бюджетным учреждениям</v>
      </c>
      <c r="B560" s="43" t="s">
        <v>579</v>
      </c>
      <c r="C560" s="8" t="s">
        <v>203</v>
      </c>
      <c r="D560" s="1" t="s">
        <v>203</v>
      </c>
      <c r="E560" s="88">
        <v>610</v>
      </c>
      <c r="F560" s="7">
        <f t="shared" si="126"/>
        <v>6827.9</v>
      </c>
      <c r="G560" s="7">
        <f t="shared" si="126"/>
        <v>0</v>
      </c>
      <c r="H560" s="35">
        <f t="shared" si="125"/>
        <v>6827.9</v>
      </c>
      <c r="I560" s="7">
        <f t="shared" si="126"/>
        <v>0</v>
      </c>
      <c r="J560" s="35">
        <f t="shared" si="122"/>
        <v>6827.9</v>
      </c>
      <c r="K560" s="7">
        <f t="shared" si="126"/>
        <v>-100.6</v>
      </c>
      <c r="L560" s="35">
        <f t="shared" si="120"/>
        <v>6727.299999999999</v>
      </c>
      <c r="M560" s="7">
        <f t="shared" si="126"/>
        <v>0</v>
      </c>
      <c r="N560" s="35">
        <f t="shared" si="121"/>
        <v>6727.299999999999</v>
      </c>
      <c r="O560" s="7">
        <f t="shared" si="126"/>
        <v>0</v>
      </c>
      <c r="P560" s="35">
        <f t="shared" si="117"/>
        <v>6727.299999999999</v>
      </c>
    </row>
    <row r="561" spans="1:16" ht="54" customHeight="1">
      <c r="A561" s="61" t="str">
        <f ca="1">IF(ISERROR(MATCH(E561,Код_КВР,0)),"",INDIRECT(ADDRESS(MATCH(E561,Код_КВР,0)+1,2,,,"КВР")))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61" s="43" t="s">
        <v>579</v>
      </c>
      <c r="C561" s="8" t="s">
        <v>203</v>
      </c>
      <c r="D561" s="1" t="s">
        <v>203</v>
      </c>
      <c r="E561" s="88">
        <v>611</v>
      </c>
      <c r="F561" s="7">
        <f>'прил.5'!G304</f>
        <v>6827.9</v>
      </c>
      <c r="G561" s="7">
        <f>'прил.5'!H304</f>
        <v>0</v>
      </c>
      <c r="H561" s="35">
        <f t="shared" si="125"/>
        <v>6827.9</v>
      </c>
      <c r="I561" s="7">
        <f>'прил.5'!J304</f>
        <v>0</v>
      </c>
      <c r="J561" s="35">
        <f t="shared" si="122"/>
        <v>6827.9</v>
      </c>
      <c r="K561" s="7">
        <f>'прил.5'!L304</f>
        <v>-100.6</v>
      </c>
      <c r="L561" s="35">
        <f t="shared" si="120"/>
        <v>6727.299999999999</v>
      </c>
      <c r="M561" s="7">
        <f>'прил.5'!N304</f>
        <v>0</v>
      </c>
      <c r="N561" s="35">
        <f t="shared" si="121"/>
        <v>6727.299999999999</v>
      </c>
      <c r="O561" s="7">
        <f>'прил.5'!P304</f>
        <v>0</v>
      </c>
      <c r="P561" s="35">
        <f t="shared" si="117"/>
        <v>6727.299999999999</v>
      </c>
    </row>
    <row r="562" spans="1:16" ht="19.5" customHeight="1">
      <c r="A562" s="61" t="str">
        <f ca="1">IF(ISERROR(MATCH(B562,Код_КЦСР,0)),"",INDIRECT(ADDRESS(MATCH(B562,Код_КЦСР,0)+1,2,,,"КЦСР")))</f>
        <v>Муниципальная программа «Здоровый город» на 2014-2022 годы</v>
      </c>
      <c r="B562" s="43" t="s">
        <v>580</v>
      </c>
      <c r="C562" s="8"/>
      <c r="D562" s="1"/>
      <c r="E562" s="88"/>
      <c r="F562" s="7">
        <f>F563+F579+F605+F625+F636+F647</f>
        <v>2291.3</v>
      </c>
      <c r="G562" s="7">
        <f>G563+G579+G605+G625+G636+G647</f>
        <v>0</v>
      </c>
      <c r="H562" s="35">
        <f t="shared" si="125"/>
        <v>2291.3</v>
      </c>
      <c r="I562" s="7">
        <f>I563+I579+I605+I625+I636+I647</f>
        <v>0</v>
      </c>
      <c r="J562" s="35">
        <f t="shared" si="122"/>
        <v>2291.3</v>
      </c>
      <c r="K562" s="7">
        <f>K563+K579+K605+K625+K636+K647</f>
        <v>0</v>
      </c>
      <c r="L562" s="35">
        <f t="shared" si="120"/>
        <v>2291.3</v>
      </c>
      <c r="M562" s="7">
        <f>M563+M579+M605+M625+M636+M647</f>
        <v>0</v>
      </c>
      <c r="N562" s="35">
        <f t="shared" si="121"/>
        <v>2291.3</v>
      </c>
      <c r="O562" s="7">
        <f>O563+O579+O605+O625+O636+O647</f>
        <v>0</v>
      </c>
      <c r="P562" s="35">
        <f t="shared" si="117"/>
        <v>2291.3</v>
      </c>
    </row>
    <row r="563" spans="1:16" ht="18.75" customHeight="1">
      <c r="A563" s="61" t="str">
        <f ca="1">IF(ISERROR(MATCH(B563,Код_КЦСР,0)),"",INDIRECT(ADDRESS(MATCH(B563,Код_КЦСР,0)+1,2,,,"КЦСР")))</f>
        <v>Организационно-методическое обеспечение Программы</v>
      </c>
      <c r="B563" s="43" t="s">
        <v>582</v>
      </c>
      <c r="C563" s="8"/>
      <c r="D563" s="1"/>
      <c r="E563" s="88"/>
      <c r="F563" s="7">
        <f>F564+F574</f>
        <v>954</v>
      </c>
      <c r="G563" s="7">
        <f>G564+G574</f>
        <v>0</v>
      </c>
      <c r="H563" s="35">
        <f t="shared" si="125"/>
        <v>954</v>
      </c>
      <c r="I563" s="7">
        <f>I564+I574</f>
        <v>0</v>
      </c>
      <c r="J563" s="35">
        <f t="shared" si="122"/>
        <v>954</v>
      </c>
      <c r="K563" s="7">
        <f>K564+K574</f>
        <v>0</v>
      </c>
      <c r="L563" s="35">
        <f t="shared" si="120"/>
        <v>954</v>
      </c>
      <c r="M563" s="7">
        <f>M564+M574</f>
        <v>0</v>
      </c>
      <c r="N563" s="35">
        <f t="shared" si="121"/>
        <v>954</v>
      </c>
      <c r="O563" s="7">
        <f>O564+O574</f>
        <v>0</v>
      </c>
      <c r="P563" s="35">
        <f t="shared" si="117"/>
        <v>954</v>
      </c>
    </row>
    <row r="564" spans="1:16" ht="18.75" customHeight="1">
      <c r="A564" s="61" t="str">
        <f ca="1">IF(ISERROR(MATCH(C564,Код_Раздел,0)),"",INDIRECT(ADDRESS(MATCH(C564,Код_Раздел,0)+1,2,,,"Раздел")))</f>
        <v>Общегосударственные  вопросы</v>
      </c>
      <c r="B564" s="43" t="s">
        <v>582</v>
      </c>
      <c r="C564" s="8" t="s">
        <v>221</v>
      </c>
      <c r="D564" s="1"/>
      <c r="E564" s="88"/>
      <c r="F564" s="7">
        <f>F565</f>
        <v>954</v>
      </c>
      <c r="G564" s="7">
        <f>G565</f>
        <v>0</v>
      </c>
      <c r="H564" s="35">
        <f t="shared" si="125"/>
        <v>954</v>
      </c>
      <c r="I564" s="7">
        <f>I565</f>
        <v>0</v>
      </c>
      <c r="J564" s="35">
        <f t="shared" si="122"/>
        <v>954</v>
      </c>
      <c r="K564" s="7">
        <f>K565</f>
        <v>0</v>
      </c>
      <c r="L564" s="35">
        <f t="shared" si="120"/>
        <v>954</v>
      </c>
      <c r="M564" s="7">
        <f>M565</f>
        <v>0</v>
      </c>
      <c r="N564" s="35">
        <f t="shared" si="121"/>
        <v>954</v>
      </c>
      <c r="O564" s="7">
        <f>O565</f>
        <v>0</v>
      </c>
      <c r="P564" s="35">
        <f t="shared" si="117"/>
        <v>954</v>
      </c>
    </row>
    <row r="565" spans="1:16" ht="19.5" customHeight="1">
      <c r="A565" s="12" t="s">
        <v>245</v>
      </c>
      <c r="B565" s="43" t="s">
        <v>582</v>
      </c>
      <c r="C565" s="8" t="s">
        <v>221</v>
      </c>
      <c r="D565" s="1" t="s">
        <v>198</v>
      </c>
      <c r="E565" s="88"/>
      <c r="F565" s="7">
        <f>F566+F572</f>
        <v>954</v>
      </c>
      <c r="G565" s="7">
        <f>G566+G572</f>
        <v>0</v>
      </c>
      <c r="H565" s="35">
        <f t="shared" si="125"/>
        <v>954</v>
      </c>
      <c r="I565" s="7">
        <f>I566+I569</f>
        <v>0</v>
      </c>
      <c r="J565" s="35">
        <f t="shared" si="122"/>
        <v>954</v>
      </c>
      <c r="K565" s="7">
        <f>K566+K569</f>
        <v>0</v>
      </c>
      <c r="L565" s="35">
        <f t="shared" si="120"/>
        <v>954</v>
      </c>
      <c r="M565" s="7">
        <f>M566+M569</f>
        <v>0</v>
      </c>
      <c r="N565" s="35">
        <f t="shared" si="121"/>
        <v>954</v>
      </c>
      <c r="O565" s="7">
        <f>O566+O569</f>
        <v>0</v>
      </c>
      <c r="P565" s="35">
        <f t="shared" si="117"/>
        <v>954</v>
      </c>
    </row>
    <row r="566" spans="1:16" ht="12.75">
      <c r="A566" s="61" t="str">
        <f aca="true" t="shared" si="127" ref="A566:A573">IF(ISERROR(MATCH(E566,Код_КВР,0)),"",INDIRECT(ADDRESS(MATCH(E566,Код_КВР,0)+1,2,,,"КВР")))</f>
        <v>Закупка товаров, работ и услуг для муниципальных нужд</v>
      </c>
      <c r="B566" s="43" t="s">
        <v>582</v>
      </c>
      <c r="C566" s="8" t="s">
        <v>221</v>
      </c>
      <c r="D566" s="1" t="s">
        <v>198</v>
      </c>
      <c r="E566" s="88">
        <v>200</v>
      </c>
      <c r="F566" s="7">
        <f>F567</f>
        <v>276</v>
      </c>
      <c r="G566" s="7">
        <f>G567</f>
        <v>0</v>
      </c>
      <c r="H566" s="35">
        <f t="shared" si="125"/>
        <v>276</v>
      </c>
      <c r="I566" s="7">
        <f>I567</f>
        <v>-130</v>
      </c>
      <c r="J566" s="35">
        <f t="shared" si="122"/>
        <v>146</v>
      </c>
      <c r="K566" s="7">
        <f>K567</f>
        <v>0</v>
      </c>
      <c r="L566" s="35">
        <f t="shared" si="120"/>
        <v>146</v>
      </c>
      <c r="M566" s="7">
        <f>M567</f>
        <v>0</v>
      </c>
      <c r="N566" s="35">
        <f t="shared" si="121"/>
        <v>146</v>
      </c>
      <c r="O566" s="7">
        <f>O567</f>
        <v>0</v>
      </c>
      <c r="P566" s="35">
        <f t="shared" si="117"/>
        <v>146</v>
      </c>
    </row>
    <row r="567" spans="1:16" ht="36" customHeight="1">
      <c r="A567" s="61" t="str">
        <f ca="1" t="shared" si="127"/>
        <v>Иные закупки товаров, работ и услуг для обеспечения муниципальных нужд</v>
      </c>
      <c r="B567" s="43" t="s">
        <v>582</v>
      </c>
      <c r="C567" s="8" t="s">
        <v>221</v>
      </c>
      <c r="D567" s="1" t="s">
        <v>198</v>
      </c>
      <c r="E567" s="88">
        <v>240</v>
      </c>
      <c r="F567" s="7">
        <f>F568</f>
        <v>276</v>
      </c>
      <c r="G567" s="7">
        <f>G568</f>
        <v>0</v>
      </c>
      <c r="H567" s="35">
        <f t="shared" si="125"/>
        <v>276</v>
      </c>
      <c r="I567" s="7">
        <f>I568</f>
        <v>-130</v>
      </c>
      <c r="J567" s="35">
        <f t="shared" si="122"/>
        <v>146</v>
      </c>
      <c r="K567" s="7">
        <f>K568</f>
        <v>0</v>
      </c>
      <c r="L567" s="35">
        <f t="shared" si="120"/>
        <v>146</v>
      </c>
      <c r="M567" s="7">
        <f>M568</f>
        <v>0</v>
      </c>
      <c r="N567" s="35">
        <f t="shared" si="121"/>
        <v>146</v>
      </c>
      <c r="O567" s="7">
        <f>O568</f>
        <v>0</v>
      </c>
      <c r="P567" s="35">
        <f t="shared" si="117"/>
        <v>146</v>
      </c>
    </row>
    <row r="568" spans="1:16" ht="33.75" customHeight="1">
      <c r="A568" s="61" t="str">
        <f ca="1" t="shared" si="127"/>
        <v xml:space="preserve">Прочая закупка товаров, работ и услуг для обеспечения муниципальных нужд         </v>
      </c>
      <c r="B568" s="43" t="s">
        <v>582</v>
      </c>
      <c r="C568" s="8" t="s">
        <v>221</v>
      </c>
      <c r="D568" s="1" t="s">
        <v>198</v>
      </c>
      <c r="E568" s="88">
        <v>244</v>
      </c>
      <c r="F568" s="7">
        <f>'прил.5'!G97</f>
        <v>276</v>
      </c>
      <c r="G568" s="7">
        <f>'прил.5'!H97</f>
        <v>0</v>
      </c>
      <c r="H568" s="35">
        <f t="shared" si="125"/>
        <v>276</v>
      </c>
      <c r="I568" s="7">
        <f>'прил.5'!J97</f>
        <v>-130</v>
      </c>
      <c r="J568" s="35">
        <f t="shared" si="122"/>
        <v>146</v>
      </c>
      <c r="K568" s="7">
        <f>'прил.5'!L97</f>
        <v>0</v>
      </c>
      <c r="L568" s="35">
        <f t="shared" si="120"/>
        <v>146</v>
      </c>
      <c r="M568" s="7">
        <f>'прил.5'!N97</f>
        <v>0</v>
      </c>
      <c r="N568" s="35">
        <f t="shared" si="121"/>
        <v>146</v>
      </c>
      <c r="O568" s="7">
        <f>'прил.5'!P97</f>
        <v>0</v>
      </c>
      <c r="P568" s="35">
        <f t="shared" si="117"/>
        <v>146</v>
      </c>
    </row>
    <row r="569" spans="1:16" ht="12.75">
      <c r="A569" s="61" t="str">
        <f ca="1" t="shared" si="127"/>
        <v>Иные бюджетные ассигнования</v>
      </c>
      <c r="B569" s="43" t="s">
        <v>582</v>
      </c>
      <c r="C569" s="8" t="s">
        <v>221</v>
      </c>
      <c r="D569" s="1" t="s">
        <v>198</v>
      </c>
      <c r="E569" s="88">
        <v>800</v>
      </c>
      <c r="F569" s="7"/>
      <c r="G569" s="7"/>
      <c r="H569" s="35"/>
      <c r="I569" s="7">
        <f>I570+I572</f>
        <v>130</v>
      </c>
      <c r="J569" s="35">
        <f t="shared" si="122"/>
        <v>130</v>
      </c>
      <c r="K569" s="7">
        <f>K570+K572</f>
        <v>0</v>
      </c>
      <c r="L569" s="35">
        <f t="shared" si="120"/>
        <v>130</v>
      </c>
      <c r="M569" s="7">
        <f>M570+M572</f>
        <v>0</v>
      </c>
      <c r="N569" s="35">
        <f t="shared" si="121"/>
        <v>130</v>
      </c>
      <c r="O569" s="7">
        <f>O570+O572</f>
        <v>0</v>
      </c>
      <c r="P569" s="35">
        <f t="shared" si="117"/>
        <v>130</v>
      </c>
    </row>
    <row r="570" spans="1:16" ht="12.75">
      <c r="A570" s="61" t="str">
        <f ca="1" t="shared" si="127"/>
        <v>Уплата налогов, сборов и иных платежей</v>
      </c>
      <c r="B570" s="43" t="s">
        <v>582</v>
      </c>
      <c r="C570" s="8" t="s">
        <v>221</v>
      </c>
      <c r="D570" s="1" t="s">
        <v>198</v>
      </c>
      <c r="E570" s="88">
        <v>850</v>
      </c>
      <c r="F570" s="7"/>
      <c r="G570" s="7"/>
      <c r="H570" s="35"/>
      <c r="I570" s="7">
        <f>I571</f>
        <v>678</v>
      </c>
      <c r="J570" s="35">
        <f t="shared" si="122"/>
        <v>678</v>
      </c>
      <c r="K570" s="7">
        <f>K571</f>
        <v>0</v>
      </c>
      <c r="L570" s="35">
        <f t="shared" si="120"/>
        <v>678</v>
      </c>
      <c r="M570" s="7">
        <f>M571</f>
        <v>0</v>
      </c>
      <c r="N570" s="35">
        <f t="shared" si="121"/>
        <v>678</v>
      </c>
      <c r="O570" s="7">
        <f>O571</f>
        <v>0</v>
      </c>
      <c r="P570" s="35">
        <f t="shared" si="117"/>
        <v>678</v>
      </c>
    </row>
    <row r="571" spans="1:16" ht="12.75">
      <c r="A571" s="61" t="str">
        <f ca="1" t="shared" si="127"/>
        <v>Уплата прочих налогов, сборов и иных платежей</v>
      </c>
      <c r="B571" s="43" t="s">
        <v>582</v>
      </c>
      <c r="C571" s="8" t="s">
        <v>221</v>
      </c>
      <c r="D571" s="1" t="s">
        <v>198</v>
      </c>
      <c r="E571" s="88">
        <v>852</v>
      </c>
      <c r="F571" s="7"/>
      <c r="G571" s="7"/>
      <c r="H571" s="35"/>
      <c r="I571" s="7">
        <f>'прил.5'!J100</f>
        <v>678</v>
      </c>
      <c r="J571" s="35">
        <f t="shared" si="122"/>
        <v>678</v>
      </c>
      <c r="K571" s="7">
        <f>'прил.5'!L100</f>
        <v>0</v>
      </c>
      <c r="L571" s="35">
        <f t="shared" si="120"/>
        <v>678</v>
      </c>
      <c r="M571" s="7">
        <f>'прил.5'!N100</f>
        <v>0</v>
      </c>
      <c r="N571" s="35">
        <f t="shared" si="121"/>
        <v>678</v>
      </c>
      <c r="O571" s="7">
        <f>'прил.5'!P100</f>
        <v>0</v>
      </c>
      <c r="P571" s="35">
        <f t="shared" si="117"/>
        <v>678</v>
      </c>
    </row>
    <row r="572" spans="1:16" ht="33">
      <c r="A572" s="61" t="str">
        <f ca="1" t="shared" si="127"/>
        <v>Предоставление платежей, взносов, безвозмездных перечислений субъектам международного права</v>
      </c>
      <c r="B572" s="43" t="s">
        <v>582</v>
      </c>
      <c r="C572" s="8" t="s">
        <v>221</v>
      </c>
      <c r="D572" s="1" t="s">
        <v>198</v>
      </c>
      <c r="E572" s="88">
        <v>860</v>
      </c>
      <c r="F572" s="7">
        <f>F573</f>
        <v>678</v>
      </c>
      <c r="G572" s="7">
        <f>G573</f>
        <v>0</v>
      </c>
      <c r="H572" s="35">
        <f t="shared" si="125"/>
        <v>678</v>
      </c>
      <c r="I572" s="7">
        <f>I573</f>
        <v>-548</v>
      </c>
      <c r="J572" s="35">
        <f t="shared" si="122"/>
        <v>130</v>
      </c>
      <c r="K572" s="7">
        <f>K573</f>
        <v>0</v>
      </c>
      <c r="L572" s="35">
        <f t="shared" si="120"/>
        <v>130</v>
      </c>
      <c r="M572" s="7">
        <f>M573</f>
        <v>0</v>
      </c>
      <c r="N572" s="35">
        <f t="shared" si="121"/>
        <v>130</v>
      </c>
      <c r="O572" s="7">
        <f>O573</f>
        <v>0</v>
      </c>
      <c r="P572" s="35">
        <f t="shared" si="117"/>
        <v>130</v>
      </c>
    </row>
    <row r="573" spans="1:16" ht="12.75">
      <c r="A573" s="61" t="str">
        <f ca="1" t="shared" si="127"/>
        <v>Взносы в международные организации</v>
      </c>
      <c r="B573" s="43" t="s">
        <v>582</v>
      </c>
      <c r="C573" s="8" t="s">
        <v>221</v>
      </c>
      <c r="D573" s="1" t="s">
        <v>198</v>
      </c>
      <c r="E573" s="88">
        <v>862</v>
      </c>
      <c r="F573" s="7">
        <f>'прил.5'!G102</f>
        <v>678</v>
      </c>
      <c r="G573" s="7">
        <f>'прил.5'!H102</f>
        <v>0</v>
      </c>
      <c r="H573" s="35">
        <f t="shared" si="125"/>
        <v>678</v>
      </c>
      <c r="I573" s="7">
        <f>'прил.5'!J102</f>
        <v>-548</v>
      </c>
      <c r="J573" s="35">
        <f t="shared" si="122"/>
        <v>130</v>
      </c>
      <c r="K573" s="7">
        <f>'прил.5'!L102</f>
        <v>0</v>
      </c>
      <c r="L573" s="35">
        <f t="shared" si="120"/>
        <v>130</v>
      </c>
      <c r="M573" s="7">
        <f>'прил.5'!N102</f>
        <v>0</v>
      </c>
      <c r="N573" s="35">
        <f t="shared" si="121"/>
        <v>130</v>
      </c>
      <c r="O573" s="7">
        <f>'прил.5'!P102</f>
        <v>0</v>
      </c>
      <c r="P573" s="35">
        <f t="shared" si="117"/>
        <v>130</v>
      </c>
    </row>
    <row r="574" spans="1:16" ht="12.75" hidden="1">
      <c r="A574" s="61" t="str">
        <f ca="1">IF(ISERROR(MATCH(C574,Код_Раздел,0)),"",INDIRECT(ADDRESS(MATCH(C574,Код_Раздел,0)+1,2,,,"Раздел")))</f>
        <v>Образование</v>
      </c>
      <c r="B574" s="43" t="s">
        <v>582</v>
      </c>
      <c r="C574" s="8" t="s">
        <v>203</v>
      </c>
      <c r="D574" s="1"/>
      <c r="E574" s="88"/>
      <c r="F574" s="7">
        <f aca="true" t="shared" si="128" ref="F574:O577">F575</f>
        <v>0</v>
      </c>
      <c r="G574" s="7">
        <f t="shared" si="128"/>
        <v>0</v>
      </c>
      <c r="H574" s="35">
        <f t="shared" si="125"/>
        <v>0</v>
      </c>
      <c r="I574" s="7">
        <f t="shared" si="128"/>
        <v>0</v>
      </c>
      <c r="J574" s="35">
        <f t="shared" si="122"/>
        <v>0</v>
      </c>
      <c r="K574" s="7">
        <f t="shared" si="128"/>
        <v>0</v>
      </c>
      <c r="L574" s="35">
        <f t="shared" si="120"/>
        <v>0</v>
      </c>
      <c r="M574" s="7">
        <f t="shared" si="128"/>
        <v>0</v>
      </c>
      <c r="N574" s="35">
        <f t="shared" si="121"/>
        <v>0</v>
      </c>
      <c r="O574" s="7">
        <f t="shared" si="128"/>
        <v>0</v>
      </c>
      <c r="P574" s="35">
        <f t="shared" si="117"/>
        <v>0</v>
      </c>
    </row>
    <row r="575" spans="1:16" ht="12.75" hidden="1">
      <c r="A575" s="12" t="s">
        <v>207</v>
      </c>
      <c r="B575" s="43" t="s">
        <v>582</v>
      </c>
      <c r="C575" s="8" t="s">
        <v>203</v>
      </c>
      <c r="D575" s="1" t="s">
        <v>203</v>
      </c>
      <c r="E575" s="88"/>
      <c r="F575" s="7">
        <f t="shared" si="128"/>
        <v>0</v>
      </c>
      <c r="G575" s="7">
        <f t="shared" si="128"/>
        <v>0</v>
      </c>
      <c r="H575" s="35">
        <f t="shared" si="125"/>
        <v>0</v>
      </c>
      <c r="I575" s="7">
        <f t="shared" si="128"/>
        <v>0</v>
      </c>
      <c r="J575" s="35">
        <f t="shared" si="122"/>
        <v>0</v>
      </c>
      <c r="K575" s="7">
        <f t="shared" si="128"/>
        <v>0</v>
      </c>
      <c r="L575" s="35">
        <f t="shared" si="120"/>
        <v>0</v>
      </c>
      <c r="M575" s="7">
        <f t="shared" si="128"/>
        <v>0</v>
      </c>
      <c r="N575" s="35">
        <f t="shared" si="121"/>
        <v>0</v>
      </c>
      <c r="O575" s="7">
        <f t="shared" si="128"/>
        <v>0</v>
      </c>
      <c r="P575" s="35">
        <f t="shared" si="117"/>
        <v>0</v>
      </c>
    </row>
    <row r="576" spans="1:16" ht="33" hidden="1">
      <c r="A576" s="61" t="str">
        <f ca="1">IF(ISERROR(MATCH(E576,Код_КВР,0)),"",INDIRECT(ADDRESS(MATCH(E576,Код_КВР,0)+1,2,,,"КВР")))</f>
        <v>Предоставление субсидий бюджетным, автономным учреждениям и иным некоммерческим организациям</v>
      </c>
      <c r="B576" s="43" t="s">
        <v>582</v>
      </c>
      <c r="C576" s="8" t="s">
        <v>203</v>
      </c>
      <c r="D576" s="1" t="s">
        <v>203</v>
      </c>
      <c r="E576" s="88">
        <v>600</v>
      </c>
      <c r="F576" s="7">
        <f t="shared" si="128"/>
        <v>0</v>
      </c>
      <c r="G576" s="7">
        <f t="shared" si="128"/>
        <v>0</v>
      </c>
      <c r="H576" s="35">
        <f t="shared" si="125"/>
        <v>0</v>
      </c>
      <c r="I576" s="7">
        <f t="shared" si="128"/>
        <v>0</v>
      </c>
      <c r="J576" s="35">
        <f t="shared" si="122"/>
        <v>0</v>
      </c>
      <c r="K576" s="7">
        <f t="shared" si="128"/>
        <v>0</v>
      </c>
      <c r="L576" s="35">
        <f t="shared" si="120"/>
        <v>0</v>
      </c>
      <c r="M576" s="7">
        <f t="shared" si="128"/>
        <v>0</v>
      </c>
      <c r="N576" s="35">
        <f t="shared" si="121"/>
        <v>0</v>
      </c>
      <c r="O576" s="7">
        <f t="shared" si="128"/>
        <v>0</v>
      </c>
      <c r="P576" s="35">
        <f t="shared" si="117"/>
        <v>0</v>
      </c>
    </row>
    <row r="577" spans="1:16" ht="12.75" hidden="1">
      <c r="A577" s="61" t="str">
        <f ca="1">IF(ISERROR(MATCH(E577,Код_КВР,0)),"",INDIRECT(ADDRESS(MATCH(E577,Код_КВР,0)+1,2,,,"КВР")))</f>
        <v>Субсидии бюджетным учреждениям</v>
      </c>
      <c r="B577" s="43" t="s">
        <v>582</v>
      </c>
      <c r="C577" s="8" t="s">
        <v>203</v>
      </c>
      <c r="D577" s="1" t="s">
        <v>203</v>
      </c>
      <c r="E577" s="88">
        <v>610</v>
      </c>
      <c r="F577" s="7">
        <f t="shared" si="128"/>
        <v>0</v>
      </c>
      <c r="G577" s="7">
        <f t="shared" si="128"/>
        <v>0</v>
      </c>
      <c r="H577" s="35">
        <f t="shared" si="125"/>
        <v>0</v>
      </c>
      <c r="I577" s="7">
        <f t="shared" si="128"/>
        <v>0</v>
      </c>
      <c r="J577" s="35">
        <f t="shared" si="122"/>
        <v>0</v>
      </c>
      <c r="K577" s="7">
        <f t="shared" si="128"/>
        <v>0</v>
      </c>
      <c r="L577" s="35">
        <f t="shared" si="120"/>
        <v>0</v>
      </c>
      <c r="M577" s="7">
        <f t="shared" si="128"/>
        <v>0</v>
      </c>
      <c r="N577" s="35">
        <f t="shared" si="121"/>
        <v>0</v>
      </c>
      <c r="O577" s="7">
        <f t="shared" si="128"/>
        <v>0</v>
      </c>
      <c r="P577" s="35">
        <f t="shared" si="117"/>
        <v>0</v>
      </c>
    </row>
    <row r="578" spans="1:16" ht="12.75" hidden="1">
      <c r="A578" s="61" t="str">
        <f ca="1">IF(ISERROR(MATCH(E578,Код_КВР,0)),"",INDIRECT(ADDRESS(MATCH(E578,Код_КВР,0)+1,2,,,"КВР")))</f>
        <v>Субсидии бюджетным учреждениям на иные цели</v>
      </c>
      <c r="B578" s="43" t="s">
        <v>582</v>
      </c>
      <c r="C578" s="8" t="s">
        <v>203</v>
      </c>
      <c r="D578" s="1" t="s">
        <v>203</v>
      </c>
      <c r="E578" s="88">
        <v>612</v>
      </c>
      <c r="F578" s="7">
        <f>'прил.5'!G309</f>
        <v>0</v>
      </c>
      <c r="G578" s="7">
        <f>'прил.5'!H309</f>
        <v>0</v>
      </c>
      <c r="H578" s="35">
        <f t="shared" si="125"/>
        <v>0</v>
      </c>
      <c r="I578" s="7">
        <f>'прил.5'!J309</f>
        <v>0</v>
      </c>
      <c r="J578" s="35">
        <f t="shared" si="122"/>
        <v>0</v>
      </c>
      <c r="K578" s="7">
        <f>'прил.5'!L309</f>
        <v>0</v>
      </c>
      <c r="L578" s="35">
        <f t="shared" si="120"/>
        <v>0</v>
      </c>
      <c r="M578" s="7">
        <f>'прил.5'!N309</f>
        <v>0</v>
      </c>
      <c r="N578" s="35">
        <f t="shared" si="121"/>
        <v>0</v>
      </c>
      <c r="O578" s="7">
        <f>'прил.5'!P309</f>
        <v>0</v>
      </c>
      <c r="P578" s="35">
        <f t="shared" si="117"/>
        <v>0</v>
      </c>
    </row>
    <row r="579" spans="1:16" ht="12.75">
      <c r="A579" s="61" t="str">
        <f ca="1">IF(ISERROR(MATCH(B579,Код_КЦСР,0)),"",INDIRECT(ADDRESS(MATCH(B579,Код_КЦСР,0)+1,2,,,"КЦСР")))</f>
        <v>Сохранение и укрепление здоровья детей и подростков</v>
      </c>
      <c r="B579" s="43" t="s">
        <v>583</v>
      </c>
      <c r="C579" s="8"/>
      <c r="D579" s="1"/>
      <c r="E579" s="88"/>
      <c r="F579" s="7">
        <f>F580+F585+F595+F600</f>
        <v>557.9</v>
      </c>
      <c r="G579" s="7">
        <f>G580+G585+G595+G600</f>
        <v>0</v>
      </c>
      <c r="H579" s="35">
        <f t="shared" si="125"/>
        <v>557.9</v>
      </c>
      <c r="I579" s="7">
        <f>I580+I585+I595+I600</f>
        <v>0</v>
      </c>
      <c r="J579" s="35">
        <f t="shared" si="122"/>
        <v>557.9</v>
      </c>
      <c r="K579" s="7">
        <f>K580+K585+K595+K600</f>
        <v>0</v>
      </c>
      <c r="L579" s="35">
        <f t="shared" si="120"/>
        <v>557.9</v>
      </c>
      <c r="M579" s="7">
        <f>M580+M585+M595+M600</f>
        <v>0</v>
      </c>
      <c r="N579" s="35">
        <f t="shared" si="121"/>
        <v>557.9</v>
      </c>
      <c r="O579" s="7">
        <f>O580+O585+O595+O600</f>
        <v>0</v>
      </c>
      <c r="P579" s="35">
        <f t="shared" si="117"/>
        <v>557.9</v>
      </c>
    </row>
    <row r="580" spans="1:16" ht="12.75">
      <c r="A580" s="61" t="str">
        <f ca="1">IF(ISERROR(MATCH(C580,Код_Раздел,0)),"",INDIRECT(ADDRESS(MATCH(C580,Код_Раздел,0)+1,2,,,"Раздел")))</f>
        <v>Национальная безопасность и правоохранительная  деятельность</v>
      </c>
      <c r="B580" s="43" t="s">
        <v>583</v>
      </c>
      <c r="C580" s="8" t="s">
        <v>223</v>
      </c>
      <c r="D580" s="1"/>
      <c r="E580" s="88"/>
      <c r="F580" s="7">
        <f aca="true" t="shared" si="129" ref="F580:O583">F581</f>
        <v>77.9</v>
      </c>
      <c r="G580" s="7">
        <f t="shared" si="129"/>
        <v>0</v>
      </c>
      <c r="H580" s="35">
        <f t="shared" si="125"/>
        <v>77.9</v>
      </c>
      <c r="I580" s="7">
        <f t="shared" si="129"/>
        <v>0</v>
      </c>
      <c r="J580" s="35">
        <f t="shared" si="122"/>
        <v>77.9</v>
      </c>
      <c r="K580" s="7">
        <f t="shared" si="129"/>
        <v>0</v>
      </c>
      <c r="L580" s="35">
        <f t="shared" si="120"/>
        <v>77.9</v>
      </c>
      <c r="M580" s="7">
        <f t="shared" si="129"/>
        <v>0</v>
      </c>
      <c r="N580" s="35">
        <f t="shared" si="121"/>
        <v>77.9</v>
      </c>
      <c r="O580" s="7">
        <f t="shared" si="129"/>
        <v>0</v>
      </c>
      <c r="P580" s="35">
        <f t="shared" si="117"/>
        <v>77.9</v>
      </c>
    </row>
    <row r="581" spans="1:16" ht="36.75" customHeight="1">
      <c r="A581" s="12" t="s">
        <v>269</v>
      </c>
      <c r="B581" s="43" t="s">
        <v>583</v>
      </c>
      <c r="C581" s="8" t="s">
        <v>223</v>
      </c>
      <c r="D581" s="1" t="s">
        <v>227</v>
      </c>
      <c r="E581" s="88"/>
      <c r="F581" s="7">
        <f t="shared" si="129"/>
        <v>77.9</v>
      </c>
      <c r="G581" s="7">
        <f t="shared" si="129"/>
        <v>0</v>
      </c>
      <c r="H581" s="35">
        <f t="shared" si="125"/>
        <v>77.9</v>
      </c>
      <c r="I581" s="7">
        <f t="shared" si="129"/>
        <v>0</v>
      </c>
      <c r="J581" s="35">
        <f t="shared" si="122"/>
        <v>77.9</v>
      </c>
      <c r="K581" s="7">
        <f t="shared" si="129"/>
        <v>0</v>
      </c>
      <c r="L581" s="35">
        <f t="shared" si="120"/>
        <v>77.9</v>
      </c>
      <c r="M581" s="7">
        <f t="shared" si="129"/>
        <v>0</v>
      </c>
      <c r="N581" s="35">
        <f t="shared" si="121"/>
        <v>77.9</v>
      </c>
      <c r="O581" s="7">
        <f t="shared" si="129"/>
        <v>0</v>
      </c>
      <c r="P581" s="35">
        <f t="shared" si="117"/>
        <v>77.9</v>
      </c>
    </row>
    <row r="582" spans="1:16" ht="19.5" customHeight="1">
      <c r="A582" s="61" t="str">
        <f ca="1">IF(ISERROR(MATCH(E582,Код_КВР,0)),"",INDIRECT(ADDRESS(MATCH(E582,Код_КВР,0)+1,2,,,"КВР")))</f>
        <v>Закупка товаров, работ и услуг для муниципальных нужд</v>
      </c>
      <c r="B582" s="43" t="s">
        <v>583</v>
      </c>
      <c r="C582" s="8" t="s">
        <v>223</v>
      </c>
      <c r="D582" s="1" t="s">
        <v>227</v>
      </c>
      <c r="E582" s="88">
        <v>200</v>
      </c>
      <c r="F582" s="7">
        <f t="shared" si="129"/>
        <v>77.9</v>
      </c>
      <c r="G582" s="7">
        <f t="shared" si="129"/>
        <v>0</v>
      </c>
      <c r="H582" s="35">
        <f t="shared" si="125"/>
        <v>77.9</v>
      </c>
      <c r="I582" s="7">
        <f t="shared" si="129"/>
        <v>0</v>
      </c>
      <c r="J582" s="35">
        <f t="shared" si="122"/>
        <v>77.9</v>
      </c>
      <c r="K582" s="7">
        <f t="shared" si="129"/>
        <v>0</v>
      </c>
      <c r="L582" s="35">
        <f t="shared" si="120"/>
        <v>77.9</v>
      </c>
      <c r="M582" s="7">
        <f t="shared" si="129"/>
        <v>0</v>
      </c>
      <c r="N582" s="35">
        <f t="shared" si="121"/>
        <v>77.9</v>
      </c>
      <c r="O582" s="7">
        <f t="shared" si="129"/>
        <v>0</v>
      </c>
      <c r="P582" s="35">
        <f t="shared" si="117"/>
        <v>77.9</v>
      </c>
    </row>
    <row r="583" spans="1:16" ht="33.75" customHeight="1">
      <c r="A583" s="61" t="str">
        <f ca="1">IF(ISERROR(MATCH(E583,Код_КВР,0)),"",INDIRECT(ADDRESS(MATCH(E583,Код_КВР,0)+1,2,,,"КВР")))</f>
        <v>Иные закупки товаров, работ и услуг для обеспечения муниципальных нужд</v>
      </c>
      <c r="B583" s="43" t="s">
        <v>583</v>
      </c>
      <c r="C583" s="8" t="s">
        <v>223</v>
      </c>
      <c r="D583" s="1" t="s">
        <v>227</v>
      </c>
      <c r="E583" s="88">
        <v>240</v>
      </c>
      <c r="F583" s="7">
        <f t="shared" si="129"/>
        <v>77.9</v>
      </c>
      <c r="G583" s="7">
        <f t="shared" si="129"/>
        <v>0</v>
      </c>
      <c r="H583" s="35">
        <f t="shared" si="125"/>
        <v>77.9</v>
      </c>
      <c r="I583" s="7">
        <f t="shared" si="129"/>
        <v>0</v>
      </c>
      <c r="J583" s="35">
        <f t="shared" si="122"/>
        <v>77.9</v>
      </c>
      <c r="K583" s="7">
        <f t="shared" si="129"/>
        <v>0</v>
      </c>
      <c r="L583" s="35">
        <f t="shared" si="120"/>
        <v>77.9</v>
      </c>
      <c r="M583" s="7">
        <f t="shared" si="129"/>
        <v>0</v>
      </c>
      <c r="N583" s="35">
        <f t="shared" si="121"/>
        <v>77.9</v>
      </c>
      <c r="O583" s="7">
        <f t="shared" si="129"/>
        <v>0</v>
      </c>
      <c r="P583" s="35">
        <f t="shared" si="117"/>
        <v>77.9</v>
      </c>
    </row>
    <row r="584" spans="1:16" ht="35.25" customHeight="1">
      <c r="A584" s="61" t="str">
        <f ca="1">IF(ISERROR(MATCH(E584,Код_КВР,0)),"",INDIRECT(ADDRESS(MATCH(E584,Код_КВР,0)+1,2,,,"КВР")))</f>
        <v xml:space="preserve">Прочая закупка товаров, работ и услуг для обеспечения муниципальных нужд         </v>
      </c>
      <c r="B584" s="43" t="s">
        <v>583</v>
      </c>
      <c r="C584" s="8" t="s">
        <v>223</v>
      </c>
      <c r="D584" s="1" t="s">
        <v>227</v>
      </c>
      <c r="E584" s="88">
        <v>244</v>
      </c>
      <c r="F584" s="7">
        <f>'прил.5'!G175</f>
        <v>77.9</v>
      </c>
      <c r="G584" s="7">
        <f>'прил.5'!H175</f>
        <v>0</v>
      </c>
      <c r="H584" s="35">
        <f t="shared" si="125"/>
        <v>77.9</v>
      </c>
      <c r="I584" s="7">
        <f>'прил.5'!J175</f>
        <v>0</v>
      </c>
      <c r="J584" s="35">
        <f t="shared" si="122"/>
        <v>77.9</v>
      </c>
      <c r="K584" s="7">
        <f>'прил.5'!L175</f>
        <v>0</v>
      </c>
      <c r="L584" s="35">
        <f t="shared" si="120"/>
        <v>77.9</v>
      </c>
      <c r="M584" s="7">
        <f>'прил.5'!N175</f>
        <v>0</v>
      </c>
      <c r="N584" s="35">
        <f t="shared" si="121"/>
        <v>77.9</v>
      </c>
      <c r="O584" s="7">
        <f>'прил.5'!P175</f>
        <v>0</v>
      </c>
      <c r="P584" s="35">
        <f t="shared" si="117"/>
        <v>77.9</v>
      </c>
    </row>
    <row r="585" spans="1:16" ht="12.75">
      <c r="A585" s="61" t="str">
        <f ca="1">IF(ISERROR(MATCH(C585,Код_Раздел,0)),"",INDIRECT(ADDRESS(MATCH(C585,Код_Раздел,0)+1,2,,,"Раздел")))</f>
        <v>Образование</v>
      </c>
      <c r="B585" s="43" t="s">
        <v>583</v>
      </c>
      <c r="C585" s="8" t="s">
        <v>203</v>
      </c>
      <c r="D585" s="1"/>
      <c r="E585" s="88"/>
      <c r="F585" s="7">
        <f>F586</f>
        <v>480</v>
      </c>
      <c r="G585" s="7">
        <f>G586</f>
        <v>0</v>
      </c>
      <c r="H585" s="35">
        <f t="shared" si="125"/>
        <v>480</v>
      </c>
      <c r="I585" s="7">
        <f>I586</f>
        <v>0</v>
      </c>
      <c r="J585" s="35">
        <f t="shared" si="122"/>
        <v>480</v>
      </c>
      <c r="K585" s="7">
        <f>K586</f>
        <v>0</v>
      </c>
      <c r="L585" s="35">
        <f t="shared" si="120"/>
        <v>480</v>
      </c>
      <c r="M585" s="7">
        <f>M586</f>
        <v>0</v>
      </c>
      <c r="N585" s="35">
        <f t="shared" si="121"/>
        <v>480</v>
      </c>
      <c r="O585" s="7">
        <f>O586</f>
        <v>0</v>
      </c>
      <c r="P585" s="35">
        <f t="shared" si="117"/>
        <v>480</v>
      </c>
    </row>
    <row r="586" spans="1:16" ht="12.75">
      <c r="A586" s="12" t="s">
        <v>259</v>
      </c>
      <c r="B586" s="43" t="s">
        <v>583</v>
      </c>
      <c r="C586" s="8" t="s">
        <v>203</v>
      </c>
      <c r="D586" s="8" t="s">
        <v>227</v>
      </c>
      <c r="E586" s="88"/>
      <c r="F586" s="7">
        <f>F587+F590</f>
        <v>480</v>
      </c>
      <c r="G586" s="7">
        <f>G587+G590</f>
        <v>0</v>
      </c>
      <c r="H586" s="35">
        <f t="shared" si="125"/>
        <v>480</v>
      </c>
      <c r="I586" s="7">
        <f>I587+I590</f>
        <v>0</v>
      </c>
      <c r="J586" s="35">
        <f t="shared" si="122"/>
        <v>480</v>
      </c>
      <c r="K586" s="7">
        <f>K587+K590</f>
        <v>0</v>
      </c>
      <c r="L586" s="35">
        <f t="shared" si="120"/>
        <v>480</v>
      </c>
      <c r="M586" s="7">
        <f>M587+M590</f>
        <v>0</v>
      </c>
      <c r="N586" s="35">
        <f t="shared" si="121"/>
        <v>480</v>
      </c>
      <c r="O586" s="7">
        <f>O587+O590</f>
        <v>0</v>
      </c>
      <c r="P586" s="35">
        <f t="shared" si="117"/>
        <v>480</v>
      </c>
    </row>
    <row r="587" spans="1:16" ht="12.75" hidden="1">
      <c r="A587" s="61" t="str">
        <f aca="true" t="shared" si="130" ref="A587:A594">IF(ISERROR(MATCH(E587,Код_КВР,0)),"",INDIRECT(ADDRESS(MATCH(E587,Код_КВР,0)+1,2,,,"КВР")))</f>
        <v>Закупка товаров, работ и услуг для муниципальных нужд</v>
      </c>
      <c r="B587" s="43" t="s">
        <v>583</v>
      </c>
      <c r="C587" s="8" t="s">
        <v>203</v>
      </c>
      <c r="D587" s="8" t="s">
        <v>227</v>
      </c>
      <c r="E587" s="88">
        <v>200</v>
      </c>
      <c r="F587" s="7">
        <f>F588</f>
        <v>0</v>
      </c>
      <c r="G587" s="7">
        <f>G588</f>
        <v>0</v>
      </c>
      <c r="H587" s="35">
        <f t="shared" si="125"/>
        <v>0</v>
      </c>
      <c r="I587" s="7">
        <f>I588</f>
        <v>0</v>
      </c>
      <c r="J587" s="35">
        <f t="shared" si="122"/>
        <v>0</v>
      </c>
      <c r="K587" s="7">
        <f>K588</f>
        <v>0</v>
      </c>
      <c r="L587" s="35">
        <f t="shared" si="120"/>
        <v>0</v>
      </c>
      <c r="M587" s="7">
        <f>M588</f>
        <v>0</v>
      </c>
      <c r="N587" s="35">
        <f t="shared" si="121"/>
        <v>0</v>
      </c>
      <c r="O587" s="7">
        <f>O588</f>
        <v>0</v>
      </c>
      <c r="P587" s="35">
        <f t="shared" si="117"/>
        <v>0</v>
      </c>
    </row>
    <row r="588" spans="1:16" ht="33" hidden="1">
      <c r="A588" s="61" t="str">
        <f ca="1" t="shared" si="130"/>
        <v>Иные закупки товаров, работ и услуг для обеспечения муниципальных нужд</v>
      </c>
      <c r="B588" s="43" t="s">
        <v>583</v>
      </c>
      <c r="C588" s="8" t="s">
        <v>203</v>
      </c>
      <c r="D588" s="8" t="s">
        <v>227</v>
      </c>
      <c r="E588" s="88">
        <v>240</v>
      </c>
      <c r="F588" s="7">
        <f>F589</f>
        <v>0</v>
      </c>
      <c r="G588" s="7">
        <f>G589</f>
        <v>0</v>
      </c>
      <c r="H588" s="35">
        <f t="shared" si="125"/>
        <v>0</v>
      </c>
      <c r="I588" s="7">
        <f>I589</f>
        <v>0</v>
      </c>
      <c r="J588" s="35">
        <f t="shared" si="122"/>
        <v>0</v>
      </c>
      <c r="K588" s="7">
        <f>K589</f>
        <v>0</v>
      </c>
      <c r="L588" s="35">
        <f t="shared" si="120"/>
        <v>0</v>
      </c>
      <c r="M588" s="7">
        <f>M589</f>
        <v>0</v>
      </c>
      <c r="N588" s="35">
        <f t="shared" si="121"/>
        <v>0</v>
      </c>
      <c r="O588" s="7">
        <f>O589</f>
        <v>0</v>
      </c>
      <c r="P588" s="35">
        <f t="shared" si="117"/>
        <v>0</v>
      </c>
    </row>
    <row r="589" spans="1:16" ht="33" hidden="1">
      <c r="A589" s="61" t="str">
        <f ca="1" t="shared" si="130"/>
        <v xml:space="preserve">Прочая закупка товаров, работ и услуг для обеспечения муниципальных нужд         </v>
      </c>
      <c r="B589" s="43" t="s">
        <v>583</v>
      </c>
      <c r="C589" s="8" t="s">
        <v>203</v>
      </c>
      <c r="D589" s="8" t="s">
        <v>227</v>
      </c>
      <c r="E589" s="88">
        <v>244</v>
      </c>
      <c r="F589" s="7">
        <f>'прил.5'!G728</f>
        <v>0</v>
      </c>
      <c r="G589" s="7">
        <f>'прил.5'!H728</f>
        <v>0</v>
      </c>
      <c r="H589" s="35">
        <f t="shared" si="125"/>
        <v>0</v>
      </c>
      <c r="I589" s="7">
        <f>'прил.5'!J728</f>
        <v>0</v>
      </c>
      <c r="J589" s="35">
        <f t="shared" si="122"/>
        <v>0</v>
      </c>
      <c r="K589" s="7">
        <f>'прил.5'!L728</f>
        <v>0</v>
      </c>
      <c r="L589" s="35">
        <f t="shared" si="120"/>
        <v>0</v>
      </c>
      <c r="M589" s="7">
        <f>'прил.5'!N728</f>
        <v>0</v>
      </c>
      <c r="N589" s="35">
        <f t="shared" si="121"/>
        <v>0</v>
      </c>
      <c r="O589" s="7">
        <f>'прил.5'!P728</f>
        <v>0</v>
      </c>
      <c r="P589" s="35">
        <f t="shared" si="117"/>
        <v>0</v>
      </c>
    </row>
    <row r="590" spans="1:16" ht="33.75" customHeight="1">
      <c r="A590" s="61" t="str">
        <f ca="1" t="shared" si="130"/>
        <v>Предоставление субсидий бюджетным, автономным учреждениям и иным некоммерческим организациям</v>
      </c>
      <c r="B590" s="43" t="s">
        <v>583</v>
      </c>
      <c r="C590" s="8" t="s">
        <v>203</v>
      </c>
      <c r="D590" s="8" t="s">
        <v>227</v>
      </c>
      <c r="E590" s="88">
        <v>600</v>
      </c>
      <c r="F590" s="7">
        <f>F591+F593</f>
        <v>480</v>
      </c>
      <c r="G590" s="7">
        <f>G591+G593</f>
        <v>0</v>
      </c>
      <c r="H590" s="35">
        <f t="shared" si="125"/>
        <v>480</v>
      </c>
      <c r="I590" s="7">
        <f>I591+I593</f>
        <v>0</v>
      </c>
      <c r="J590" s="35">
        <f t="shared" si="122"/>
        <v>480</v>
      </c>
      <c r="K590" s="7">
        <f>K591+K593</f>
        <v>0</v>
      </c>
      <c r="L590" s="35">
        <f t="shared" si="120"/>
        <v>480</v>
      </c>
      <c r="M590" s="7">
        <f>M591+M593</f>
        <v>0</v>
      </c>
      <c r="N590" s="35">
        <f t="shared" si="121"/>
        <v>480</v>
      </c>
      <c r="O590" s="7">
        <f>O591+O593</f>
        <v>0</v>
      </c>
      <c r="P590" s="35">
        <f t="shared" si="117"/>
        <v>480</v>
      </c>
    </row>
    <row r="591" spans="1:16" ht="12.75">
      <c r="A591" s="61" t="str">
        <f ca="1" t="shared" si="130"/>
        <v>Субсидии бюджетным учреждениям</v>
      </c>
      <c r="B591" s="43" t="s">
        <v>583</v>
      </c>
      <c r="C591" s="8" t="s">
        <v>203</v>
      </c>
      <c r="D591" s="8" t="s">
        <v>227</v>
      </c>
      <c r="E591" s="88">
        <v>610</v>
      </c>
      <c r="F591" s="7">
        <f>F592</f>
        <v>463.4</v>
      </c>
      <c r="G591" s="7">
        <f>G592</f>
        <v>0</v>
      </c>
      <c r="H591" s="35">
        <f t="shared" si="125"/>
        <v>463.4</v>
      </c>
      <c r="I591" s="7">
        <f>I592</f>
        <v>0</v>
      </c>
      <c r="J591" s="35">
        <f t="shared" si="122"/>
        <v>463.4</v>
      </c>
      <c r="K591" s="7">
        <f>K592</f>
        <v>0</v>
      </c>
      <c r="L591" s="35">
        <f t="shared" si="120"/>
        <v>463.4</v>
      </c>
      <c r="M591" s="7">
        <f>M592</f>
        <v>0</v>
      </c>
      <c r="N591" s="35">
        <f t="shared" si="121"/>
        <v>463.4</v>
      </c>
      <c r="O591" s="7">
        <f>O592</f>
        <v>0</v>
      </c>
      <c r="P591" s="35">
        <f t="shared" si="117"/>
        <v>463.4</v>
      </c>
    </row>
    <row r="592" spans="1:16" ht="12.75">
      <c r="A592" s="61" t="str">
        <f ca="1" t="shared" si="130"/>
        <v>Субсидии бюджетным учреждениям на иные цели</v>
      </c>
      <c r="B592" s="43" t="s">
        <v>583</v>
      </c>
      <c r="C592" s="8" t="s">
        <v>203</v>
      </c>
      <c r="D592" s="8" t="s">
        <v>227</v>
      </c>
      <c r="E592" s="88">
        <v>612</v>
      </c>
      <c r="F592" s="7">
        <f>'прил.5'!G731</f>
        <v>463.4</v>
      </c>
      <c r="G592" s="7">
        <f>'прил.5'!H731</f>
        <v>0</v>
      </c>
      <c r="H592" s="35">
        <f t="shared" si="125"/>
        <v>463.4</v>
      </c>
      <c r="I592" s="7">
        <f>'прил.5'!J731</f>
        <v>0</v>
      </c>
      <c r="J592" s="35">
        <f t="shared" si="122"/>
        <v>463.4</v>
      </c>
      <c r="K592" s="7">
        <f>'прил.5'!L731</f>
        <v>0</v>
      </c>
      <c r="L592" s="35">
        <f t="shared" si="120"/>
        <v>463.4</v>
      </c>
      <c r="M592" s="7">
        <f>'прил.5'!N731</f>
        <v>0</v>
      </c>
      <c r="N592" s="35">
        <f t="shared" si="121"/>
        <v>463.4</v>
      </c>
      <c r="O592" s="7">
        <f>'прил.5'!P731</f>
        <v>0</v>
      </c>
      <c r="P592" s="35">
        <f t="shared" si="117"/>
        <v>463.4</v>
      </c>
    </row>
    <row r="593" spans="1:16" ht="12.75">
      <c r="A593" s="61" t="str">
        <f ca="1" t="shared" si="130"/>
        <v>Субсидии автономным учреждениям</v>
      </c>
      <c r="B593" s="43" t="s">
        <v>583</v>
      </c>
      <c r="C593" s="8" t="s">
        <v>203</v>
      </c>
      <c r="D593" s="8" t="s">
        <v>227</v>
      </c>
      <c r="E593" s="88">
        <v>620</v>
      </c>
      <c r="F593" s="7">
        <f>F594</f>
        <v>16.6</v>
      </c>
      <c r="G593" s="7">
        <f>G594</f>
        <v>0</v>
      </c>
      <c r="H593" s="35">
        <f t="shared" si="125"/>
        <v>16.6</v>
      </c>
      <c r="I593" s="7">
        <f>I594</f>
        <v>0</v>
      </c>
      <c r="J593" s="35">
        <f t="shared" si="122"/>
        <v>16.6</v>
      </c>
      <c r="K593" s="7">
        <f>K594</f>
        <v>0</v>
      </c>
      <c r="L593" s="35">
        <f t="shared" si="120"/>
        <v>16.6</v>
      </c>
      <c r="M593" s="7">
        <f>M594</f>
        <v>0</v>
      </c>
      <c r="N593" s="35">
        <f t="shared" si="121"/>
        <v>16.6</v>
      </c>
      <c r="O593" s="7">
        <f>O594</f>
        <v>0</v>
      </c>
      <c r="P593" s="35">
        <f t="shared" si="117"/>
        <v>16.6</v>
      </c>
    </row>
    <row r="594" spans="1:16" ht="12.75">
      <c r="A594" s="61" t="str">
        <f ca="1" t="shared" si="130"/>
        <v>Субсидии автономным учреждениям на иные цели</v>
      </c>
      <c r="B594" s="43" t="s">
        <v>583</v>
      </c>
      <c r="C594" s="8" t="s">
        <v>203</v>
      </c>
      <c r="D594" s="8" t="s">
        <v>227</v>
      </c>
      <c r="E594" s="88">
        <v>622</v>
      </c>
      <c r="F594" s="7">
        <f>'прил.5'!G733</f>
        <v>16.6</v>
      </c>
      <c r="G594" s="7">
        <f>'прил.5'!H733</f>
        <v>0</v>
      </c>
      <c r="H594" s="35">
        <f t="shared" si="125"/>
        <v>16.6</v>
      </c>
      <c r="I594" s="7">
        <f>'прил.5'!J733</f>
        <v>0</v>
      </c>
      <c r="J594" s="35">
        <f t="shared" si="122"/>
        <v>16.6</v>
      </c>
      <c r="K594" s="7">
        <f>'прил.5'!L733</f>
        <v>0</v>
      </c>
      <c r="L594" s="35">
        <f t="shared" si="120"/>
        <v>16.6</v>
      </c>
      <c r="M594" s="7">
        <f>'прил.5'!N733</f>
        <v>0</v>
      </c>
      <c r="N594" s="35">
        <f t="shared" si="121"/>
        <v>16.6</v>
      </c>
      <c r="O594" s="7">
        <f>'прил.5'!P733</f>
        <v>0</v>
      </c>
      <c r="P594" s="35">
        <f t="shared" si="117"/>
        <v>16.6</v>
      </c>
    </row>
    <row r="595" spans="1:16" ht="12.75" hidden="1">
      <c r="A595" s="61" t="str">
        <f ca="1">IF(ISERROR(MATCH(C595,Код_Раздел,0)),"",INDIRECT(ADDRESS(MATCH(C595,Код_Раздел,0)+1,2,,,"Раздел")))</f>
        <v>Культура, кинематография</v>
      </c>
      <c r="B595" s="43" t="s">
        <v>583</v>
      </c>
      <c r="C595" s="8" t="s">
        <v>230</v>
      </c>
      <c r="D595" s="1"/>
      <c r="E595" s="88"/>
      <c r="F595" s="7">
        <f aca="true" t="shared" si="131" ref="F595:O598">F596</f>
        <v>0</v>
      </c>
      <c r="G595" s="7">
        <f t="shared" si="131"/>
        <v>0</v>
      </c>
      <c r="H595" s="35">
        <f t="shared" si="125"/>
        <v>0</v>
      </c>
      <c r="I595" s="7">
        <f t="shared" si="131"/>
        <v>0</v>
      </c>
      <c r="J595" s="35">
        <f t="shared" si="122"/>
        <v>0</v>
      </c>
      <c r="K595" s="7">
        <f t="shared" si="131"/>
        <v>0</v>
      </c>
      <c r="L595" s="35">
        <f t="shared" si="120"/>
        <v>0</v>
      </c>
      <c r="M595" s="7">
        <f t="shared" si="131"/>
        <v>0</v>
      </c>
      <c r="N595" s="35">
        <f t="shared" si="121"/>
        <v>0</v>
      </c>
      <c r="O595" s="7">
        <f t="shared" si="131"/>
        <v>0</v>
      </c>
      <c r="P595" s="35">
        <f aca="true" t="shared" si="132" ref="P595:P658">N595+O595</f>
        <v>0</v>
      </c>
    </row>
    <row r="596" spans="1:16" ht="12.75" hidden="1">
      <c r="A596" s="12" t="s">
        <v>171</v>
      </c>
      <c r="B596" s="43" t="s">
        <v>583</v>
      </c>
      <c r="C596" s="8" t="s">
        <v>230</v>
      </c>
      <c r="D596" s="1" t="s">
        <v>224</v>
      </c>
      <c r="E596" s="88"/>
      <c r="F596" s="7">
        <f t="shared" si="131"/>
        <v>0</v>
      </c>
      <c r="G596" s="7">
        <f t="shared" si="131"/>
        <v>0</v>
      </c>
      <c r="H596" s="35">
        <f t="shared" si="125"/>
        <v>0</v>
      </c>
      <c r="I596" s="7">
        <f t="shared" si="131"/>
        <v>0</v>
      </c>
      <c r="J596" s="35">
        <f t="shared" si="122"/>
        <v>0</v>
      </c>
      <c r="K596" s="7">
        <f t="shared" si="131"/>
        <v>0</v>
      </c>
      <c r="L596" s="35">
        <f t="shared" si="120"/>
        <v>0</v>
      </c>
      <c r="M596" s="7">
        <f t="shared" si="131"/>
        <v>0</v>
      </c>
      <c r="N596" s="35">
        <f t="shared" si="121"/>
        <v>0</v>
      </c>
      <c r="O596" s="7">
        <f t="shared" si="131"/>
        <v>0</v>
      </c>
      <c r="P596" s="35">
        <f t="shared" si="132"/>
        <v>0</v>
      </c>
    </row>
    <row r="597" spans="1:16" ht="33" hidden="1">
      <c r="A597" s="61" t="str">
        <f ca="1">IF(ISERROR(MATCH(E597,Код_КВР,0)),"",INDIRECT(ADDRESS(MATCH(E597,Код_КВР,0)+1,2,,,"КВР")))</f>
        <v>Предоставление субсидий бюджетным, автономным учреждениям и иным некоммерческим организациям</v>
      </c>
      <c r="B597" s="43" t="s">
        <v>583</v>
      </c>
      <c r="C597" s="8" t="s">
        <v>230</v>
      </c>
      <c r="D597" s="1" t="s">
        <v>224</v>
      </c>
      <c r="E597" s="88">
        <v>600</v>
      </c>
      <c r="F597" s="7">
        <f t="shared" si="131"/>
        <v>0</v>
      </c>
      <c r="G597" s="7">
        <f t="shared" si="131"/>
        <v>0</v>
      </c>
      <c r="H597" s="35">
        <f t="shared" si="125"/>
        <v>0</v>
      </c>
      <c r="I597" s="7">
        <f t="shared" si="131"/>
        <v>0</v>
      </c>
      <c r="J597" s="35">
        <f t="shared" si="122"/>
        <v>0</v>
      </c>
      <c r="K597" s="7">
        <f t="shared" si="131"/>
        <v>0</v>
      </c>
      <c r="L597" s="35">
        <f t="shared" si="120"/>
        <v>0</v>
      </c>
      <c r="M597" s="7">
        <f t="shared" si="131"/>
        <v>0</v>
      </c>
      <c r="N597" s="35">
        <f t="shared" si="121"/>
        <v>0</v>
      </c>
      <c r="O597" s="7">
        <f t="shared" si="131"/>
        <v>0</v>
      </c>
      <c r="P597" s="35">
        <f t="shared" si="132"/>
        <v>0</v>
      </c>
    </row>
    <row r="598" spans="1:16" ht="12.75" hidden="1">
      <c r="A598" s="61" t="str">
        <f ca="1">IF(ISERROR(MATCH(E598,Код_КВР,0)),"",INDIRECT(ADDRESS(MATCH(E598,Код_КВР,0)+1,2,,,"КВР")))</f>
        <v>Субсидии бюджетным учреждениям</v>
      </c>
      <c r="B598" s="43" t="s">
        <v>583</v>
      </c>
      <c r="C598" s="8" t="s">
        <v>230</v>
      </c>
      <c r="D598" s="1" t="s">
        <v>224</v>
      </c>
      <c r="E598" s="88">
        <v>610</v>
      </c>
      <c r="F598" s="7">
        <f t="shared" si="131"/>
        <v>0</v>
      </c>
      <c r="G598" s="7">
        <f t="shared" si="131"/>
        <v>0</v>
      </c>
      <c r="H598" s="35">
        <f t="shared" si="125"/>
        <v>0</v>
      </c>
      <c r="I598" s="7">
        <f t="shared" si="131"/>
        <v>0</v>
      </c>
      <c r="J598" s="35">
        <f t="shared" si="122"/>
        <v>0</v>
      </c>
      <c r="K598" s="7">
        <f t="shared" si="131"/>
        <v>0</v>
      </c>
      <c r="L598" s="35">
        <f t="shared" si="120"/>
        <v>0</v>
      </c>
      <c r="M598" s="7">
        <f t="shared" si="131"/>
        <v>0</v>
      </c>
      <c r="N598" s="35">
        <f t="shared" si="121"/>
        <v>0</v>
      </c>
      <c r="O598" s="7">
        <f t="shared" si="131"/>
        <v>0</v>
      </c>
      <c r="P598" s="35">
        <f t="shared" si="132"/>
        <v>0</v>
      </c>
    </row>
    <row r="599" spans="1:16" ht="12.75" hidden="1">
      <c r="A599" s="61" t="str">
        <f ca="1">IF(ISERROR(MATCH(E599,Код_КВР,0)),"",INDIRECT(ADDRESS(MATCH(E599,Код_КВР,0)+1,2,,,"КВР")))</f>
        <v>Субсидии бюджетным учреждениям на иные цели</v>
      </c>
      <c r="B599" s="43" t="s">
        <v>583</v>
      </c>
      <c r="C599" s="8" t="s">
        <v>230</v>
      </c>
      <c r="D599" s="1" t="s">
        <v>224</v>
      </c>
      <c r="E599" s="88">
        <v>612</v>
      </c>
      <c r="F599" s="7">
        <f>'прил.5'!G1044</f>
        <v>0</v>
      </c>
      <c r="G599" s="7">
        <f>'прил.5'!H1044</f>
        <v>0</v>
      </c>
      <c r="H599" s="35">
        <f t="shared" si="125"/>
        <v>0</v>
      </c>
      <c r="I599" s="7">
        <f>'прил.5'!J1044</f>
        <v>0</v>
      </c>
      <c r="J599" s="35">
        <f t="shared" si="122"/>
        <v>0</v>
      </c>
      <c r="K599" s="7">
        <f>'прил.5'!L1044</f>
        <v>0</v>
      </c>
      <c r="L599" s="35">
        <f t="shared" si="120"/>
        <v>0</v>
      </c>
      <c r="M599" s="7">
        <f>'прил.5'!N1044</f>
        <v>0</v>
      </c>
      <c r="N599" s="35">
        <f t="shared" si="121"/>
        <v>0</v>
      </c>
      <c r="O599" s="7">
        <f>'прил.5'!P1044</f>
        <v>0</v>
      </c>
      <c r="P599" s="35">
        <f t="shared" si="132"/>
        <v>0</v>
      </c>
    </row>
    <row r="600" spans="1:16" ht="12.75" hidden="1">
      <c r="A600" s="61" t="str">
        <f ca="1">IF(ISERROR(MATCH(C600,Код_Раздел,0)),"",INDIRECT(ADDRESS(MATCH(C600,Код_Раздел,0)+1,2,,,"Раздел")))</f>
        <v>Физическая культура и спорт</v>
      </c>
      <c r="B600" s="43" t="s">
        <v>583</v>
      </c>
      <c r="C600" s="8" t="s">
        <v>232</v>
      </c>
      <c r="D600" s="8"/>
      <c r="E600" s="88"/>
      <c r="F600" s="7">
        <f aca="true" t="shared" si="133" ref="F600:O603">F601</f>
        <v>0</v>
      </c>
      <c r="G600" s="7">
        <f t="shared" si="133"/>
        <v>0</v>
      </c>
      <c r="H600" s="35">
        <f t="shared" si="125"/>
        <v>0</v>
      </c>
      <c r="I600" s="7">
        <f t="shared" si="133"/>
        <v>0</v>
      </c>
      <c r="J600" s="35">
        <f t="shared" si="122"/>
        <v>0</v>
      </c>
      <c r="K600" s="7">
        <f t="shared" si="133"/>
        <v>0</v>
      </c>
      <c r="L600" s="35">
        <f t="shared" si="120"/>
        <v>0</v>
      </c>
      <c r="M600" s="7">
        <f t="shared" si="133"/>
        <v>0</v>
      </c>
      <c r="N600" s="35">
        <f t="shared" si="121"/>
        <v>0</v>
      </c>
      <c r="O600" s="7">
        <f t="shared" si="133"/>
        <v>0</v>
      </c>
      <c r="P600" s="35">
        <f t="shared" si="132"/>
        <v>0</v>
      </c>
    </row>
    <row r="601" spans="1:16" ht="12.75" hidden="1">
      <c r="A601" s="12" t="s">
        <v>194</v>
      </c>
      <c r="B601" s="43" t="s">
        <v>583</v>
      </c>
      <c r="C601" s="8" t="s">
        <v>232</v>
      </c>
      <c r="D601" s="1" t="s">
        <v>221</v>
      </c>
      <c r="E601" s="88"/>
      <c r="F601" s="7">
        <f t="shared" si="133"/>
        <v>0</v>
      </c>
      <c r="G601" s="7">
        <f t="shared" si="133"/>
        <v>0</v>
      </c>
      <c r="H601" s="35">
        <f t="shared" si="125"/>
        <v>0</v>
      </c>
      <c r="I601" s="7">
        <f t="shared" si="133"/>
        <v>0</v>
      </c>
      <c r="J601" s="35">
        <f t="shared" si="122"/>
        <v>0</v>
      </c>
      <c r="K601" s="7">
        <f t="shared" si="133"/>
        <v>0</v>
      </c>
      <c r="L601" s="35">
        <f t="shared" si="120"/>
        <v>0</v>
      </c>
      <c r="M601" s="7">
        <f t="shared" si="133"/>
        <v>0</v>
      </c>
      <c r="N601" s="35">
        <f t="shared" si="121"/>
        <v>0</v>
      </c>
      <c r="O601" s="7">
        <f t="shared" si="133"/>
        <v>0</v>
      </c>
      <c r="P601" s="35">
        <f t="shared" si="132"/>
        <v>0</v>
      </c>
    </row>
    <row r="602" spans="1:16" ht="33" hidden="1">
      <c r="A602" s="61" t="str">
        <f ca="1">IF(ISERROR(MATCH(E602,Код_КВР,0)),"",INDIRECT(ADDRESS(MATCH(E602,Код_КВР,0)+1,2,,,"КВР")))</f>
        <v>Предоставление субсидий бюджетным, автономным учреждениям и иным некоммерческим организациям</v>
      </c>
      <c r="B602" s="43" t="s">
        <v>583</v>
      </c>
      <c r="C602" s="8" t="s">
        <v>232</v>
      </c>
      <c r="D602" s="1" t="s">
        <v>221</v>
      </c>
      <c r="E602" s="88">
        <v>600</v>
      </c>
      <c r="F602" s="7">
        <f t="shared" si="133"/>
        <v>0</v>
      </c>
      <c r="G602" s="7">
        <f t="shared" si="133"/>
        <v>0</v>
      </c>
      <c r="H602" s="35">
        <f t="shared" si="125"/>
        <v>0</v>
      </c>
      <c r="I602" s="7">
        <f t="shared" si="133"/>
        <v>0</v>
      </c>
      <c r="J602" s="35">
        <f t="shared" si="122"/>
        <v>0</v>
      </c>
      <c r="K602" s="7">
        <f t="shared" si="133"/>
        <v>0</v>
      </c>
      <c r="L602" s="35">
        <f t="shared" si="120"/>
        <v>0</v>
      </c>
      <c r="M602" s="7">
        <f t="shared" si="133"/>
        <v>0</v>
      </c>
      <c r="N602" s="35">
        <f t="shared" si="121"/>
        <v>0</v>
      </c>
      <c r="O602" s="7">
        <f t="shared" si="133"/>
        <v>0</v>
      </c>
      <c r="P602" s="35">
        <f t="shared" si="132"/>
        <v>0</v>
      </c>
    </row>
    <row r="603" spans="1:16" ht="12.75" hidden="1">
      <c r="A603" s="61" t="str">
        <f ca="1">IF(ISERROR(MATCH(E603,Код_КВР,0)),"",INDIRECT(ADDRESS(MATCH(E603,Код_КВР,0)+1,2,,,"КВР")))</f>
        <v>Субсидии автономным учреждениям</v>
      </c>
      <c r="B603" s="43" t="s">
        <v>583</v>
      </c>
      <c r="C603" s="8" t="s">
        <v>232</v>
      </c>
      <c r="D603" s="1" t="s">
        <v>221</v>
      </c>
      <c r="E603" s="88">
        <v>620</v>
      </c>
      <c r="F603" s="7">
        <f t="shared" si="133"/>
        <v>0</v>
      </c>
      <c r="G603" s="7">
        <f t="shared" si="133"/>
        <v>0</v>
      </c>
      <c r="H603" s="35">
        <f t="shared" si="125"/>
        <v>0</v>
      </c>
      <c r="I603" s="7">
        <f t="shared" si="133"/>
        <v>0</v>
      </c>
      <c r="J603" s="35">
        <f t="shared" si="122"/>
        <v>0</v>
      </c>
      <c r="K603" s="7">
        <f t="shared" si="133"/>
        <v>0</v>
      </c>
      <c r="L603" s="35">
        <f aca="true" t="shared" si="134" ref="L603:L666">J603+K603</f>
        <v>0</v>
      </c>
      <c r="M603" s="7">
        <f t="shared" si="133"/>
        <v>0</v>
      </c>
      <c r="N603" s="35">
        <f aca="true" t="shared" si="135" ref="N603:N666">L603+M603</f>
        <v>0</v>
      </c>
      <c r="O603" s="7">
        <f t="shared" si="133"/>
        <v>0</v>
      </c>
      <c r="P603" s="35">
        <f t="shared" si="132"/>
        <v>0</v>
      </c>
    </row>
    <row r="604" spans="1:16" ht="12.75" hidden="1">
      <c r="A604" s="61" t="str">
        <f ca="1">IF(ISERROR(MATCH(E604,Код_КВР,0)),"",INDIRECT(ADDRESS(MATCH(E604,Код_КВР,0)+1,2,,,"КВР")))</f>
        <v>Субсидии автономным учреждениям на иные цели</v>
      </c>
      <c r="B604" s="43" t="s">
        <v>583</v>
      </c>
      <c r="C604" s="8" t="s">
        <v>232</v>
      </c>
      <c r="D604" s="1" t="s">
        <v>221</v>
      </c>
      <c r="E604" s="88">
        <v>622</v>
      </c>
      <c r="F604" s="7">
        <f>'прил.5'!G1158</f>
        <v>0</v>
      </c>
      <c r="G604" s="7">
        <f>'прил.5'!H1158</f>
        <v>0</v>
      </c>
      <c r="H604" s="35">
        <f t="shared" si="125"/>
        <v>0</v>
      </c>
      <c r="I604" s="7">
        <f>'прил.5'!J1158</f>
        <v>0</v>
      </c>
      <c r="J604" s="35">
        <f t="shared" si="122"/>
        <v>0</v>
      </c>
      <c r="K604" s="7">
        <f>'прил.5'!L1158</f>
        <v>0</v>
      </c>
      <c r="L604" s="35">
        <f t="shared" si="134"/>
        <v>0</v>
      </c>
      <c r="M604" s="7">
        <f>'прил.5'!N1158</f>
        <v>0</v>
      </c>
      <c r="N604" s="35">
        <f t="shared" si="135"/>
        <v>0</v>
      </c>
      <c r="O604" s="7">
        <f>'прил.5'!P1158</f>
        <v>0</v>
      </c>
      <c r="P604" s="35">
        <f t="shared" si="132"/>
        <v>0</v>
      </c>
    </row>
    <row r="605" spans="1:16" ht="12.75">
      <c r="A605" s="61" t="str">
        <f ca="1">IF(ISERROR(MATCH(B605,Код_КЦСР,0)),"",INDIRECT(ADDRESS(MATCH(B605,Код_КЦСР,0)+1,2,,,"КЦСР")))</f>
        <v>Пропаганда здорового образа жизни</v>
      </c>
      <c r="B605" s="43" t="s">
        <v>585</v>
      </c>
      <c r="C605" s="8"/>
      <c r="D605" s="1"/>
      <c r="E605" s="88"/>
      <c r="F605" s="7">
        <f>F606+F611+F620</f>
        <v>729.4</v>
      </c>
      <c r="G605" s="7">
        <f>G606+G611+G620</f>
        <v>0</v>
      </c>
      <c r="H605" s="35">
        <f t="shared" si="125"/>
        <v>729.4</v>
      </c>
      <c r="I605" s="7">
        <f>I606+I611+I620</f>
        <v>0</v>
      </c>
      <c r="J605" s="35">
        <f t="shared" si="122"/>
        <v>729.4</v>
      </c>
      <c r="K605" s="7">
        <f>K606+K611+K620</f>
        <v>0</v>
      </c>
      <c r="L605" s="35">
        <f t="shared" si="134"/>
        <v>729.4</v>
      </c>
      <c r="M605" s="7">
        <f>M606+M611+M620</f>
        <v>0</v>
      </c>
      <c r="N605" s="35">
        <f t="shared" si="135"/>
        <v>729.4</v>
      </c>
      <c r="O605" s="7">
        <f>O606+O611+O620</f>
        <v>0</v>
      </c>
      <c r="P605" s="35">
        <f t="shared" si="132"/>
        <v>729.4</v>
      </c>
    </row>
    <row r="606" spans="1:16" ht="12.75">
      <c r="A606" s="61" t="str">
        <f ca="1">IF(ISERROR(MATCH(C606,Код_Раздел,0)),"",INDIRECT(ADDRESS(MATCH(C606,Код_Раздел,0)+1,2,,,"Раздел")))</f>
        <v>Общегосударственные  вопросы</v>
      </c>
      <c r="B606" s="43" t="s">
        <v>585</v>
      </c>
      <c r="C606" s="8" t="s">
        <v>221</v>
      </c>
      <c r="D606" s="1"/>
      <c r="E606" s="88"/>
      <c r="F606" s="7">
        <f aca="true" t="shared" si="136" ref="F606:O609">F607</f>
        <v>399.4</v>
      </c>
      <c r="G606" s="7">
        <f t="shared" si="136"/>
        <v>0</v>
      </c>
      <c r="H606" s="35">
        <f t="shared" si="125"/>
        <v>399.4</v>
      </c>
      <c r="I606" s="7">
        <f t="shared" si="136"/>
        <v>0</v>
      </c>
      <c r="J606" s="35">
        <f t="shared" si="122"/>
        <v>399.4</v>
      </c>
      <c r="K606" s="7">
        <f t="shared" si="136"/>
        <v>0</v>
      </c>
      <c r="L606" s="35">
        <f t="shared" si="134"/>
        <v>399.4</v>
      </c>
      <c r="M606" s="7">
        <f t="shared" si="136"/>
        <v>0</v>
      </c>
      <c r="N606" s="35">
        <f t="shared" si="135"/>
        <v>399.4</v>
      </c>
      <c r="O606" s="7">
        <f t="shared" si="136"/>
        <v>0</v>
      </c>
      <c r="P606" s="35">
        <f t="shared" si="132"/>
        <v>399.4</v>
      </c>
    </row>
    <row r="607" spans="1:16" ht="12.75">
      <c r="A607" s="12" t="s">
        <v>245</v>
      </c>
      <c r="B607" s="43" t="s">
        <v>585</v>
      </c>
      <c r="C607" s="8" t="s">
        <v>221</v>
      </c>
      <c r="D607" s="1" t="s">
        <v>198</v>
      </c>
      <c r="E607" s="88"/>
      <c r="F607" s="7">
        <f t="shared" si="136"/>
        <v>399.4</v>
      </c>
      <c r="G607" s="7">
        <f t="shared" si="136"/>
        <v>0</v>
      </c>
      <c r="H607" s="35">
        <f t="shared" si="125"/>
        <v>399.4</v>
      </c>
      <c r="I607" s="7">
        <f t="shared" si="136"/>
        <v>0</v>
      </c>
      <c r="J607" s="35">
        <f t="shared" si="122"/>
        <v>399.4</v>
      </c>
      <c r="K607" s="7">
        <f t="shared" si="136"/>
        <v>0</v>
      </c>
      <c r="L607" s="35">
        <f t="shared" si="134"/>
        <v>399.4</v>
      </c>
      <c r="M607" s="7">
        <f t="shared" si="136"/>
        <v>0</v>
      </c>
      <c r="N607" s="35">
        <f t="shared" si="135"/>
        <v>399.4</v>
      </c>
      <c r="O607" s="7">
        <f t="shared" si="136"/>
        <v>0</v>
      </c>
      <c r="P607" s="35">
        <f t="shared" si="132"/>
        <v>399.4</v>
      </c>
    </row>
    <row r="608" spans="1:16" ht="12.75">
      <c r="A608" s="61" t="str">
        <f ca="1">IF(ISERROR(MATCH(E608,Код_КВР,0)),"",INDIRECT(ADDRESS(MATCH(E608,Код_КВР,0)+1,2,,,"КВР")))</f>
        <v>Закупка товаров, работ и услуг для муниципальных нужд</v>
      </c>
      <c r="B608" s="43" t="s">
        <v>585</v>
      </c>
      <c r="C608" s="8" t="s">
        <v>221</v>
      </c>
      <c r="D608" s="1" t="s">
        <v>198</v>
      </c>
      <c r="E608" s="88">
        <v>200</v>
      </c>
      <c r="F608" s="7">
        <f t="shared" si="136"/>
        <v>399.4</v>
      </c>
      <c r="G608" s="7">
        <f t="shared" si="136"/>
        <v>0</v>
      </c>
      <c r="H608" s="35">
        <f t="shared" si="125"/>
        <v>399.4</v>
      </c>
      <c r="I608" s="7">
        <f t="shared" si="136"/>
        <v>0</v>
      </c>
      <c r="J608" s="35">
        <f t="shared" si="122"/>
        <v>399.4</v>
      </c>
      <c r="K608" s="7">
        <f t="shared" si="136"/>
        <v>0</v>
      </c>
      <c r="L608" s="35">
        <f t="shared" si="134"/>
        <v>399.4</v>
      </c>
      <c r="M608" s="7">
        <f t="shared" si="136"/>
        <v>0</v>
      </c>
      <c r="N608" s="35">
        <f t="shared" si="135"/>
        <v>399.4</v>
      </c>
      <c r="O608" s="7">
        <f t="shared" si="136"/>
        <v>0</v>
      </c>
      <c r="P608" s="35">
        <f t="shared" si="132"/>
        <v>399.4</v>
      </c>
    </row>
    <row r="609" spans="1:16" ht="36.75" customHeight="1">
      <c r="A609" s="61" t="str">
        <f ca="1">IF(ISERROR(MATCH(E609,Код_КВР,0)),"",INDIRECT(ADDRESS(MATCH(E609,Код_КВР,0)+1,2,,,"КВР")))</f>
        <v>Иные закупки товаров, работ и услуг для обеспечения муниципальных нужд</v>
      </c>
      <c r="B609" s="43" t="s">
        <v>585</v>
      </c>
      <c r="C609" s="8" t="s">
        <v>221</v>
      </c>
      <c r="D609" s="1" t="s">
        <v>198</v>
      </c>
      <c r="E609" s="88">
        <v>240</v>
      </c>
      <c r="F609" s="7">
        <f t="shared" si="136"/>
        <v>399.4</v>
      </c>
      <c r="G609" s="7">
        <f t="shared" si="136"/>
        <v>0</v>
      </c>
      <c r="H609" s="35">
        <f t="shared" si="125"/>
        <v>399.4</v>
      </c>
      <c r="I609" s="7">
        <f t="shared" si="136"/>
        <v>0</v>
      </c>
      <c r="J609" s="35">
        <f aca="true" t="shared" si="137" ref="J609:J672">H609+I609</f>
        <v>399.4</v>
      </c>
      <c r="K609" s="7">
        <f t="shared" si="136"/>
        <v>0</v>
      </c>
      <c r="L609" s="35">
        <f t="shared" si="134"/>
        <v>399.4</v>
      </c>
      <c r="M609" s="7">
        <f t="shared" si="136"/>
        <v>0</v>
      </c>
      <c r="N609" s="35">
        <f t="shared" si="135"/>
        <v>399.4</v>
      </c>
      <c r="O609" s="7">
        <f t="shared" si="136"/>
        <v>0</v>
      </c>
      <c r="P609" s="35">
        <f t="shared" si="132"/>
        <v>399.4</v>
      </c>
    </row>
    <row r="610" spans="1:16" ht="37.5" customHeight="1">
      <c r="A610" s="61" t="str">
        <f ca="1">IF(ISERROR(MATCH(E610,Код_КВР,0)),"",INDIRECT(ADDRESS(MATCH(E610,Код_КВР,0)+1,2,,,"КВР")))</f>
        <v xml:space="preserve">Прочая закупка товаров, работ и услуг для обеспечения муниципальных нужд         </v>
      </c>
      <c r="B610" s="43" t="s">
        <v>585</v>
      </c>
      <c r="C610" s="8" t="s">
        <v>221</v>
      </c>
      <c r="D610" s="1" t="s">
        <v>198</v>
      </c>
      <c r="E610" s="88">
        <v>244</v>
      </c>
      <c r="F610" s="7">
        <f>'прил.5'!G106</f>
        <v>399.4</v>
      </c>
      <c r="G610" s="7">
        <f>'прил.5'!H106</f>
        <v>0</v>
      </c>
      <c r="H610" s="35">
        <f t="shared" si="125"/>
        <v>399.4</v>
      </c>
      <c r="I610" s="7">
        <f>'прил.5'!J106</f>
        <v>0</v>
      </c>
      <c r="J610" s="35">
        <f t="shared" si="137"/>
        <v>399.4</v>
      </c>
      <c r="K610" s="7">
        <f>'прил.5'!L106</f>
        <v>0</v>
      </c>
      <c r="L610" s="35">
        <f t="shared" si="134"/>
        <v>399.4</v>
      </c>
      <c r="M610" s="7">
        <f>'прил.5'!N106</f>
        <v>0</v>
      </c>
      <c r="N610" s="35">
        <f t="shared" si="135"/>
        <v>399.4</v>
      </c>
      <c r="O610" s="7">
        <f>'прил.5'!P106</f>
        <v>0</v>
      </c>
      <c r="P610" s="35">
        <f t="shared" si="132"/>
        <v>399.4</v>
      </c>
    </row>
    <row r="611" spans="1:16" ht="12.75">
      <c r="A611" s="61" t="str">
        <f ca="1">IF(ISERROR(MATCH(C611,Код_Раздел,0)),"",INDIRECT(ADDRESS(MATCH(C611,Код_Раздел,0)+1,2,,,"Раздел")))</f>
        <v>Образование</v>
      </c>
      <c r="B611" s="43" t="s">
        <v>585</v>
      </c>
      <c r="C611" s="8" t="s">
        <v>203</v>
      </c>
      <c r="D611" s="1"/>
      <c r="E611" s="88"/>
      <c r="F611" s="7">
        <f>F612+F616</f>
        <v>330</v>
      </c>
      <c r="G611" s="7">
        <f>G612+G616</f>
        <v>0</v>
      </c>
      <c r="H611" s="35">
        <f t="shared" si="125"/>
        <v>330</v>
      </c>
      <c r="I611" s="7">
        <f>I612+I616</f>
        <v>0</v>
      </c>
      <c r="J611" s="35">
        <f t="shared" si="137"/>
        <v>330</v>
      </c>
      <c r="K611" s="7">
        <f>K612+K616</f>
        <v>0</v>
      </c>
      <c r="L611" s="35">
        <f t="shared" si="134"/>
        <v>330</v>
      </c>
      <c r="M611" s="7">
        <f>M612+M616</f>
        <v>0</v>
      </c>
      <c r="N611" s="35">
        <f t="shared" si="135"/>
        <v>330</v>
      </c>
      <c r="O611" s="7">
        <f>O612+O616</f>
        <v>0</v>
      </c>
      <c r="P611" s="35">
        <f t="shared" si="132"/>
        <v>330</v>
      </c>
    </row>
    <row r="612" spans="1:16" ht="12.75">
      <c r="A612" s="12" t="s">
        <v>207</v>
      </c>
      <c r="B612" s="43" t="s">
        <v>585</v>
      </c>
      <c r="C612" s="8" t="s">
        <v>203</v>
      </c>
      <c r="D612" s="1" t="s">
        <v>203</v>
      </c>
      <c r="E612" s="88"/>
      <c r="F612" s="7">
        <f aca="true" t="shared" si="138" ref="F612:O614">F613</f>
        <v>330</v>
      </c>
      <c r="G612" s="7">
        <f t="shared" si="138"/>
        <v>0</v>
      </c>
      <c r="H612" s="35">
        <f t="shared" si="125"/>
        <v>330</v>
      </c>
      <c r="I612" s="7">
        <f t="shared" si="138"/>
        <v>0</v>
      </c>
      <c r="J612" s="35">
        <f t="shared" si="137"/>
        <v>330</v>
      </c>
      <c r="K612" s="7">
        <f t="shared" si="138"/>
        <v>0</v>
      </c>
      <c r="L612" s="35">
        <f t="shared" si="134"/>
        <v>330</v>
      </c>
      <c r="M612" s="7">
        <f t="shared" si="138"/>
        <v>0</v>
      </c>
      <c r="N612" s="35">
        <f t="shared" si="135"/>
        <v>330</v>
      </c>
      <c r="O612" s="7">
        <f t="shared" si="138"/>
        <v>0</v>
      </c>
      <c r="P612" s="35">
        <f t="shared" si="132"/>
        <v>330</v>
      </c>
    </row>
    <row r="613" spans="1:16" ht="36.75" customHeight="1">
      <c r="A613" s="61" t="str">
        <f ca="1">IF(ISERROR(MATCH(E613,Код_КВР,0)),"",INDIRECT(ADDRESS(MATCH(E613,Код_КВР,0)+1,2,,,"КВР")))</f>
        <v>Предоставление субсидий бюджетным, автономным учреждениям и иным некоммерческим организациям</v>
      </c>
      <c r="B613" s="43" t="s">
        <v>585</v>
      </c>
      <c r="C613" s="8" t="s">
        <v>203</v>
      </c>
      <c r="D613" s="1" t="s">
        <v>203</v>
      </c>
      <c r="E613" s="88">
        <v>600</v>
      </c>
      <c r="F613" s="7">
        <f t="shared" si="138"/>
        <v>330</v>
      </c>
      <c r="G613" s="7">
        <f t="shared" si="138"/>
        <v>0</v>
      </c>
      <c r="H613" s="35">
        <f t="shared" si="125"/>
        <v>330</v>
      </c>
      <c r="I613" s="7">
        <f t="shared" si="138"/>
        <v>0</v>
      </c>
      <c r="J613" s="35">
        <f t="shared" si="137"/>
        <v>330</v>
      </c>
      <c r="K613" s="7">
        <f t="shared" si="138"/>
        <v>0</v>
      </c>
      <c r="L613" s="35">
        <f t="shared" si="134"/>
        <v>330</v>
      </c>
      <c r="M613" s="7">
        <f t="shared" si="138"/>
        <v>0</v>
      </c>
      <c r="N613" s="35">
        <f t="shared" si="135"/>
        <v>330</v>
      </c>
      <c r="O613" s="7">
        <f t="shared" si="138"/>
        <v>0</v>
      </c>
      <c r="P613" s="35">
        <f t="shared" si="132"/>
        <v>330</v>
      </c>
    </row>
    <row r="614" spans="1:16" ht="12.75">
      <c r="A614" s="61" t="str">
        <f ca="1">IF(ISERROR(MATCH(E614,Код_КВР,0)),"",INDIRECT(ADDRESS(MATCH(E614,Код_КВР,0)+1,2,,,"КВР")))</f>
        <v>Субсидии бюджетным учреждениям</v>
      </c>
      <c r="B614" s="43" t="s">
        <v>585</v>
      </c>
      <c r="C614" s="8" t="s">
        <v>203</v>
      </c>
      <c r="D614" s="1" t="s">
        <v>203</v>
      </c>
      <c r="E614" s="88">
        <v>610</v>
      </c>
      <c r="F614" s="7">
        <f t="shared" si="138"/>
        <v>330</v>
      </c>
      <c r="G614" s="7">
        <f t="shared" si="138"/>
        <v>0</v>
      </c>
      <c r="H614" s="35">
        <f t="shared" si="125"/>
        <v>330</v>
      </c>
      <c r="I614" s="7">
        <f t="shared" si="138"/>
        <v>0</v>
      </c>
      <c r="J614" s="35">
        <f t="shared" si="137"/>
        <v>330</v>
      </c>
      <c r="K614" s="7">
        <f t="shared" si="138"/>
        <v>0</v>
      </c>
      <c r="L614" s="35">
        <f t="shared" si="134"/>
        <v>330</v>
      </c>
      <c r="M614" s="7">
        <f t="shared" si="138"/>
        <v>0</v>
      </c>
      <c r="N614" s="35">
        <f t="shared" si="135"/>
        <v>330</v>
      </c>
      <c r="O614" s="7">
        <f t="shared" si="138"/>
        <v>0</v>
      </c>
      <c r="P614" s="35">
        <f t="shared" si="132"/>
        <v>330</v>
      </c>
    </row>
    <row r="615" spans="1:16" ht="12.75">
      <c r="A615" s="61" t="str">
        <f ca="1">IF(ISERROR(MATCH(E615,Код_КВР,0)),"",INDIRECT(ADDRESS(MATCH(E615,Код_КВР,0)+1,2,,,"КВР")))</f>
        <v>Субсидии бюджетным учреждениям на иные цели</v>
      </c>
      <c r="B615" s="43" t="s">
        <v>585</v>
      </c>
      <c r="C615" s="8" t="s">
        <v>203</v>
      </c>
      <c r="D615" s="1" t="s">
        <v>203</v>
      </c>
      <c r="E615" s="88">
        <v>612</v>
      </c>
      <c r="F615" s="7">
        <f>'прил.5'!G313</f>
        <v>330</v>
      </c>
      <c r="G615" s="7">
        <f>'прил.5'!H313</f>
        <v>0</v>
      </c>
      <c r="H615" s="35">
        <f t="shared" si="125"/>
        <v>330</v>
      </c>
      <c r="I615" s="7">
        <f>'прил.5'!J313</f>
        <v>0</v>
      </c>
      <c r="J615" s="35">
        <f t="shared" si="137"/>
        <v>330</v>
      </c>
      <c r="K615" s="7">
        <f>'прил.5'!L313</f>
        <v>0</v>
      </c>
      <c r="L615" s="35">
        <f t="shared" si="134"/>
        <v>330</v>
      </c>
      <c r="M615" s="7">
        <f>'прил.5'!N313</f>
        <v>0</v>
      </c>
      <c r="N615" s="35">
        <f t="shared" si="135"/>
        <v>330</v>
      </c>
      <c r="O615" s="7">
        <f>'прил.5'!P313</f>
        <v>0</v>
      </c>
      <c r="P615" s="35">
        <f t="shared" si="132"/>
        <v>330</v>
      </c>
    </row>
    <row r="616" spans="1:16" ht="12.75" hidden="1">
      <c r="A616" s="12" t="s">
        <v>259</v>
      </c>
      <c r="B616" s="43" t="s">
        <v>585</v>
      </c>
      <c r="C616" s="8" t="s">
        <v>203</v>
      </c>
      <c r="D616" s="8" t="s">
        <v>227</v>
      </c>
      <c r="E616" s="88"/>
      <c r="F616" s="7">
        <f aca="true" t="shared" si="139" ref="F616:O618">F617</f>
        <v>0</v>
      </c>
      <c r="G616" s="7">
        <f t="shared" si="139"/>
        <v>0</v>
      </c>
      <c r="H616" s="35">
        <f t="shared" si="125"/>
        <v>0</v>
      </c>
      <c r="I616" s="7">
        <f t="shared" si="139"/>
        <v>0</v>
      </c>
      <c r="J616" s="35">
        <f t="shared" si="137"/>
        <v>0</v>
      </c>
      <c r="K616" s="7">
        <f t="shared" si="139"/>
        <v>0</v>
      </c>
      <c r="L616" s="35">
        <f t="shared" si="134"/>
        <v>0</v>
      </c>
      <c r="M616" s="7">
        <f t="shared" si="139"/>
        <v>0</v>
      </c>
      <c r="N616" s="35">
        <f t="shared" si="135"/>
        <v>0</v>
      </c>
      <c r="O616" s="7">
        <f t="shared" si="139"/>
        <v>0</v>
      </c>
      <c r="P616" s="35">
        <f t="shared" si="132"/>
        <v>0</v>
      </c>
    </row>
    <row r="617" spans="1:16" ht="12.75" hidden="1">
      <c r="A617" s="61" t="str">
        <f ca="1">IF(ISERROR(MATCH(E617,Код_КВР,0)),"",INDIRECT(ADDRESS(MATCH(E617,Код_КВР,0)+1,2,,,"КВР")))</f>
        <v>Закупка товаров, работ и услуг для муниципальных нужд</v>
      </c>
      <c r="B617" s="43" t="s">
        <v>585</v>
      </c>
      <c r="C617" s="8" t="s">
        <v>203</v>
      </c>
      <c r="D617" s="8" t="s">
        <v>227</v>
      </c>
      <c r="E617" s="88">
        <v>200</v>
      </c>
      <c r="F617" s="7">
        <f t="shared" si="139"/>
        <v>0</v>
      </c>
      <c r="G617" s="7">
        <f t="shared" si="139"/>
        <v>0</v>
      </c>
      <c r="H617" s="35">
        <f aca="true" t="shared" si="140" ref="H617:H680">F617+G617</f>
        <v>0</v>
      </c>
      <c r="I617" s="7">
        <f t="shared" si="139"/>
        <v>0</v>
      </c>
      <c r="J617" s="35">
        <f t="shared" si="137"/>
        <v>0</v>
      </c>
      <c r="K617" s="7">
        <f t="shared" si="139"/>
        <v>0</v>
      </c>
      <c r="L617" s="35">
        <f t="shared" si="134"/>
        <v>0</v>
      </c>
      <c r="M617" s="7">
        <f t="shared" si="139"/>
        <v>0</v>
      </c>
      <c r="N617" s="35">
        <f t="shared" si="135"/>
        <v>0</v>
      </c>
      <c r="O617" s="7">
        <f t="shared" si="139"/>
        <v>0</v>
      </c>
      <c r="P617" s="35">
        <f t="shared" si="132"/>
        <v>0</v>
      </c>
    </row>
    <row r="618" spans="1:16" ht="33" hidden="1">
      <c r="A618" s="61" t="str">
        <f ca="1">IF(ISERROR(MATCH(E618,Код_КВР,0)),"",INDIRECT(ADDRESS(MATCH(E618,Код_КВР,0)+1,2,,,"КВР")))</f>
        <v>Иные закупки товаров, работ и услуг для обеспечения муниципальных нужд</v>
      </c>
      <c r="B618" s="43" t="s">
        <v>585</v>
      </c>
      <c r="C618" s="8" t="s">
        <v>203</v>
      </c>
      <c r="D618" s="8" t="s">
        <v>227</v>
      </c>
      <c r="E618" s="88">
        <v>240</v>
      </c>
      <c r="F618" s="7">
        <f t="shared" si="139"/>
        <v>0</v>
      </c>
      <c r="G618" s="7">
        <f t="shared" si="139"/>
        <v>0</v>
      </c>
      <c r="H618" s="35">
        <f t="shared" si="140"/>
        <v>0</v>
      </c>
      <c r="I618" s="7">
        <f t="shared" si="139"/>
        <v>0</v>
      </c>
      <c r="J618" s="35">
        <f t="shared" si="137"/>
        <v>0</v>
      </c>
      <c r="K618" s="7">
        <f t="shared" si="139"/>
        <v>0</v>
      </c>
      <c r="L618" s="35">
        <f t="shared" si="134"/>
        <v>0</v>
      </c>
      <c r="M618" s="7">
        <f t="shared" si="139"/>
        <v>0</v>
      </c>
      <c r="N618" s="35">
        <f t="shared" si="135"/>
        <v>0</v>
      </c>
      <c r="O618" s="7">
        <f t="shared" si="139"/>
        <v>0</v>
      </c>
      <c r="P618" s="35">
        <f t="shared" si="132"/>
        <v>0</v>
      </c>
    </row>
    <row r="619" spans="1:16" ht="33" hidden="1">
      <c r="A619" s="61" t="str">
        <f ca="1">IF(ISERROR(MATCH(E619,Код_КВР,0)),"",INDIRECT(ADDRESS(MATCH(E619,Код_КВР,0)+1,2,,,"КВР")))</f>
        <v xml:space="preserve">Прочая закупка товаров, работ и услуг для обеспечения муниципальных нужд         </v>
      </c>
      <c r="B619" s="43" t="s">
        <v>585</v>
      </c>
      <c r="C619" s="8" t="s">
        <v>203</v>
      </c>
      <c r="D619" s="8" t="s">
        <v>227</v>
      </c>
      <c r="E619" s="88">
        <v>244</v>
      </c>
      <c r="F619" s="7">
        <f>'прил.5'!G737</f>
        <v>0</v>
      </c>
      <c r="G619" s="7">
        <f>'прил.5'!H737</f>
        <v>0</v>
      </c>
      <c r="H619" s="35">
        <f t="shared" si="140"/>
        <v>0</v>
      </c>
      <c r="I619" s="7">
        <f>'прил.5'!J737</f>
        <v>0</v>
      </c>
      <c r="J619" s="35">
        <f t="shared" si="137"/>
        <v>0</v>
      </c>
      <c r="K619" s="7">
        <f>'прил.5'!L737</f>
        <v>0</v>
      </c>
      <c r="L619" s="35">
        <f t="shared" si="134"/>
        <v>0</v>
      </c>
      <c r="M619" s="7">
        <f>'прил.5'!N737</f>
        <v>0</v>
      </c>
      <c r="N619" s="35">
        <f t="shared" si="135"/>
        <v>0</v>
      </c>
      <c r="O619" s="7">
        <f>'прил.5'!P737</f>
        <v>0</v>
      </c>
      <c r="P619" s="35">
        <f t="shared" si="132"/>
        <v>0</v>
      </c>
    </row>
    <row r="620" spans="1:16" ht="12.75" hidden="1">
      <c r="A620" s="61" t="str">
        <f ca="1">IF(ISERROR(MATCH(C620,Код_Раздел,0)),"",INDIRECT(ADDRESS(MATCH(C620,Код_Раздел,0)+1,2,,,"Раздел")))</f>
        <v>Культура, кинематография</v>
      </c>
      <c r="B620" s="43" t="s">
        <v>585</v>
      </c>
      <c r="C620" s="8" t="s">
        <v>230</v>
      </c>
      <c r="D620" s="1"/>
      <c r="E620" s="88"/>
      <c r="F620" s="7">
        <f aca="true" t="shared" si="141" ref="F620:O623">F621</f>
        <v>0</v>
      </c>
      <c r="G620" s="7">
        <f t="shared" si="141"/>
        <v>0</v>
      </c>
      <c r="H620" s="35">
        <f t="shared" si="140"/>
        <v>0</v>
      </c>
      <c r="I620" s="7">
        <f t="shared" si="141"/>
        <v>0</v>
      </c>
      <c r="J620" s="35">
        <f t="shared" si="137"/>
        <v>0</v>
      </c>
      <c r="K620" s="7">
        <f t="shared" si="141"/>
        <v>0</v>
      </c>
      <c r="L620" s="35">
        <f t="shared" si="134"/>
        <v>0</v>
      </c>
      <c r="M620" s="7">
        <f t="shared" si="141"/>
        <v>0</v>
      </c>
      <c r="N620" s="35">
        <f t="shared" si="135"/>
        <v>0</v>
      </c>
      <c r="O620" s="7">
        <f t="shared" si="141"/>
        <v>0</v>
      </c>
      <c r="P620" s="35">
        <f t="shared" si="132"/>
        <v>0</v>
      </c>
    </row>
    <row r="621" spans="1:16" ht="12.75" hidden="1">
      <c r="A621" s="12" t="s">
        <v>171</v>
      </c>
      <c r="B621" s="43" t="s">
        <v>585</v>
      </c>
      <c r="C621" s="8" t="s">
        <v>230</v>
      </c>
      <c r="D621" s="1" t="s">
        <v>224</v>
      </c>
      <c r="E621" s="88"/>
      <c r="F621" s="7">
        <f t="shared" si="141"/>
        <v>0</v>
      </c>
      <c r="G621" s="7">
        <f t="shared" si="141"/>
        <v>0</v>
      </c>
      <c r="H621" s="35">
        <f t="shared" si="140"/>
        <v>0</v>
      </c>
      <c r="I621" s="7">
        <f t="shared" si="141"/>
        <v>0</v>
      </c>
      <c r="J621" s="35">
        <f t="shared" si="137"/>
        <v>0</v>
      </c>
      <c r="K621" s="7">
        <f t="shared" si="141"/>
        <v>0</v>
      </c>
      <c r="L621" s="35">
        <f t="shared" si="134"/>
        <v>0</v>
      </c>
      <c r="M621" s="7">
        <f t="shared" si="141"/>
        <v>0</v>
      </c>
      <c r="N621" s="35">
        <f t="shared" si="135"/>
        <v>0</v>
      </c>
      <c r="O621" s="7">
        <f t="shared" si="141"/>
        <v>0</v>
      </c>
      <c r="P621" s="35">
        <f t="shared" si="132"/>
        <v>0</v>
      </c>
    </row>
    <row r="622" spans="1:16" ht="12.75" hidden="1">
      <c r="A622" s="61" t="str">
        <f ca="1">IF(ISERROR(MATCH(E622,Код_КВР,0)),"",INDIRECT(ADDRESS(MATCH(E622,Код_КВР,0)+1,2,,,"КВР")))</f>
        <v>Закупка товаров, работ и услуг для муниципальных нужд</v>
      </c>
      <c r="B622" s="43" t="s">
        <v>585</v>
      </c>
      <c r="C622" s="8" t="s">
        <v>230</v>
      </c>
      <c r="D622" s="1" t="s">
        <v>224</v>
      </c>
      <c r="E622" s="88">
        <v>200</v>
      </c>
      <c r="F622" s="7">
        <f t="shared" si="141"/>
        <v>0</v>
      </c>
      <c r="G622" s="7">
        <f t="shared" si="141"/>
        <v>0</v>
      </c>
      <c r="H622" s="35">
        <f t="shared" si="140"/>
        <v>0</v>
      </c>
      <c r="I622" s="7">
        <f t="shared" si="141"/>
        <v>0</v>
      </c>
      <c r="J622" s="35">
        <f t="shared" si="137"/>
        <v>0</v>
      </c>
      <c r="K622" s="7">
        <f t="shared" si="141"/>
        <v>0</v>
      </c>
      <c r="L622" s="35">
        <f t="shared" si="134"/>
        <v>0</v>
      </c>
      <c r="M622" s="7">
        <f t="shared" si="141"/>
        <v>0</v>
      </c>
      <c r="N622" s="35">
        <f t="shared" si="135"/>
        <v>0</v>
      </c>
      <c r="O622" s="7">
        <f t="shared" si="141"/>
        <v>0</v>
      </c>
      <c r="P622" s="35">
        <f t="shared" si="132"/>
        <v>0</v>
      </c>
    </row>
    <row r="623" spans="1:16" ht="33" hidden="1">
      <c r="A623" s="61" t="str">
        <f ca="1">IF(ISERROR(MATCH(E623,Код_КВР,0)),"",INDIRECT(ADDRESS(MATCH(E623,Код_КВР,0)+1,2,,,"КВР")))</f>
        <v>Иные закупки товаров, работ и услуг для обеспечения муниципальных нужд</v>
      </c>
      <c r="B623" s="43" t="s">
        <v>585</v>
      </c>
      <c r="C623" s="8" t="s">
        <v>230</v>
      </c>
      <c r="D623" s="1" t="s">
        <v>224</v>
      </c>
      <c r="E623" s="88">
        <v>240</v>
      </c>
      <c r="F623" s="7">
        <f t="shared" si="141"/>
        <v>0</v>
      </c>
      <c r="G623" s="7">
        <f t="shared" si="141"/>
        <v>0</v>
      </c>
      <c r="H623" s="35">
        <f t="shared" si="140"/>
        <v>0</v>
      </c>
      <c r="I623" s="7">
        <f t="shared" si="141"/>
        <v>0</v>
      </c>
      <c r="J623" s="35">
        <f t="shared" si="137"/>
        <v>0</v>
      </c>
      <c r="K623" s="7">
        <f t="shared" si="141"/>
        <v>0</v>
      </c>
      <c r="L623" s="35">
        <f t="shared" si="134"/>
        <v>0</v>
      </c>
      <c r="M623" s="7">
        <f t="shared" si="141"/>
        <v>0</v>
      </c>
      <c r="N623" s="35">
        <f t="shared" si="135"/>
        <v>0</v>
      </c>
      <c r="O623" s="7">
        <f t="shared" si="141"/>
        <v>0</v>
      </c>
      <c r="P623" s="35">
        <f t="shared" si="132"/>
        <v>0</v>
      </c>
    </row>
    <row r="624" spans="1:16" ht="33" hidden="1">
      <c r="A624" s="61" t="str">
        <f ca="1">IF(ISERROR(MATCH(E624,Код_КВР,0)),"",INDIRECT(ADDRESS(MATCH(E624,Код_КВР,0)+1,2,,,"КВР")))</f>
        <v xml:space="preserve">Прочая закупка товаров, работ и услуг для обеспечения муниципальных нужд         </v>
      </c>
      <c r="B624" s="43" t="s">
        <v>585</v>
      </c>
      <c r="C624" s="8" t="s">
        <v>230</v>
      </c>
      <c r="D624" s="1" t="s">
        <v>224</v>
      </c>
      <c r="E624" s="88">
        <v>244</v>
      </c>
      <c r="F624" s="7">
        <f>'прил.5'!G1048</f>
        <v>0</v>
      </c>
      <c r="G624" s="7">
        <f>'прил.5'!H1048</f>
        <v>0</v>
      </c>
      <c r="H624" s="35">
        <f t="shared" si="140"/>
        <v>0</v>
      </c>
      <c r="I624" s="7">
        <f>'прил.5'!J1048</f>
        <v>0</v>
      </c>
      <c r="J624" s="35">
        <f t="shared" si="137"/>
        <v>0</v>
      </c>
      <c r="K624" s="7">
        <f>'прил.5'!L1048</f>
        <v>0</v>
      </c>
      <c r="L624" s="35">
        <f t="shared" si="134"/>
        <v>0</v>
      </c>
      <c r="M624" s="7">
        <f>'прил.5'!N1048</f>
        <v>0</v>
      </c>
      <c r="N624" s="35">
        <f t="shared" si="135"/>
        <v>0</v>
      </c>
      <c r="O624" s="7">
        <f>'прил.5'!P1048</f>
        <v>0</v>
      </c>
      <c r="P624" s="35">
        <f t="shared" si="132"/>
        <v>0</v>
      </c>
    </row>
    <row r="625" spans="1:16" ht="12.75" hidden="1">
      <c r="A625" s="61" t="str">
        <f ca="1">IF(ISERROR(MATCH(B625,Код_КЦСР,0)),"",INDIRECT(ADDRESS(MATCH(B625,Код_КЦСР,0)+1,2,,,"КЦСР")))</f>
        <v>Адаптация горожан с ограниченными возможностями</v>
      </c>
      <c r="B625" s="43" t="s">
        <v>587</v>
      </c>
      <c r="C625" s="8"/>
      <c r="D625" s="1"/>
      <c r="E625" s="88"/>
      <c r="F625" s="7">
        <f>F626+F631</f>
        <v>0</v>
      </c>
      <c r="G625" s="7">
        <f>G626+G631</f>
        <v>0</v>
      </c>
      <c r="H625" s="35">
        <f t="shared" si="140"/>
        <v>0</v>
      </c>
      <c r="I625" s="7">
        <f>I626+I631</f>
        <v>0</v>
      </c>
      <c r="J625" s="35">
        <f t="shared" si="137"/>
        <v>0</v>
      </c>
      <c r="K625" s="7">
        <f>K626+K631</f>
        <v>0</v>
      </c>
      <c r="L625" s="35">
        <f t="shared" si="134"/>
        <v>0</v>
      </c>
      <c r="M625" s="7">
        <f>M626+M631</f>
        <v>0</v>
      </c>
      <c r="N625" s="35">
        <f t="shared" si="135"/>
        <v>0</v>
      </c>
      <c r="O625" s="7">
        <f>O626+O631</f>
        <v>0</v>
      </c>
      <c r="P625" s="35">
        <f t="shared" si="132"/>
        <v>0</v>
      </c>
    </row>
    <row r="626" spans="1:16" ht="12.75" hidden="1">
      <c r="A626" s="61" t="str">
        <f ca="1">IF(ISERROR(MATCH(C626,Код_Раздел,0)),"",INDIRECT(ADDRESS(MATCH(C626,Код_Раздел,0)+1,2,,,"Раздел")))</f>
        <v>Образование</v>
      </c>
      <c r="B626" s="43" t="s">
        <v>587</v>
      </c>
      <c r="C626" s="8" t="s">
        <v>203</v>
      </c>
      <c r="D626" s="1"/>
      <c r="E626" s="88"/>
      <c r="F626" s="7">
        <f aca="true" t="shared" si="142" ref="F626:O629">F627</f>
        <v>0</v>
      </c>
      <c r="G626" s="7">
        <f t="shared" si="142"/>
        <v>0</v>
      </c>
      <c r="H626" s="35">
        <f t="shared" si="140"/>
        <v>0</v>
      </c>
      <c r="I626" s="7">
        <f t="shared" si="142"/>
        <v>0</v>
      </c>
      <c r="J626" s="35">
        <f t="shared" si="137"/>
        <v>0</v>
      </c>
      <c r="K626" s="7">
        <f t="shared" si="142"/>
        <v>0</v>
      </c>
      <c r="L626" s="35">
        <f t="shared" si="134"/>
        <v>0</v>
      </c>
      <c r="M626" s="7">
        <f t="shared" si="142"/>
        <v>0</v>
      </c>
      <c r="N626" s="35">
        <f t="shared" si="135"/>
        <v>0</v>
      </c>
      <c r="O626" s="7">
        <f t="shared" si="142"/>
        <v>0</v>
      </c>
      <c r="P626" s="35">
        <f t="shared" si="132"/>
        <v>0</v>
      </c>
    </row>
    <row r="627" spans="1:16" ht="12.75" hidden="1">
      <c r="A627" s="12" t="s">
        <v>207</v>
      </c>
      <c r="B627" s="43" t="s">
        <v>587</v>
      </c>
      <c r="C627" s="8" t="s">
        <v>203</v>
      </c>
      <c r="D627" s="1" t="s">
        <v>203</v>
      </c>
      <c r="E627" s="88"/>
      <c r="F627" s="7">
        <f t="shared" si="142"/>
        <v>0</v>
      </c>
      <c r="G627" s="7">
        <f t="shared" si="142"/>
        <v>0</v>
      </c>
      <c r="H627" s="35">
        <f t="shared" si="140"/>
        <v>0</v>
      </c>
      <c r="I627" s="7">
        <f t="shared" si="142"/>
        <v>0</v>
      </c>
      <c r="J627" s="35">
        <f t="shared" si="137"/>
        <v>0</v>
      </c>
      <c r="K627" s="7">
        <f t="shared" si="142"/>
        <v>0</v>
      </c>
      <c r="L627" s="35">
        <f t="shared" si="134"/>
        <v>0</v>
      </c>
      <c r="M627" s="7">
        <f t="shared" si="142"/>
        <v>0</v>
      </c>
      <c r="N627" s="35">
        <f t="shared" si="135"/>
        <v>0</v>
      </c>
      <c r="O627" s="7">
        <f t="shared" si="142"/>
        <v>0</v>
      </c>
      <c r="P627" s="35">
        <f t="shared" si="132"/>
        <v>0</v>
      </c>
    </row>
    <row r="628" spans="1:16" ht="33" hidden="1">
      <c r="A628" s="61" t="str">
        <f ca="1">IF(ISERROR(MATCH(E628,Код_КВР,0)),"",INDIRECT(ADDRESS(MATCH(E628,Код_КВР,0)+1,2,,,"КВР")))</f>
        <v>Предоставление субсидий бюджетным, автономным учреждениям и иным некоммерческим организациям</v>
      </c>
      <c r="B628" s="43" t="s">
        <v>587</v>
      </c>
      <c r="C628" s="8" t="s">
        <v>203</v>
      </c>
      <c r="D628" s="1" t="s">
        <v>203</v>
      </c>
      <c r="E628" s="88">
        <v>600</v>
      </c>
      <c r="F628" s="7">
        <f t="shared" si="142"/>
        <v>0</v>
      </c>
      <c r="G628" s="7">
        <f t="shared" si="142"/>
        <v>0</v>
      </c>
      <c r="H628" s="35">
        <f t="shared" si="140"/>
        <v>0</v>
      </c>
      <c r="I628" s="7">
        <f t="shared" si="142"/>
        <v>0</v>
      </c>
      <c r="J628" s="35">
        <f t="shared" si="137"/>
        <v>0</v>
      </c>
      <c r="K628" s="7">
        <f t="shared" si="142"/>
        <v>0</v>
      </c>
      <c r="L628" s="35">
        <f t="shared" si="134"/>
        <v>0</v>
      </c>
      <c r="M628" s="7">
        <f t="shared" si="142"/>
        <v>0</v>
      </c>
      <c r="N628" s="35">
        <f t="shared" si="135"/>
        <v>0</v>
      </c>
      <c r="O628" s="7">
        <f t="shared" si="142"/>
        <v>0</v>
      </c>
      <c r="P628" s="35">
        <f t="shared" si="132"/>
        <v>0</v>
      </c>
    </row>
    <row r="629" spans="1:16" ht="12.75" hidden="1">
      <c r="A629" s="61" t="str">
        <f ca="1">IF(ISERROR(MATCH(E629,Код_КВР,0)),"",INDIRECT(ADDRESS(MATCH(E629,Код_КВР,0)+1,2,,,"КВР")))</f>
        <v>Субсидии бюджетным учреждениям</v>
      </c>
      <c r="B629" s="43" t="s">
        <v>587</v>
      </c>
      <c r="C629" s="8" t="s">
        <v>203</v>
      </c>
      <c r="D629" s="1" t="s">
        <v>203</v>
      </c>
      <c r="E629" s="88">
        <v>610</v>
      </c>
      <c r="F629" s="7">
        <f t="shared" si="142"/>
        <v>0</v>
      </c>
      <c r="G629" s="7">
        <f t="shared" si="142"/>
        <v>0</v>
      </c>
      <c r="H629" s="35">
        <f t="shared" si="140"/>
        <v>0</v>
      </c>
      <c r="I629" s="7">
        <f t="shared" si="142"/>
        <v>0</v>
      </c>
      <c r="J629" s="35">
        <f t="shared" si="137"/>
        <v>0</v>
      </c>
      <c r="K629" s="7">
        <f t="shared" si="142"/>
        <v>0</v>
      </c>
      <c r="L629" s="35">
        <f t="shared" si="134"/>
        <v>0</v>
      </c>
      <c r="M629" s="7">
        <f t="shared" si="142"/>
        <v>0</v>
      </c>
      <c r="N629" s="35">
        <f t="shared" si="135"/>
        <v>0</v>
      </c>
      <c r="O629" s="7">
        <f t="shared" si="142"/>
        <v>0</v>
      </c>
      <c r="P629" s="35">
        <f t="shared" si="132"/>
        <v>0</v>
      </c>
    </row>
    <row r="630" spans="1:16" ht="12.75" hidden="1">
      <c r="A630" s="61" t="str">
        <f ca="1">IF(ISERROR(MATCH(E630,Код_КВР,0)),"",INDIRECT(ADDRESS(MATCH(E630,Код_КВР,0)+1,2,,,"КВР")))</f>
        <v>Субсидии бюджетным учреждениям на иные цели</v>
      </c>
      <c r="B630" s="43" t="s">
        <v>587</v>
      </c>
      <c r="C630" s="8" t="s">
        <v>203</v>
      </c>
      <c r="D630" s="1" t="s">
        <v>203</v>
      </c>
      <c r="E630" s="88">
        <v>612</v>
      </c>
      <c r="F630" s="7">
        <f>'прил.5'!G317</f>
        <v>0</v>
      </c>
      <c r="G630" s="7">
        <f>'прил.5'!H317</f>
        <v>0</v>
      </c>
      <c r="H630" s="35">
        <f t="shared" si="140"/>
        <v>0</v>
      </c>
      <c r="I630" s="7">
        <f>'прил.5'!J317</f>
        <v>0</v>
      </c>
      <c r="J630" s="35">
        <f t="shared" si="137"/>
        <v>0</v>
      </c>
      <c r="K630" s="7">
        <f>'прил.5'!L317</f>
        <v>0</v>
      </c>
      <c r="L630" s="35">
        <f t="shared" si="134"/>
        <v>0</v>
      </c>
      <c r="M630" s="7">
        <f>'прил.5'!N317</f>
        <v>0</v>
      </c>
      <c r="N630" s="35">
        <f t="shared" si="135"/>
        <v>0</v>
      </c>
      <c r="O630" s="7">
        <f>'прил.5'!P317</f>
        <v>0</v>
      </c>
      <c r="P630" s="35">
        <f t="shared" si="132"/>
        <v>0</v>
      </c>
    </row>
    <row r="631" spans="1:16" ht="12.75" hidden="1">
      <c r="A631" s="61" t="str">
        <f ca="1">IF(ISERROR(MATCH(C631,Код_Раздел,0)),"",INDIRECT(ADDRESS(MATCH(C631,Код_Раздел,0)+1,2,,,"Раздел")))</f>
        <v>Культура, кинематография</v>
      </c>
      <c r="B631" s="43" t="s">
        <v>587</v>
      </c>
      <c r="C631" s="8" t="s">
        <v>230</v>
      </c>
      <c r="D631" s="1"/>
      <c r="E631" s="88"/>
      <c r="F631" s="7">
        <f aca="true" t="shared" si="143" ref="F631:O634">F632</f>
        <v>0</v>
      </c>
      <c r="G631" s="7">
        <f t="shared" si="143"/>
        <v>0</v>
      </c>
      <c r="H631" s="35">
        <f t="shared" si="140"/>
        <v>0</v>
      </c>
      <c r="I631" s="7">
        <f t="shared" si="143"/>
        <v>0</v>
      </c>
      <c r="J631" s="35">
        <f t="shared" si="137"/>
        <v>0</v>
      </c>
      <c r="K631" s="7">
        <f t="shared" si="143"/>
        <v>0</v>
      </c>
      <c r="L631" s="35">
        <f t="shared" si="134"/>
        <v>0</v>
      </c>
      <c r="M631" s="7">
        <f t="shared" si="143"/>
        <v>0</v>
      </c>
      <c r="N631" s="35">
        <f t="shared" si="135"/>
        <v>0</v>
      </c>
      <c r="O631" s="7">
        <f t="shared" si="143"/>
        <v>0</v>
      </c>
      <c r="P631" s="35">
        <f t="shared" si="132"/>
        <v>0</v>
      </c>
    </row>
    <row r="632" spans="1:16" ht="12.75" hidden="1">
      <c r="A632" s="12" t="s">
        <v>171</v>
      </c>
      <c r="B632" s="43" t="s">
        <v>587</v>
      </c>
      <c r="C632" s="8" t="s">
        <v>230</v>
      </c>
      <c r="D632" s="1" t="s">
        <v>224</v>
      </c>
      <c r="E632" s="88"/>
      <c r="F632" s="7">
        <f t="shared" si="143"/>
        <v>0</v>
      </c>
      <c r="G632" s="7">
        <f t="shared" si="143"/>
        <v>0</v>
      </c>
      <c r="H632" s="35">
        <f t="shared" si="140"/>
        <v>0</v>
      </c>
      <c r="I632" s="7">
        <f t="shared" si="143"/>
        <v>0</v>
      </c>
      <c r="J632" s="35">
        <f t="shared" si="137"/>
        <v>0</v>
      </c>
      <c r="K632" s="7">
        <f t="shared" si="143"/>
        <v>0</v>
      </c>
      <c r="L632" s="35">
        <f t="shared" si="134"/>
        <v>0</v>
      </c>
      <c r="M632" s="7">
        <f t="shared" si="143"/>
        <v>0</v>
      </c>
      <c r="N632" s="35">
        <f t="shared" si="135"/>
        <v>0</v>
      </c>
      <c r="O632" s="7">
        <f t="shared" si="143"/>
        <v>0</v>
      </c>
      <c r="P632" s="35">
        <f t="shared" si="132"/>
        <v>0</v>
      </c>
    </row>
    <row r="633" spans="1:16" ht="12.75" hidden="1">
      <c r="A633" s="61" t="str">
        <f ca="1">IF(ISERROR(MATCH(E633,Код_КВР,0)),"",INDIRECT(ADDRESS(MATCH(E633,Код_КВР,0)+1,2,,,"КВР")))</f>
        <v>Закупка товаров, работ и услуг для муниципальных нужд</v>
      </c>
      <c r="B633" s="43" t="s">
        <v>587</v>
      </c>
      <c r="C633" s="8" t="s">
        <v>230</v>
      </c>
      <c r="D633" s="1" t="s">
        <v>224</v>
      </c>
      <c r="E633" s="88">
        <v>200</v>
      </c>
      <c r="F633" s="7">
        <f t="shared" si="143"/>
        <v>0</v>
      </c>
      <c r="G633" s="7">
        <f t="shared" si="143"/>
        <v>0</v>
      </c>
      <c r="H633" s="35">
        <f t="shared" si="140"/>
        <v>0</v>
      </c>
      <c r="I633" s="7">
        <f t="shared" si="143"/>
        <v>0</v>
      </c>
      <c r="J633" s="35">
        <f t="shared" si="137"/>
        <v>0</v>
      </c>
      <c r="K633" s="7">
        <f t="shared" si="143"/>
        <v>0</v>
      </c>
      <c r="L633" s="35">
        <f t="shared" si="134"/>
        <v>0</v>
      </c>
      <c r="M633" s="7">
        <f t="shared" si="143"/>
        <v>0</v>
      </c>
      <c r="N633" s="35">
        <f t="shared" si="135"/>
        <v>0</v>
      </c>
      <c r="O633" s="7">
        <f t="shared" si="143"/>
        <v>0</v>
      </c>
      <c r="P633" s="35">
        <f t="shared" si="132"/>
        <v>0</v>
      </c>
    </row>
    <row r="634" spans="1:16" ht="33" hidden="1">
      <c r="A634" s="61" t="str">
        <f ca="1">IF(ISERROR(MATCH(E634,Код_КВР,0)),"",INDIRECT(ADDRESS(MATCH(E634,Код_КВР,0)+1,2,,,"КВР")))</f>
        <v>Иные закупки товаров, работ и услуг для обеспечения муниципальных нужд</v>
      </c>
      <c r="B634" s="43" t="s">
        <v>587</v>
      </c>
      <c r="C634" s="8" t="s">
        <v>230</v>
      </c>
      <c r="D634" s="1" t="s">
        <v>224</v>
      </c>
      <c r="E634" s="88">
        <v>240</v>
      </c>
      <c r="F634" s="7">
        <f t="shared" si="143"/>
        <v>0</v>
      </c>
      <c r="G634" s="7">
        <f t="shared" si="143"/>
        <v>0</v>
      </c>
      <c r="H634" s="35">
        <f t="shared" si="140"/>
        <v>0</v>
      </c>
      <c r="I634" s="7">
        <f t="shared" si="143"/>
        <v>0</v>
      </c>
      <c r="J634" s="35">
        <f t="shared" si="137"/>
        <v>0</v>
      </c>
      <c r="K634" s="7">
        <f t="shared" si="143"/>
        <v>0</v>
      </c>
      <c r="L634" s="35">
        <f t="shared" si="134"/>
        <v>0</v>
      </c>
      <c r="M634" s="7">
        <f t="shared" si="143"/>
        <v>0</v>
      </c>
      <c r="N634" s="35">
        <f t="shared" si="135"/>
        <v>0</v>
      </c>
      <c r="O634" s="7">
        <f t="shared" si="143"/>
        <v>0</v>
      </c>
      <c r="P634" s="35">
        <f t="shared" si="132"/>
        <v>0</v>
      </c>
    </row>
    <row r="635" spans="1:16" ht="33" hidden="1">
      <c r="A635" s="61" t="str">
        <f ca="1">IF(ISERROR(MATCH(E635,Код_КВР,0)),"",INDIRECT(ADDRESS(MATCH(E635,Код_КВР,0)+1,2,,,"КВР")))</f>
        <v xml:space="preserve">Прочая закупка товаров, работ и услуг для обеспечения муниципальных нужд         </v>
      </c>
      <c r="B635" s="43" t="s">
        <v>587</v>
      </c>
      <c r="C635" s="8" t="s">
        <v>230</v>
      </c>
      <c r="D635" s="1" t="s">
        <v>224</v>
      </c>
      <c r="E635" s="88">
        <v>244</v>
      </c>
      <c r="F635" s="7">
        <f>'прил.5'!G1052</f>
        <v>0</v>
      </c>
      <c r="G635" s="7">
        <f>'прил.5'!H1052</f>
        <v>0</v>
      </c>
      <c r="H635" s="35">
        <f t="shared" si="140"/>
        <v>0</v>
      </c>
      <c r="I635" s="7">
        <f>'прил.5'!J1052</f>
        <v>0</v>
      </c>
      <c r="J635" s="35">
        <f t="shared" si="137"/>
        <v>0</v>
      </c>
      <c r="K635" s="7">
        <f>'прил.5'!L1052</f>
        <v>0</v>
      </c>
      <c r="L635" s="35">
        <f t="shared" si="134"/>
        <v>0</v>
      </c>
      <c r="M635" s="7">
        <f>'прил.5'!N1052</f>
        <v>0</v>
      </c>
      <c r="N635" s="35">
        <f t="shared" si="135"/>
        <v>0</v>
      </c>
      <c r="O635" s="7">
        <f>'прил.5'!P1052</f>
        <v>0</v>
      </c>
      <c r="P635" s="35">
        <f t="shared" si="132"/>
        <v>0</v>
      </c>
    </row>
    <row r="636" spans="1:16" ht="12.75" hidden="1">
      <c r="A636" s="61" t="str">
        <f ca="1">IF(ISERROR(MATCH(B636,Код_КЦСР,0)),"",INDIRECT(ADDRESS(MATCH(B636,Код_КЦСР,0)+1,2,,,"КЦСР")))</f>
        <v>Здоровье на рабочем месте</v>
      </c>
      <c r="B636" s="43" t="s">
        <v>589</v>
      </c>
      <c r="C636" s="8"/>
      <c r="D636" s="1"/>
      <c r="E636" s="88"/>
      <c r="F636" s="7">
        <f>F637+F642</f>
        <v>0</v>
      </c>
      <c r="G636" s="7">
        <f>G637+G642</f>
        <v>0</v>
      </c>
      <c r="H636" s="35">
        <f t="shared" si="140"/>
        <v>0</v>
      </c>
      <c r="I636" s="7">
        <f>I637+I642</f>
        <v>0</v>
      </c>
      <c r="J636" s="35">
        <f t="shared" si="137"/>
        <v>0</v>
      </c>
      <c r="K636" s="7">
        <f>K637+K642</f>
        <v>0</v>
      </c>
      <c r="L636" s="35">
        <f t="shared" si="134"/>
        <v>0</v>
      </c>
      <c r="M636" s="7">
        <f>M637+M642</f>
        <v>0</v>
      </c>
      <c r="N636" s="35">
        <f t="shared" si="135"/>
        <v>0</v>
      </c>
      <c r="O636" s="7">
        <f>O637+O642</f>
        <v>0</v>
      </c>
      <c r="P636" s="35">
        <f t="shared" si="132"/>
        <v>0</v>
      </c>
    </row>
    <row r="637" spans="1:16" ht="12.75" hidden="1">
      <c r="A637" s="61" t="str">
        <f ca="1">IF(ISERROR(MATCH(C637,Код_Раздел,0)),"",INDIRECT(ADDRESS(MATCH(C637,Код_Раздел,0)+1,2,,,"Раздел")))</f>
        <v>Национальная безопасность и правоохранительная  деятельность</v>
      </c>
      <c r="B637" s="43" t="s">
        <v>589</v>
      </c>
      <c r="C637" s="8" t="s">
        <v>223</v>
      </c>
      <c r="D637" s="1"/>
      <c r="E637" s="88"/>
      <c r="F637" s="7">
        <f aca="true" t="shared" si="144" ref="F637:O640">F638</f>
        <v>0</v>
      </c>
      <c r="G637" s="7">
        <f t="shared" si="144"/>
        <v>0</v>
      </c>
      <c r="H637" s="35">
        <f t="shared" si="140"/>
        <v>0</v>
      </c>
      <c r="I637" s="7">
        <f t="shared" si="144"/>
        <v>0</v>
      </c>
      <c r="J637" s="35">
        <f t="shared" si="137"/>
        <v>0</v>
      </c>
      <c r="K637" s="7">
        <f t="shared" si="144"/>
        <v>0</v>
      </c>
      <c r="L637" s="35">
        <f t="shared" si="134"/>
        <v>0</v>
      </c>
      <c r="M637" s="7">
        <f t="shared" si="144"/>
        <v>0</v>
      </c>
      <c r="N637" s="35">
        <f t="shared" si="135"/>
        <v>0</v>
      </c>
      <c r="O637" s="7">
        <f t="shared" si="144"/>
        <v>0</v>
      </c>
      <c r="P637" s="35">
        <f t="shared" si="132"/>
        <v>0</v>
      </c>
    </row>
    <row r="638" spans="1:16" ht="33" hidden="1">
      <c r="A638" s="12" t="s">
        <v>269</v>
      </c>
      <c r="B638" s="43" t="s">
        <v>589</v>
      </c>
      <c r="C638" s="8" t="s">
        <v>223</v>
      </c>
      <c r="D638" s="1" t="s">
        <v>227</v>
      </c>
      <c r="E638" s="88"/>
      <c r="F638" s="7">
        <f t="shared" si="144"/>
        <v>0</v>
      </c>
      <c r="G638" s="7">
        <f t="shared" si="144"/>
        <v>0</v>
      </c>
      <c r="H638" s="35">
        <f t="shared" si="140"/>
        <v>0</v>
      </c>
      <c r="I638" s="7">
        <f t="shared" si="144"/>
        <v>0</v>
      </c>
      <c r="J638" s="35">
        <f t="shared" si="137"/>
        <v>0</v>
      </c>
      <c r="K638" s="7">
        <f t="shared" si="144"/>
        <v>0</v>
      </c>
      <c r="L638" s="35">
        <f t="shared" si="134"/>
        <v>0</v>
      </c>
      <c r="M638" s="7">
        <f t="shared" si="144"/>
        <v>0</v>
      </c>
      <c r="N638" s="35">
        <f t="shared" si="135"/>
        <v>0</v>
      </c>
      <c r="O638" s="7">
        <f t="shared" si="144"/>
        <v>0</v>
      </c>
      <c r="P638" s="35">
        <f t="shared" si="132"/>
        <v>0</v>
      </c>
    </row>
    <row r="639" spans="1:16" ht="12.75" hidden="1">
      <c r="A639" s="61" t="str">
        <f ca="1">IF(ISERROR(MATCH(E639,Код_КВР,0)),"",INDIRECT(ADDRESS(MATCH(E639,Код_КВР,0)+1,2,,,"КВР")))</f>
        <v>Закупка товаров, работ и услуг для муниципальных нужд</v>
      </c>
      <c r="B639" s="43" t="s">
        <v>589</v>
      </c>
      <c r="C639" s="8" t="s">
        <v>223</v>
      </c>
      <c r="D639" s="1" t="s">
        <v>227</v>
      </c>
      <c r="E639" s="88">
        <v>200</v>
      </c>
      <c r="F639" s="7">
        <f t="shared" si="144"/>
        <v>0</v>
      </c>
      <c r="G639" s="7">
        <f t="shared" si="144"/>
        <v>0</v>
      </c>
      <c r="H639" s="35">
        <f t="shared" si="140"/>
        <v>0</v>
      </c>
      <c r="I639" s="7">
        <f t="shared" si="144"/>
        <v>0</v>
      </c>
      <c r="J639" s="35">
        <f t="shared" si="137"/>
        <v>0</v>
      </c>
      <c r="K639" s="7">
        <f t="shared" si="144"/>
        <v>0</v>
      </c>
      <c r="L639" s="35">
        <f t="shared" si="134"/>
        <v>0</v>
      </c>
      <c r="M639" s="7">
        <f t="shared" si="144"/>
        <v>0</v>
      </c>
      <c r="N639" s="35">
        <f t="shared" si="135"/>
        <v>0</v>
      </c>
      <c r="O639" s="7">
        <f t="shared" si="144"/>
        <v>0</v>
      </c>
      <c r="P639" s="35">
        <f t="shared" si="132"/>
        <v>0</v>
      </c>
    </row>
    <row r="640" spans="1:16" ht="33" hidden="1">
      <c r="A640" s="61" t="str">
        <f ca="1">IF(ISERROR(MATCH(E640,Код_КВР,0)),"",INDIRECT(ADDRESS(MATCH(E640,Код_КВР,0)+1,2,,,"КВР")))</f>
        <v>Иные закупки товаров, работ и услуг для обеспечения муниципальных нужд</v>
      </c>
      <c r="B640" s="43" t="s">
        <v>589</v>
      </c>
      <c r="C640" s="8" t="s">
        <v>223</v>
      </c>
      <c r="D640" s="1" t="s">
        <v>227</v>
      </c>
      <c r="E640" s="88">
        <v>240</v>
      </c>
      <c r="F640" s="7">
        <f t="shared" si="144"/>
        <v>0</v>
      </c>
      <c r="G640" s="7">
        <f t="shared" si="144"/>
        <v>0</v>
      </c>
      <c r="H640" s="35">
        <f t="shared" si="140"/>
        <v>0</v>
      </c>
      <c r="I640" s="7">
        <f t="shared" si="144"/>
        <v>0</v>
      </c>
      <c r="J640" s="35">
        <f t="shared" si="137"/>
        <v>0</v>
      </c>
      <c r="K640" s="7">
        <f t="shared" si="144"/>
        <v>0</v>
      </c>
      <c r="L640" s="35">
        <f t="shared" si="134"/>
        <v>0</v>
      </c>
      <c r="M640" s="7">
        <f t="shared" si="144"/>
        <v>0</v>
      </c>
      <c r="N640" s="35">
        <f t="shared" si="135"/>
        <v>0</v>
      </c>
      <c r="O640" s="7">
        <f t="shared" si="144"/>
        <v>0</v>
      </c>
      <c r="P640" s="35">
        <f t="shared" si="132"/>
        <v>0</v>
      </c>
    </row>
    <row r="641" spans="1:16" ht="33" hidden="1">
      <c r="A641" s="61" t="str">
        <f ca="1">IF(ISERROR(MATCH(E641,Код_КВР,0)),"",INDIRECT(ADDRESS(MATCH(E641,Код_КВР,0)+1,2,,,"КВР")))</f>
        <v xml:space="preserve">Прочая закупка товаров, работ и услуг для обеспечения муниципальных нужд         </v>
      </c>
      <c r="B641" s="43" t="s">
        <v>589</v>
      </c>
      <c r="C641" s="8" t="s">
        <v>223</v>
      </c>
      <c r="D641" s="1" t="s">
        <v>227</v>
      </c>
      <c r="E641" s="88">
        <v>244</v>
      </c>
      <c r="F641" s="7">
        <f>'прил.5'!G179</f>
        <v>0</v>
      </c>
      <c r="G641" s="7">
        <f>'прил.5'!H179</f>
        <v>0</v>
      </c>
      <c r="H641" s="35">
        <f t="shared" si="140"/>
        <v>0</v>
      </c>
      <c r="I641" s="7">
        <f>'прил.5'!J179</f>
        <v>0</v>
      </c>
      <c r="J641" s="35">
        <f t="shared" si="137"/>
        <v>0</v>
      </c>
      <c r="K641" s="7">
        <f>'прил.5'!L179</f>
        <v>0</v>
      </c>
      <c r="L641" s="35">
        <f t="shared" si="134"/>
        <v>0</v>
      </c>
      <c r="M641" s="7">
        <f>'прил.5'!N179</f>
        <v>0</v>
      </c>
      <c r="N641" s="35">
        <f t="shared" si="135"/>
        <v>0</v>
      </c>
      <c r="O641" s="7">
        <f>'прил.5'!P179</f>
        <v>0</v>
      </c>
      <c r="P641" s="35">
        <f t="shared" si="132"/>
        <v>0</v>
      </c>
    </row>
    <row r="642" spans="1:16" ht="12.75" hidden="1">
      <c r="A642" s="61" t="str">
        <f ca="1">IF(ISERROR(MATCH(C642,Код_Раздел,0)),"",INDIRECT(ADDRESS(MATCH(C642,Код_Раздел,0)+1,2,,,"Раздел")))</f>
        <v>Социальная политика</v>
      </c>
      <c r="B642" s="43" t="s">
        <v>589</v>
      </c>
      <c r="C642" s="8" t="s">
        <v>196</v>
      </c>
      <c r="D642" s="1"/>
      <c r="E642" s="88"/>
      <c r="F642" s="7">
        <f aca="true" t="shared" si="145" ref="F642:O645">F643</f>
        <v>0</v>
      </c>
      <c r="G642" s="7">
        <f t="shared" si="145"/>
        <v>0</v>
      </c>
      <c r="H642" s="35">
        <f t="shared" si="140"/>
        <v>0</v>
      </c>
      <c r="I642" s="7">
        <f t="shared" si="145"/>
        <v>0</v>
      </c>
      <c r="J642" s="35">
        <f t="shared" si="137"/>
        <v>0</v>
      </c>
      <c r="K642" s="7">
        <f t="shared" si="145"/>
        <v>0</v>
      </c>
      <c r="L642" s="35">
        <f t="shared" si="134"/>
        <v>0</v>
      </c>
      <c r="M642" s="7">
        <f t="shared" si="145"/>
        <v>0</v>
      </c>
      <c r="N642" s="35">
        <f t="shared" si="135"/>
        <v>0</v>
      </c>
      <c r="O642" s="7">
        <f t="shared" si="145"/>
        <v>0</v>
      </c>
      <c r="P642" s="35">
        <f t="shared" si="132"/>
        <v>0</v>
      </c>
    </row>
    <row r="643" spans="1:16" ht="12.75" hidden="1">
      <c r="A643" s="12" t="s">
        <v>197</v>
      </c>
      <c r="B643" s="43" t="s">
        <v>589</v>
      </c>
      <c r="C643" s="8" t="s">
        <v>196</v>
      </c>
      <c r="D643" s="1" t="s">
        <v>225</v>
      </c>
      <c r="E643" s="88"/>
      <c r="F643" s="7">
        <f t="shared" si="145"/>
        <v>0</v>
      </c>
      <c r="G643" s="7">
        <f t="shared" si="145"/>
        <v>0</v>
      </c>
      <c r="H643" s="35">
        <f t="shared" si="140"/>
        <v>0</v>
      </c>
      <c r="I643" s="7">
        <f t="shared" si="145"/>
        <v>0</v>
      </c>
      <c r="J643" s="35">
        <f t="shared" si="137"/>
        <v>0</v>
      </c>
      <c r="K643" s="7">
        <f t="shared" si="145"/>
        <v>0</v>
      </c>
      <c r="L643" s="35">
        <f t="shared" si="134"/>
        <v>0</v>
      </c>
      <c r="M643" s="7">
        <f t="shared" si="145"/>
        <v>0</v>
      </c>
      <c r="N643" s="35">
        <f t="shared" si="135"/>
        <v>0</v>
      </c>
      <c r="O643" s="7">
        <f t="shared" si="145"/>
        <v>0</v>
      </c>
      <c r="P643" s="35">
        <f t="shared" si="132"/>
        <v>0</v>
      </c>
    </row>
    <row r="644" spans="1:16" ht="12.75" hidden="1">
      <c r="A644" s="61" t="str">
        <f ca="1">IF(ISERROR(MATCH(E644,Код_КВР,0)),"",INDIRECT(ADDRESS(MATCH(E644,Код_КВР,0)+1,2,,,"КВР")))</f>
        <v>Закупка товаров, работ и услуг для муниципальных нужд</v>
      </c>
      <c r="B644" s="43" t="s">
        <v>589</v>
      </c>
      <c r="C644" s="8" t="s">
        <v>196</v>
      </c>
      <c r="D644" s="1" t="s">
        <v>225</v>
      </c>
      <c r="E644" s="88">
        <v>200</v>
      </c>
      <c r="F644" s="7">
        <f t="shared" si="145"/>
        <v>0</v>
      </c>
      <c r="G644" s="7">
        <f t="shared" si="145"/>
        <v>0</v>
      </c>
      <c r="H644" s="35">
        <f t="shared" si="140"/>
        <v>0</v>
      </c>
      <c r="I644" s="7">
        <f t="shared" si="145"/>
        <v>0</v>
      </c>
      <c r="J644" s="35">
        <f t="shared" si="137"/>
        <v>0</v>
      </c>
      <c r="K644" s="7">
        <f t="shared" si="145"/>
        <v>0</v>
      </c>
      <c r="L644" s="35">
        <f t="shared" si="134"/>
        <v>0</v>
      </c>
      <c r="M644" s="7">
        <f t="shared" si="145"/>
        <v>0</v>
      </c>
      <c r="N644" s="35">
        <f t="shared" si="135"/>
        <v>0</v>
      </c>
      <c r="O644" s="7">
        <f t="shared" si="145"/>
        <v>0</v>
      </c>
      <c r="P644" s="35">
        <f t="shared" si="132"/>
        <v>0</v>
      </c>
    </row>
    <row r="645" spans="1:16" ht="33" hidden="1">
      <c r="A645" s="61" t="str">
        <f ca="1">IF(ISERROR(MATCH(E645,Код_КВР,0)),"",INDIRECT(ADDRESS(MATCH(E645,Код_КВР,0)+1,2,,,"КВР")))</f>
        <v>Иные закупки товаров, работ и услуг для обеспечения муниципальных нужд</v>
      </c>
      <c r="B645" s="43" t="s">
        <v>589</v>
      </c>
      <c r="C645" s="8" t="s">
        <v>196</v>
      </c>
      <c r="D645" s="1" t="s">
        <v>225</v>
      </c>
      <c r="E645" s="88">
        <v>240</v>
      </c>
      <c r="F645" s="7">
        <f t="shared" si="145"/>
        <v>0</v>
      </c>
      <c r="G645" s="7">
        <f t="shared" si="145"/>
        <v>0</v>
      </c>
      <c r="H645" s="35">
        <f t="shared" si="140"/>
        <v>0</v>
      </c>
      <c r="I645" s="7">
        <f t="shared" si="145"/>
        <v>0</v>
      </c>
      <c r="J645" s="35">
        <f t="shared" si="137"/>
        <v>0</v>
      </c>
      <c r="K645" s="7">
        <f t="shared" si="145"/>
        <v>0</v>
      </c>
      <c r="L645" s="35">
        <f t="shared" si="134"/>
        <v>0</v>
      </c>
      <c r="M645" s="7">
        <f t="shared" si="145"/>
        <v>0</v>
      </c>
      <c r="N645" s="35">
        <f t="shared" si="135"/>
        <v>0</v>
      </c>
      <c r="O645" s="7">
        <f t="shared" si="145"/>
        <v>0</v>
      </c>
      <c r="P645" s="35">
        <f t="shared" si="132"/>
        <v>0</v>
      </c>
    </row>
    <row r="646" spans="1:16" ht="39" customHeight="1" hidden="1">
      <c r="A646" s="61" t="str">
        <f ca="1">IF(ISERROR(MATCH(E646,Код_КВР,0)),"",INDIRECT(ADDRESS(MATCH(E646,Код_КВР,0)+1,2,,,"КВР")))</f>
        <v xml:space="preserve">Прочая закупка товаров, работ и услуг для обеспечения муниципальных нужд         </v>
      </c>
      <c r="B646" s="43" t="s">
        <v>589</v>
      </c>
      <c r="C646" s="8" t="s">
        <v>196</v>
      </c>
      <c r="D646" s="1" t="s">
        <v>225</v>
      </c>
      <c r="E646" s="88">
        <v>244</v>
      </c>
      <c r="F646" s="7">
        <f>'прил.5'!G1267</f>
        <v>0</v>
      </c>
      <c r="G646" s="7">
        <f>'прил.5'!H1267</f>
        <v>0</v>
      </c>
      <c r="H646" s="35">
        <f t="shared" si="140"/>
        <v>0</v>
      </c>
      <c r="I646" s="7">
        <f>'прил.5'!J1267</f>
        <v>0</v>
      </c>
      <c r="J646" s="35">
        <f t="shared" si="137"/>
        <v>0</v>
      </c>
      <c r="K646" s="7">
        <f>'прил.5'!L1267</f>
        <v>0</v>
      </c>
      <c r="L646" s="35">
        <f t="shared" si="134"/>
        <v>0</v>
      </c>
      <c r="M646" s="7">
        <f>'прил.5'!N1267</f>
        <v>0</v>
      </c>
      <c r="N646" s="35">
        <f t="shared" si="135"/>
        <v>0</v>
      </c>
      <c r="O646" s="7">
        <f>'прил.5'!P1267</f>
        <v>0</v>
      </c>
      <c r="P646" s="35">
        <f t="shared" si="132"/>
        <v>0</v>
      </c>
    </row>
    <row r="647" spans="1:16" ht="12.75">
      <c r="A647" s="61" t="str">
        <f ca="1">IF(ISERROR(MATCH(B647,Код_КЦСР,0)),"",INDIRECT(ADDRESS(MATCH(B647,Код_КЦСР,0)+1,2,,,"КЦСР")))</f>
        <v>Активное долголетие</v>
      </c>
      <c r="B647" s="43" t="s">
        <v>591</v>
      </c>
      <c r="C647" s="8"/>
      <c r="D647" s="1"/>
      <c r="E647" s="88"/>
      <c r="F647" s="7">
        <f>F648+F653</f>
        <v>50</v>
      </c>
      <c r="G647" s="7">
        <f>G648+G653</f>
        <v>0</v>
      </c>
      <c r="H647" s="35">
        <f t="shared" si="140"/>
        <v>50</v>
      </c>
      <c r="I647" s="7">
        <f>I648+I653</f>
        <v>0</v>
      </c>
      <c r="J647" s="35">
        <f t="shared" si="137"/>
        <v>50</v>
      </c>
      <c r="K647" s="7">
        <f>K648+K653</f>
        <v>0</v>
      </c>
      <c r="L647" s="35">
        <f t="shared" si="134"/>
        <v>50</v>
      </c>
      <c r="M647" s="7">
        <f>M648+M653</f>
        <v>0</v>
      </c>
      <c r="N647" s="35">
        <f t="shared" si="135"/>
        <v>50</v>
      </c>
      <c r="O647" s="7">
        <f>O648+O653</f>
        <v>0</v>
      </c>
      <c r="P647" s="35">
        <f t="shared" si="132"/>
        <v>50</v>
      </c>
    </row>
    <row r="648" spans="1:16" ht="12.75" hidden="1">
      <c r="A648" s="61" t="str">
        <f ca="1">IF(ISERROR(MATCH(C648,Код_Раздел,0)),"",INDIRECT(ADDRESS(MATCH(C648,Код_Раздел,0)+1,2,,,"Раздел")))</f>
        <v>Культура, кинематография</v>
      </c>
      <c r="B648" s="43" t="s">
        <v>591</v>
      </c>
      <c r="C648" s="8" t="s">
        <v>230</v>
      </c>
      <c r="D648" s="1"/>
      <c r="E648" s="88"/>
      <c r="F648" s="7">
        <f aca="true" t="shared" si="146" ref="F648:O651">F649</f>
        <v>0</v>
      </c>
      <c r="G648" s="7">
        <f t="shared" si="146"/>
        <v>0</v>
      </c>
      <c r="H648" s="35">
        <f t="shared" si="140"/>
        <v>0</v>
      </c>
      <c r="I648" s="7">
        <f t="shared" si="146"/>
        <v>0</v>
      </c>
      <c r="J648" s="35">
        <f t="shared" si="137"/>
        <v>0</v>
      </c>
      <c r="K648" s="7">
        <f t="shared" si="146"/>
        <v>0</v>
      </c>
      <c r="L648" s="35">
        <f t="shared" si="134"/>
        <v>0</v>
      </c>
      <c r="M648" s="7">
        <f t="shared" si="146"/>
        <v>0</v>
      </c>
      <c r="N648" s="35">
        <f t="shared" si="135"/>
        <v>0</v>
      </c>
      <c r="O648" s="7">
        <f t="shared" si="146"/>
        <v>0</v>
      </c>
      <c r="P648" s="35">
        <f t="shared" si="132"/>
        <v>0</v>
      </c>
    </row>
    <row r="649" spans="1:16" ht="12.75" hidden="1">
      <c r="A649" s="12" t="s">
        <v>171</v>
      </c>
      <c r="B649" s="43" t="s">
        <v>591</v>
      </c>
      <c r="C649" s="8" t="s">
        <v>230</v>
      </c>
      <c r="D649" s="1" t="s">
        <v>224</v>
      </c>
      <c r="E649" s="88"/>
      <c r="F649" s="7">
        <f t="shared" si="146"/>
        <v>0</v>
      </c>
      <c r="G649" s="7">
        <f t="shared" si="146"/>
        <v>0</v>
      </c>
      <c r="H649" s="35">
        <f t="shared" si="140"/>
        <v>0</v>
      </c>
      <c r="I649" s="7">
        <f t="shared" si="146"/>
        <v>0</v>
      </c>
      <c r="J649" s="35">
        <f t="shared" si="137"/>
        <v>0</v>
      </c>
      <c r="K649" s="7">
        <f t="shared" si="146"/>
        <v>0</v>
      </c>
      <c r="L649" s="35">
        <f t="shared" si="134"/>
        <v>0</v>
      </c>
      <c r="M649" s="7">
        <f t="shared" si="146"/>
        <v>0</v>
      </c>
      <c r="N649" s="35">
        <f t="shared" si="135"/>
        <v>0</v>
      </c>
      <c r="O649" s="7">
        <f t="shared" si="146"/>
        <v>0</v>
      </c>
      <c r="P649" s="35">
        <f t="shared" si="132"/>
        <v>0</v>
      </c>
    </row>
    <row r="650" spans="1:16" ht="12.75" hidden="1">
      <c r="A650" s="61" t="str">
        <f ca="1">IF(ISERROR(MATCH(E650,Код_КВР,0)),"",INDIRECT(ADDRESS(MATCH(E650,Код_КВР,0)+1,2,,,"КВР")))</f>
        <v>Закупка товаров, работ и услуг для муниципальных нужд</v>
      </c>
      <c r="B650" s="43" t="s">
        <v>591</v>
      </c>
      <c r="C650" s="8" t="s">
        <v>230</v>
      </c>
      <c r="D650" s="1" t="s">
        <v>224</v>
      </c>
      <c r="E650" s="88">
        <v>200</v>
      </c>
      <c r="F650" s="7">
        <f t="shared" si="146"/>
        <v>0</v>
      </c>
      <c r="G650" s="7">
        <f t="shared" si="146"/>
        <v>0</v>
      </c>
      <c r="H650" s="35">
        <f t="shared" si="140"/>
        <v>0</v>
      </c>
      <c r="I650" s="7">
        <f t="shared" si="146"/>
        <v>0</v>
      </c>
      <c r="J650" s="35">
        <f t="shared" si="137"/>
        <v>0</v>
      </c>
      <c r="K650" s="7">
        <f t="shared" si="146"/>
        <v>0</v>
      </c>
      <c r="L650" s="35">
        <f t="shared" si="134"/>
        <v>0</v>
      </c>
      <c r="M650" s="7">
        <f t="shared" si="146"/>
        <v>0</v>
      </c>
      <c r="N650" s="35">
        <f t="shared" si="135"/>
        <v>0</v>
      </c>
      <c r="O650" s="7">
        <f t="shared" si="146"/>
        <v>0</v>
      </c>
      <c r="P650" s="35">
        <f t="shared" si="132"/>
        <v>0</v>
      </c>
    </row>
    <row r="651" spans="1:16" ht="33" hidden="1">
      <c r="A651" s="61" t="str">
        <f ca="1">IF(ISERROR(MATCH(E651,Код_КВР,0)),"",INDIRECT(ADDRESS(MATCH(E651,Код_КВР,0)+1,2,,,"КВР")))</f>
        <v>Иные закупки товаров, работ и услуг для обеспечения муниципальных нужд</v>
      </c>
      <c r="B651" s="43" t="s">
        <v>591</v>
      </c>
      <c r="C651" s="8" t="s">
        <v>230</v>
      </c>
      <c r="D651" s="1" t="s">
        <v>224</v>
      </c>
      <c r="E651" s="88">
        <v>240</v>
      </c>
      <c r="F651" s="7">
        <f t="shared" si="146"/>
        <v>0</v>
      </c>
      <c r="G651" s="7">
        <f t="shared" si="146"/>
        <v>0</v>
      </c>
      <c r="H651" s="35">
        <f t="shared" si="140"/>
        <v>0</v>
      </c>
      <c r="I651" s="7">
        <f t="shared" si="146"/>
        <v>0</v>
      </c>
      <c r="J651" s="35">
        <f t="shared" si="137"/>
        <v>0</v>
      </c>
      <c r="K651" s="7">
        <f t="shared" si="146"/>
        <v>0</v>
      </c>
      <c r="L651" s="35">
        <f t="shared" si="134"/>
        <v>0</v>
      </c>
      <c r="M651" s="7">
        <f t="shared" si="146"/>
        <v>0</v>
      </c>
      <c r="N651" s="35">
        <f t="shared" si="135"/>
        <v>0</v>
      </c>
      <c r="O651" s="7">
        <f t="shared" si="146"/>
        <v>0</v>
      </c>
      <c r="P651" s="35">
        <f t="shared" si="132"/>
        <v>0</v>
      </c>
    </row>
    <row r="652" spans="1:16" ht="33" hidden="1">
      <c r="A652" s="61" t="str">
        <f ca="1">IF(ISERROR(MATCH(E652,Код_КВР,0)),"",INDIRECT(ADDRESS(MATCH(E652,Код_КВР,0)+1,2,,,"КВР")))</f>
        <v xml:space="preserve">Прочая закупка товаров, работ и услуг для обеспечения муниципальных нужд         </v>
      </c>
      <c r="B652" s="43" t="s">
        <v>591</v>
      </c>
      <c r="C652" s="8" t="s">
        <v>230</v>
      </c>
      <c r="D652" s="1" t="s">
        <v>224</v>
      </c>
      <c r="E652" s="88">
        <v>244</v>
      </c>
      <c r="F652" s="7">
        <f>'прил.5'!G1056</f>
        <v>0</v>
      </c>
      <c r="G652" s="7">
        <f>'прил.5'!H1056</f>
        <v>0</v>
      </c>
      <c r="H652" s="35">
        <f t="shared" si="140"/>
        <v>0</v>
      </c>
      <c r="I652" s="7">
        <f>'прил.5'!J1056</f>
        <v>0</v>
      </c>
      <c r="J652" s="35">
        <f t="shared" si="137"/>
        <v>0</v>
      </c>
      <c r="K652" s="7">
        <f>'прил.5'!L1056</f>
        <v>0</v>
      </c>
      <c r="L652" s="35">
        <f t="shared" si="134"/>
        <v>0</v>
      </c>
      <c r="M652" s="7">
        <f>'прил.5'!N1056</f>
        <v>0</v>
      </c>
      <c r="N652" s="35">
        <f t="shared" si="135"/>
        <v>0</v>
      </c>
      <c r="O652" s="7">
        <f>'прил.5'!P1056</f>
        <v>0</v>
      </c>
      <c r="P652" s="35">
        <f t="shared" si="132"/>
        <v>0</v>
      </c>
    </row>
    <row r="653" spans="1:16" ht="12.75">
      <c r="A653" s="61" t="str">
        <f ca="1">IF(ISERROR(MATCH(C653,Код_Раздел,0)),"",INDIRECT(ADDRESS(MATCH(C653,Код_Раздел,0)+1,2,,,"Раздел")))</f>
        <v>Социальная политика</v>
      </c>
      <c r="B653" s="43" t="s">
        <v>591</v>
      </c>
      <c r="C653" s="8" t="s">
        <v>196</v>
      </c>
      <c r="D653" s="1"/>
      <c r="E653" s="88"/>
      <c r="F653" s="7">
        <f aca="true" t="shared" si="147" ref="F653:O656">F654</f>
        <v>50</v>
      </c>
      <c r="G653" s="7">
        <f t="shared" si="147"/>
        <v>0</v>
      </c>
      <c r="H653" s="35">
        <f t="shared" si="140"/>
        <v>50</v>
      </c>
      <c r="I653" s="7">
        <f t="shared" si="147"/>
        <v>0</v>
      </c>
      <c r="J653" s="35">
        <f t="shared" si="137"/>
        <v>50</v>
      </c>
      <c r="K653" s="7">
        <f t="shared" si="147"/>
        <v>0</v>
      </c>
      <c r="L653" s="35">
        <f t="shared" si="134"/>
        <v>50</v>
      </c>
      <c r="M653" s="7">
        <f t="shared" si="147"/>
        <v>0</v>
      </c>
      <c r="N653" s="35">
        <f t="shared" si="135"/>
        <v>50</v>
      </c>
      <c r="O653" s="7">
        <f t="shared" si="147"/>
        <v>0</v>
      </c>
      <c r="P653" s="35">
        <f t="shared" si="132"/>
        <v>50</v>
      </c>
    </row>
    <row r="654" spans="1:16" ht="12.75">
      <c r="A654" s="12" t="s">
        <v>197</v>
      </c>
      <c r="B654" s="43" t="s">
        <v>591</v>
      </c>
      <c r="C654" s="8" t="s">
        <v>196</v>
      </c>
      <c r="D654" s="1" t="s">
        <v>225</v>
      </c>
      <c r="E654" s="88"/>
      <c r="F654" s="7">
        <f t="shared" si="147"/>
        <v>50</v>
      </c>
      <c r="G654" s="7">
        <f t="shared" si="147"/>
        <v>0</v>
      </c>
      <c r="H654" s="35">
        <f t="shared" si="140"/>
        <v>50</v>
      </c>
      <c r="I654" s="7">
        <f t="shared" si="147"/>
        <v>0</v>
      </c>
      <c r="J654" s="35">
        <f t="shared" si="137"/>
        <v>50</v>
      </c>
      <c r="K654" s="7">
        <f t="shared" si="147"/>
        <v>0</v>
      </c>
      <c r="L654" s="35">
        <f t="shared" si="134"/>
        <v>50</v>
      </c>
      <c r="M654" s="7">
        <f t="shared" si="147"/>
        <v>0</v>
      </c>
      <c r="N654" s="35">
        <f t="shared" si="135"/>
        <v>50</v>
      </c>
      <c r="O654" s="7">
        <f t="shared" si="147"/>
        <v>0</v>
      </c>
      <c r="P654" s="35">
        <f t="shared" si="132"/>
        <v>50</v>
      </c>
    </row>
    <row r="655" spans="1:16" ht="20.25" customHeight="1">
      <c r="A655" s="61" t="str">
        <f ca="1">IF(ISERROR(MATCH(E655,Код_КВР,0)),"",INDIRECT(ADDRESS(MATCH(E655,Код_КВР,0)+1,2,,,"КВР")))</f>
        <v>Закупка товаров, работ и услуг для муниципальных нужд</v>
      </c>
      <c r="B655" s="43" t="s">
        <v>591</v>
      </c>
      <c r="C655" s="8" t="s">
        <v>196</v>
      </c>
      <c r="D655" s="1" t="s">
        <v>225</v>
      </c>
      <c r="E655" s="88">
        <v>200</v>
      </c>
      <c r="F655" s="7">
        <f t="shared" si="147"/>
        <v>50</v>
      </c>
      <c r="G655" s="7">
        <f t="shared" si="147"/>
        <v>0</v>
      </c>
      <c r="H655" s="35">
        <f t="shared" si="140"/>
        <v>50</v>
      </c>
      <c r="I655" s="7">
        <f t="shared" si="147"/>
        <v>0</v>
      </c>
      <c r="J655" s="35">
        <f t="shared" si="137"/>
        <v>50</v>
      </c>
      <c r="K655" s="7">
        <f t="shared" si="147"/>
        <v>0</v>
      </c>
      <c r="L655" s="35">
        <f t="shared" si="134"/>
        <v>50</v>
      </c>
      <c r="M655" s="7">
        <f t="shared" si="147"/>
        <v>0</v>
      </c>
      <c r="N655" s="35">
        <f t="shared" si="135"/>
        <v>50</v>
      </c>
      <c r="O655" s="7">
        <f t="shared" si="147"/>
        <v>0</v>
      </c>
      <c r="P655" s="35">
        <f t="shared" si="132"/>
        <v>50</v>
      </c>
    </row>
    <row r="656" spans="1:16" ht="33.75" customHeight="1">
      <c r="A656" s="61" t="str">
        <f ca="1">IF(ISERROR(MATCH(E656,Код_КВР,0)),"",INDIRECT(ADDRESS(MATCH(E656,Код_КВР,0)+1,2,,,"КВР")))</f>
        <v>Иные закупки товаров, работ и услуг для обеспечения муниципальных нужд</v>
      </c>
      <c r="B656" s="43" t="s">
        <v>591</v>
      </c>
      <c r="C656" s="8" t="s">
        <v>196</v>
      </c>
      <c r="D656" s="1" t="s">
        <v>225</v>
      </c>
      <c r="E656" s="88">
        <v>240</v>
      </c>
      <c r="F656" s="7">
        <f t="shared" si="147"/>
        <v>50</v>
      </c>
      <c r="G656" s="7">
        <f t="shared" si="147"/>
        <v>0</v>
      </c>
      <c r="H656" s="35">
        <f t="shared" si="140"/>
        <v>50</v>
      </c>
      <c r="I656" s="7">
        <f t="shared" si="147"/>
        <v>0</v>
      </c>
      <c r="J656" s="35">
        <f t="shared" si="137"/>
        <v>50</v>
      </c>
      <c r="K656" s="7">
        <f t="shared" si="147"/>
        <v>0</v>
      </c>
      <c r="L656" s="35">
        <f t="shared" si="134"/>
        <v>50</v>
      </c>
      <c r="M656" s="7">
        <f t="shared" si="147"/>
        <v>0</v>
      </c>
      <c r="N656" s="35">
        <f t="shared" si="135"/>
        <v>50</v>
      </c>
      <c r="O656" s="7">
        <f t="shared" si="147"/>
        <v>0</v>
      </c>
      <c r="P656" s="35">
        <f t="shared" si="132"/>
        <v>50</v>
      </c>
    </row>
    <row r="657" spans="1:16" ht="36" customHeight="1">
      <c r="A657" s="61" t="str">
        <f ca="1">IF(ISERROR(MATCH(E657,Код_КВР,0)),"",INDIRECT(ADDRESS(MATCH(E657,Код_КВР,0)+1,2,,,"КВР")))</f>
        <v xml:space="preserve">Прочая закупка товаров, работ и услуг для обеспечения муниципальных нужд         </v>
      </c>
      <c r="B657" s="43" t="s">
        <v>591</v>
      </c>
      <c r="C657" s="8" t="s">
        <v>196</v>
      </c>
      <c r="D657" s="1" t="s">
        <v>225</v>
      </c>
      <c r="E657" s="88">
        <v>244</v>
      </c>
      <c r="F657" s="7">
        <f>'прил.5'!G1271</f>
        <v>50</v>
      </c>
      <c r="G657" s="7">
        <f>'прил.5'!H1271</f>
        <v>0</v>
      </c>
      <c r="H657" s="35">
        <f t="shared" si="140"/>
        <v>50</v>
      </c>
      <c r="I657" s="7">
        <f>'прил.5'!J1271</f>
        <v>0</v>
      </c>
      <c r="J657" s="35">
        <f t="shared" si="137"/>
        <v>50</v>
      </c>
      <c r="K657" s="7">
        <f>'прил.5'!L1271</f>
        <v>0</v>
      </c>
      <c r="L657" s="35">
        <f t="shared" si="134"/>
        <v>50</v>
      </c>
      <c r="M657" s="7">
        <f>'прил.5'!N1271</f>
        <v>0</v>
      </c>
      <c r="N657" s="35">
        <f t="shared" si="135"/>
        <v>50</v>
      </c>
      <c r="O657" s="7">
        <f>'прил.5'!P1271</f>
        <v>0</v>
      </c>
      <c r="P657" s="35">
        <f t="shared" si="132"/>
        <v>50</v>
      </c>
    </row>
    <row r="658" spans="1:16" ht="33">
      <c r="A658" s="61" t="str">
        <f ca="1">IF(ISERROR(MATCH(B658,Код_КЦСР,0)),"",INDIRECT(ADDRESS(MATCH(B658,Код_КЦСР,0)+1,2,,,"КЦСР")))</f>
        <v>Муниципальная программа «iCity – Современные информационные технологии г. Череповца»  на 2014-2020 годы</v>
      </c>
      <c r="B658" s="43" t="s">
        <v>593</v>
      </c>
      <c r="C658" s="8"/>
      <c r="D658" s="1"/>
      <c r="E658" s="88"/>
      <c r="F658" s="7">
        <f>F659+F665</f>
        <v>46345.3</v>
      </c>
      <c r="G658" s="7">
        <f>G659+G665</f>
        <v>0</v>
      </c>
      <c r="H658" s="35">
        <f t="shared" si="140"/>
        <v>46345.3</v>
      </c>
      <c r="I658" s="7">
        <f>I659+I665</f>
        <v>2175.7</v>
      </c>
      <c r="J658" s="35">
        <f t="shared" si="137"/>
        <v>48521</v>
      </c>
      <c r="K658" s="7">
        <f>K659+K665</f>
        <v>-642.5</v>
      </c>
      <c r="L658" s="35">
        <f t="shared" si="134"/>
        <v>47878.5</v>
      </c>
      <c r="M658" s="7">
        <f>M659+M665</f>
        <v>41.6</v>
      </c>
      <c r="N658" s="35">
        <f t="shared" si="135"/>
        <v>47920.1</v>
      </c>
      <c r="O658" s="7">
        <f>O659+O665</f>
        <v>1200</v>
      </c>
      <c r="P658" s="35">
        <f t="shared" si="132"/>
        <v>49120.1</v>
      </c>
    </row>
    <row r="659" spans="1:16" ht="56.25" customHeight="1">
      <c r="A659" s="61" t="str">
        <f ca="1">IF(ISERROR(MATCH(B659,Код_КЦСР,0)),"",INDIRECT(ADDRESS(MATCH(B659,Код_КЦСР,0)+1,2,,,"КЦСР")))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659" s="43" t="s">
        <v>595</v>
      </c>
      <c r="C659" s="8"/>
      <c r="D659" s="1"/>
      <c r="E659" s="88"/>
      <c r="F659" s="7">
        <f aca="true" t="shared" si="148" ref="F659:O663">F660</f>
        <v>736</v>
      </c>
      <c r="G659" s="7">
        <f t="shared" si="148"/>
        <v>0</v>
      </c>
      <c r="H659" s="35">
        <f t="shared" si="140"/>
        <v>736</v>
      </c>
      <c r="I659" s="7">
        <f t="shared" si="148"/>
        <v>500</v>
      </c>
      <c r="J659" s="35">
        <f t="shared" si="137"/>
        <v>1236</v>
      </c>
      <c r="K659" s="7">
        <f t="shared" si="148"/>
        <v>0</v>
      </c>
      <c r="L659" s="35">
        <f t="shared" si="134"/>
        <v>1236</v>
      </c>
      <c r="M659" s="7">
        <f t="shared" si="148"/>
        <v>0</v>
      </c>
      <c r="N659" s="35">
        <f t="shared" si="135"/>
        <v>1236</v>
      </c>
      <c r="O659" s="7">
        <f t="shared" si="148"/>
        <v>0</v>
      </c>
      <c r="P659" s="35">
        <f aca="true" t="shared" si="149" ref="P659:P722">N659+O659</f>
        <v>1236</v>
      </c>
    </row>
    <row r="660" spans="1:16" ht="12.75">
      <c r="A660" s="61" t="str">
        <f ca="1">IF(ISERROR(MATCH(C660,Код_Раздел,0)),"",INDIRECT(ADDRESS(MATCH(C660,Код_Раздел,0)+1,2,,,"Раздел")))</f>
        <v>Национальная экономика</v>
      </c>
      <c r="B660" s="43" t="s">
        <v>595</v>
      </c>
      <c r="C660" s="8" t="s">
        <v>224</v>
      </c>
      <c r="D660" s="1"/>
      <c r="E660" s="88"/>
      <c r="F660" s="7">
        <f t="shared" si="148"/>
        <v>736</v>
      </c>
      <c r="G660" s="7">
        <f t="shared" si="148"/>
        <v>0</v>
      </c>
      <c r="H660" s="35">
        <f t="shared" si="140"/>
        <v>736</v>
      </c>
      <c r="I660" s="7">
        <f t="shared" si="148"/>
        <v>500</v>
      </c>
      <c r="J660" s="35">
        <f t="shared" si="137"/>
        <v>1236</v>
      </c>
      <c r="K660" s="7">
        <f t="shared" si="148"/>
        <v>0</v>
      </c>
      <c r="L660" s="35">
        <f t="shared" si="134"/>
        <v>1236</v>
      </c>
      <c r="M660" s="7">
        <f t="shared" si="148"/>
        <v>0</v>
      </c>
      <c r="N660" s="35">
        <f t="shared" si="135"/>
        <v>1236</v>
      </c>
      <c r="O660" s="7">
        <f t="shared" si="148"/>
        <v>0</v>
      </c>
      <c r="P660" s="35">
        <f t="shared" si="149"/>
        <v>1236</v>
      </c>
    </row>
    <row r="661" spans="1:16" ht="12.75">
      <c r="A661" s="12" t="s">
        <v>238</v>
      </c>
      <c r="B661" s="43" t="s">
        <v>595</v>
      </c>
      <c r="C661" s="8" t="s">
        <v>224</v>
      </c>
      <c r="D661" s="1" t="s">
        <v>196</v>
      </c>
      <c r="E661" s="88"/>
      <c r="F661" s="7">
        <f t="shared" si="148"/>
        <v>736</v>
      </c>
      <c r="G661" s="7">
        <f t="shared" si="148"/>
        <v>0</v>
      </c>
      <c r="H661" s="35">
        <f t="shared" si="140"/>
        <v>736</v>
      </c>
      <c r="I661" s="7">
        <f t="shared" si="148"/>
        <v>500</v>
      </c>
      <c r="J661" s="35">
        <f t="shared" si="137"/>
        <v>1236</v>
      </c>
      <c r="K661" s="7">
        <f t="shared" si="148"/>
        <v>0</v>
      </c>
      <c r="L661" s="35">
        <f t="shared" si="134"/>
        <v>1236</v>
      </c>
      <c r="M661" s="7">
        <f t="shared" si="148"/>
        <v>0</v>
      </c>
      <c r="N661" s="35">
        <f t="shared" si="135"/>
        <v>1236</v>
      </c>
      <c r="O661" s="7">
        <f t="shared" si="148"/>
        <v>0</v>
      </c>
      <c r="P661" s="35">
        <f t="shared" si="149"/>
        <v>1236</v>
      </c>
    </row>
    <row r="662" spans="1:16" ht="36.75" customHeight="1">
      <c r="A662" s="61" t="str">
        <f ca="1">IF(ISERROR(MATCH(E662,Код_КВР,0)),"",INDIRECT(ADDRESS(MATCH(E662,Код_КВР,0)+1,2,,,"КВР")))</f>
        <v>Предоставление субсидий бюджетным, автономным учреждениям и иным некоммерческим организациям</v>
      </c>
      <c r="B662" s="43" t="s">
        <v>595</v>
      </c>
      <c r="C662" s="8" t="s">
        <v>224</v>
      </c>
      <c r="D662" s="1" t="s">
        <v>196</v>
      </c>
      <c r="E662" s="88">
        <v>600</v>
      </c>
      <c r="F662" s="7">
        <f t="shared" si="148"/>
        <v>736</v>
      </c>
      <c r="G662" s="7">
        <f t="shared" si="148"/>
        <v>0</v>
      </c>
      <c r="H662" s="35">
        <f t="shared" si="140"/>
        <v>736</v>
      </c>
      <c r="I662" s="7">
        <f t="shared" si="148"/>
        <v>500</v>
      </c>
      <c r="J662" s="35">
        <f t="shared" si="137"/>
        <v>1236</v>
      </c>
      <c r="K662" s="7">
        <f t="shared" si="148"/>
        <v>0</v>
      </c>
      <c r="L662" s="35">
        <f t="shared" si="134"/>
        <v>1236</v>
      </c>
      <c r="M662" s="7">
        <f t="shared" si="148"/>
        <v>0</v>
      </c>
      <c r="N662" s="35">
        <f t="shared" si="135"/>
        <v>1236</v>
      </c>
      <c r="O662" s="7">
        <f t="shared" si="148"/>
        <v>0</v>
      </c>
      <c r="P662" s="35">
        <f t="shared" si="149"/>
        <v>1236</v>
      </c>
    </row>
    <row r="663" spans="1:16" ht="12.75">
      <c r="A663" s="61" t="str">
        <f ca="1">IF(ISERROR(MATCH(E663,Код_КВР,0)),"",INDIRECT(ADDRESS(MATCH(E663,Код_КВР,0)+1,2,,,"КВР")))</f>
        <v>Субсидии бюджетным учреждениям</v>
      </c>
      <c r="B663" s="43" t="s">
        <v>595</v>
      </c>
      <c r="C663" s="8" t="s">
        <v>224</v>
      </c>
      <c r="D663" s="1" t="s">
        <v>196</v>
      </c>
      <c r="E663" s="88">
        <v>610</v>
      </c>
      <c r="F663" s="7">
        <f t="shared" si="148"/>
        <v>736</v>
      </c>
      <c r="G663" s="7">
        <f t="shared" si="148"/>
        <v>0</v>
      </c>
      <c r="H663" s="35">
        <f t="shared" si="140"/>
        <v>736</v>
      </c>
      <c r="I663" s="7">
        <f t="shared" si="148"/>
        <v>500</v>
      </c>
      <c r="J663" s="35">
        <f t="shared" si="137"/>
        <v>1236</v>
      </c>
      <c r="K663" s="7">
        <f t="shared" si="148"/>
        <v>0</v>
      </c>
      <c r="L663" s="35">
        <f t="shared" si="134"/>
        <v>1236</v>
      </c>
      <c r="M663" s="7">
        <f t="shared" si="148"/>
        <v>0</v>
      </c>
      <c r="N663" s="35">
        <f t="shared" si="135"/>
        <v>1236</v>
      </c>
      <c r="O663" s="7">
        <f t="shared" si="148"/>
        <v>0</v>
      </c>
      <c r="P663" s="35">
        <f t="shared" si="149"/>
        <v>1236</v>
      </c>
    </row>
    <row r="664" spans="1:16" ht="12.75">
      <c r="A664" s="61" t="str">
        <f ca="1">IF(ISERROR(MATCH(E664,Код_КВР,0)),"",INDIRECT(ADDRESS(MATCH(E664,Код_КВР,0)+1,2,,,"КВР")))</f>
        <v>Субсидии бюджетным учреждениям на иные цели</v>
      </c>
      <c r="B664" s="43" t="s">
        <v>595</v>
      </c>
      <c r="C664" s="8" t="s">
        <v>224</v>
      </c>
      <c r="D664" s="1" t="s">
        <v>196</v>
      </c>
      <c r="E664" s="88">
        <v>612</v>
      </c>
      <c r="F664" s="7">
        <f>'прил.5'!G244</f>
        <v>736</v>
      </c>
      <c r="G664" s="7">
        <f>'прил.5'!H244</f>
        <v>0</v>
      </c>
      <c r="H664" s="35">
        <f t="shared" si="140"/>
        <v>736</v>
      </c>
      <c r="I664" s="7">
        <f>'прил.5'!J244</f>
        <v>500</v>
      </c>
      <c r="J664" s="35">
        <f t="shared" si="137"/>
        <v>1236</v>
      </c>
      <c r="K664" s="7">
        <f>'прил.5'!L244</f>
        <v>0</v>
      </c>
      <c r="L664" s="35">
        <f t="shared" si="134"/>
        <v>1236</v>
      </c>
      <c r="M664" s="7">
        <f>'прил.5'!N244</f>
        <v>0</v>
      </c>
      <c r="N664" s="35">
        <f t="shared" si="135"/>
        <v>1236</v>
      </c>
      <c r="O664" s="7">
        <f>'прил.5'!P244</f>
        <v>0</v>
      </c>
      <c r="P664" s="35">
        <f t="shared" si="149"/>
        <v>1236</v>
      </c>
    </row>
    <row r="665" spans="1:16" ht="85.5" customHeight="1">
      <c r="A665" s="61" t="str">
        <f ca="1">IF(ISERROR(MATCH(B665,Код_КЦСР,0)),"",INDIRECT(ADDRESS(MATCH(B665,Код_КЦСР,0)+1,2,,,"КЦСР")))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665" s="43" t="s">
        <v>596</v>
      </c>
      <c r="C665" s="8"/>
      <c r="D665" s="1"/>
      <c r="E665" s="88"/>
      <c r="F665" s="7">
        <f aca="true" t="shared" si="150" ref="F665:O668">F666</f>
        <v>45609.3</v>
      </c>
      <c r="G665" s="7">
        <f t="shared" si="150"/>
        <v>0</v>
      </c>
      <c r="H665" s="35">
        <f t="shared" si="140"/>
        <v>45609.3</v>
      </c>
      <c r="I665" s="7">
        <f t="shared" si="150"/>
        <v>1675.7</v>
      </c>
      <c r="J665" s="35">
        <f t="shared" si="137"/>
        <v>47285</v>
      </c>
      <c r="K665" s="7">
        <f t="shared" si="150"/>
        <v>-642.5</v>
      </c>
      <c r="L665" s="35">
        <f t="shared" si="134"/>
        <v>46642.5</v>
      </c>
      <c r="M665" s="7">
        <f t="shared" si="150"/>
        <v>41.6</v>
      </c>
      <c r="N665" s="35">
        <f t="shared" si="135"/>
        <v>46684.1</v>
      </c>
      <c r="O665" s="7">
        <f t="shared" si="150"/>
        <v>1200</v>
      </c>
      <c r="P665" s="35">
        <f t="shared" si="149"/>
        <v>47884.1</v>
      </c>
    </row>
    <row r="666" spans="1:16" ht="12.75">
      <c r="A666" s="61" t="str">
        <f ca="1">IF(ISERROR(MATCH(C666,Код_Раздел,0)),"",INDIRECT(ADDRESS(MATCH(C666,Код_Раздел,0)+1,2,,,"Раздел")))</f>
        <v>Национальная экономика</v>
      </c>
      <c r="B666" s="43" t="s">
        <v>596</v>
      </c>
      <c r="C666" s="8" t="s">
        <v>224</v>
      </c>
      <c r="D666" s="1"/>
      <c r="E666" s="88"/>
      <c r="F666" s="7">
        <f t="shared" si="150"/>
        <v>45609.3</v>
      </c>
      <c r="G666" s="7">
        <f t="shared" si="150"/>
        <v>0</v>
      </c>
      <c r="H666" s="35">
        <f t="shared" si="140"/>
        <v>45609.3</v>
      </c>
      <c r="I666" s="7">
        <f t="shared" si="150"/>
        <v>1675.7</v>
      </c>
      <c r="J666" s="35">
        <f t="shared" si="137"/>
        <v>47285</v>
      </c>
      <c r="K666" s="7">
        <f t="shared" si="150"/>
        <v>-642.5</v>
      </c>
      <c r="L666" s="35">
        <f t="shared" si="134"/>
        <v>46642.5</v>
      </c>
      <c r="M666" s="7">
        <f t="shared" si="150"/>
        <v>41.6</v>
      </c>
      <c r="N666" s="35">
        <f t="shared" si="135"/>
        <v>46684.1</v>
      </c>
      <c r="O666" s="7">
        <f t="shared" si="150"/>
        <v>1200</v>
      </c>
      <c r="P666" s="35">
        <f t="shared" si="149"/>
        <v>47884.1</v>
      </c>
    </row>
    <row r="667" spans="1:16" ht="12.75">
      <c r="A667" s="12" t="s">
        <v>238</v>
      </c>
      <c r="B667" s="43" t="s">
        <v>596</v>
      </c>
      <c r="C667" s="8" t="s">
        <v>224</v>
      </c>
      <c r="D667" s="1" t="s">
        <v>196</v>
      </c>
      <c r="E667" s="88"/>
      <c r="F667" s="7">
        <f t="shared" si="150"/>
        <v>45609.3</v>
      </c>
      <c r="G667" s="7">
        <f t="shared" si="150"/>
        <v>0</v>
      </c>
      <c r="H667" s="35">
        <f t="shared" si="140"/>
        <v>45609.3</v>
      </c>
      <c r="I667" s="7">
        <f t="shared" si="150"/>
        <v>1675.7</v>
      </c>
      <c r="J667" s="35">
        <f t="shared" si="137"/>
        <v>47285</v>
      </c>
      <c r="K667" s="7">
        <f t="shared" si="150"/>
        <v>-642.5</v>
      </c>
      <c r="L667" s="35">
        <f aca="true" t="shared" si="151" ref="L667:L730">J667+K667</f>
        <v>46642.5</v>
      </c>
      <c r="M667" s="7">
        <f t="shared" si="150"/>
        <v>41.6</v>
      </c>
      <c r="N667" s="35">
        <f aca="true" t="shared" si="152" ref="N667:N731">L667+M667</f>
        <v>46684.1</v>
      </c>
      <c r="O667" s="7">
        <f t="shared" si="150"/>
        <v>1200</v>
      </c>
      <c r="P667" s="35">
        <f t="shared" si="149"/>
        <v>47884.1</v>
      </c>
    </row>
    <row r="668" spans="1:16" ht="35.25" customHeight="1">
      <c r="A668" s="61" t="str">
        <f ca="1">IF(ISERROR(MATCH(E668,Код_КВР,0)),"",INDIRECT(ADDRESS(MATCH(E668,Код_КВР,0)+1,2,,,"КВР")))</f>
        <v>Предоставление субсидий бюджетным, автономным учреждениям и иным некоммерческим организациям</v>
      </c>
      <c r="B668" s="43" t="s">
        <v>596</v>
      </c>
      <c r="C668" s="8" t="s">
        <v>224</v>
      </c>
      <c r="D668" s="1" t="s">
        <v>196</v>
      </c>
      <c r="E668" s="88">
        <v>600</v>
      </c>
      <c r="F668" s="7">
        <f t="shared" si="150"/>
        <v>45609.3</v>
      </c>
      <c r="G668" s="7">
        <f t="shared" si="150"/>
        <v>0</v>
      </c>
      <c r="H668" s="35">
        <f t="shared" si="140"/>
        <v>45609.3</v>
      </c>
      <c r="I668" s="7">
        <f t="shared" si="150"/>
        <v>1675.7</v>
      </c>
      <c r="J668" s="35">
        <f t="shared" si="137"/>
        <v>47285</v>
      </c>
      <c r="K668" s="7">
        <f t="shared" si="150"/>
        <v>-642.5</v>
      </c>
      <c r="L668" s="35">
        <f t="shared" si="151"/>
        <v>46642.5</v>
      </c>
      <c r="M668" s="7">
        <f t="shared" si="150"/>
        <v>41.6</v>
      </c>
      <c r="N668" s="35">
        <f t="shared" si="152"/>
        <v>46684.1</v>
      </c>
      <c r="O668" s="7">
        <f t="shared" si="150"/>
        <v>1200</v>
      </c>
      <c r="P668" s="35">
        <f t="shared" si="149"/>
        <v>47884.1</v>
      </c>
    </row>
    <row r="669" spans="1:16" ht="12.75">
      <c r="A669" s="61" t="str">
        <f ca="1">IF(ISERROR(MATCH(E669,Код_КВР,0)),"",INDIRECT(ADDRESS(MATCH(E669,Код_КВР,0)+1,2,,,"КВР")))</f>
        <v>Субсидии бюджетным учреждениям</v>
      </c>
      <c r="B669" s="43" t="s">
        <v>596</v>
      </c>
      <c r="C669" s="8" t="s">
        <v>224</v>
      </c>
      <c r="D669" s="1" t="s">
        <v>196</v>
      </c>
      <c r="E669" s="88">
        <v>610</v>
      </c>
      <c r="F669" s="7">
        <f>SUM(F670:F671)</f>
        <v>45609.3</v>
      </c>
      <c r="G669" s="7">
        <f>SUM(G670:G671)</f>
        <v>0</v>
      </c>
      <c r="H669" s="35">
        <f t="shared" si="140"/>
        <v>45609.3</v>
      </c>
      <c r="I669" s="7">
        <f>SUM(I670:I671)</f>
        <v>1675.7</v>
      </c>
      <c r="J669" s="35">
        <f t="shared" si="137"/>
        <v>47285</v>
      </c>
      <c r="K669" s="7">
        <f>SUM(K670:K671)</f>
        <v>-642.5</v>
      </c>
      <c r="L669" s="35">
        <f t="shared" si="151"/>
        <v>46642.5</v>
      </c>
      <c r="M669" s="7">
        <f>SUM(M670:M671)</f>
        <v>41.6</v>
      </c>
      <c r="N669" s="35">
        <f t="shared" si="152"/>
        <v>46684.1</v>
      </c>
      <c r="O669" s="7">
        <f>SUM(O670:O671)</f>
        <v>1200</v>
      </c>
      <c r="P669" s="35">
        <f t="shared" si="149"/>
        <v>47884.1</v>
      </c>
    </row>
    <row r="670" spans="1:16" ht="49.5">
      <c r="A670" s="61" t="str">
        <f ca="1">IF(ISERROR(MATCH(E670,Код_КВР,0)),"",INDIRECT(ADDRESS(MATCH(E670,Код_КВР,0)+1,2,,,"КВР")))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70" s="43" t="s">
        <v>596</v>
      </c>
      <c r="C670" s="8" t="s">
        <v>224</v>
      </c>
      <c r="D670" s="1" t="s">
        <v>196</v>
      </c>
      <c r="E670" s="88">
        <v>611</v>
      </c>
      <c r="F670" s="7">
        <f>'прил.5'!G248</f>
        <v>42162.3</v>
      </c>
      <c r="G670" s="7">
        <f>'прил.5'!H248</f>
        <v>0</v>
      </c>
      <c r="H670" s="35">
        <f t="shared" si="140"/>
        <v>42162.3</v>
      </c>
      <c r="I670" s="7">
        <f>'прил.5'!J248</f>
        <v>1545.7</v>
      </c>
      <c r="J670" s="35">
        <f t="shared" si="137"/>
        <v>43708</v>
      </c>
      <c r="K670" s="7">
        <f>'прил.5'!L248</f>
        <v>-642.5</v>
      </c>
      <c r="L670" s="35">
        <f t="shared" si="151"/>
        <v>43065.5</v>
      </c>
      <c r="M670" s="7">
        <f>'прил.5'!N248</f>
        <v>0</v>
      </c>
      <c r="N670" s="35">
        <f t="shared" si="152"/>
        <v>43065.5</v>
      </c>
      <c r="O670" s="7">
        <f>'прил.5'!P248</f>
        <v>0</v>
      </c>
      <c r="P670" s="35">
        <f t="shared" si="149"/>
        <v>43065.5</v>
      </c>
    </row>
    <row r="671" spans="1:16" ht="12.75">
      <c r="A671" s="61" t="str">
        <f ca="1">IF(ISERROR(MATCH(E671,Код_КВР,0)),"",INDIRECT(ADDRESS(MATCH(E671,Код_КВР,0)+1,2,,,"КВР")))</f>
        <v>Субсидии бюджетным учреждениям на иные цели</v>
      </c>
      <c r="B671" s="43" t="s">
        <v>596</v>
      </c>
      <c r="C671" s="8" t="s">
        <v>224</v>
      </c>
      <c r="D671" s="1" t="s">
        <v>196</v>
      </c>
      <c r="E671" s="88">
        <v>612</v>
      </c>
      <c r="F671" s="7">
        <f>'прил.5'!G249</f>
        <v>3447</v>
      </c>
      <c r="G671" s="7">
        <f>'прил.5'!H249</f>
        <v>0</v>
      </c>
      <c r="H671" s="35">
        <f t="shared" si="140"/>
        <v>3447</v>
      </c>
      <c r="I671" s="7">
        <f>'прил.5'!J249</f>
        <v>130</v>
      </c>
      <c r="J671" s="35">
        <f t="shared" si="137"/>
        <v>3577</v>
      </c>
      <c r="K671" s="7">
        <f>'прил.5'!L249</f>
        <v>0</v>
      </c>
      <c r="L671" s="35">
        <f t="shared" si="151"/>
        <v>3577</v>
      </c>
      <c r="M671" s="7">
        <f>'прил.5'!N249</f>
        <v>41.6</v>
      </c>
      <c r="N671" s="35">
        <f t="shared" si="152"/>
        <v>3618.6</v>
      </c>
      <c r="O671" s="7">
        <f>'прил.5'!P249</f>
        <v>1200</v>
      </c>
      <c r="P671" s="35">
        <f t="shared" si="149"/>
        <v>4818.6</v>
      </c>
    </row>
    <row r="672" spans="1:16" ht="35.25" customHeight="1">
      <c r="A672" s="61" t="str">
        <f ca="1">IF(ISERROR(MATCH(B672,Код_КЦСР,0)),"",INDIRECT(ADDRESS(MATCH(B672,Код_КЦСР,0)+1,2,,,"КЦСР")))</f>
        <v>Муниципальная программа «Развитие внутреннего и въездного туризма в г. Череповце» на 2014-2022 годы</v>
      </c>
      <c r="B672" s="45" t="s">
        <v>1</v>
      </c>
      <c r="C672" s="8"/>
      <c r="D672" s="1"/>
      <c r="E672" s="88"/>
      <c r="F672" s="7">
        <f>F673+F684</f>
        <v>91.4</v>
      </c>
      <c r="G672" s="7">
        <f>G673+G684</f>
        <v>0</v>
      </c>
      <c r="H672" s="35">
        <f t="shared" si="140"/>
        <v>91.4</v>
      </c>
      <c r="I672" s="7">
        <f>I673+I684</f>
        <v>0</v>
      </c>
      <c r="J672" s="35">
        <f t="shared" si="137"/>
        <v>91.4</v>
      </c>
      <c r="K672" s="7">
        <f>K673+K684</f>
        <v>0</v>
      </c>
      <c r="L672" s="35">
        <f t="shared" si="151"/>
        <v>91.4</v>
      </c>
      <c r="M672" s="7">
        <f>M673+M684</f>
        <v>0</v>
      </c>
      <c r="N672" s="35">
        <f t="shared" si="152"/>
        <v>91.4</v>
      </c>
      <c r="O672" s="7">
        <f>O673+O684</f>
        <v>0</v>
      </c>
      <c r="P672" s="35">
        <f t="shared" si="149"/>
        <v>91.4</v>
      </c>
    </row>
    <row r="673" spans="1:16" ht="35.25" customHeight="1">
      <c r="A673" s="61" t="str">
        <f ca="1">IF(ISERROR(MATCH(B673,Код_КЦСР,0)),"",INDIRECT(ADDRESS(MATCH(B673,Код_КЦСР,0)+1,2,,,"КЦСР")))</f>
        <v>Продвижение городского туристского продукта на российском и международном рынках</v>
      </c>
      <c r="B673" s="45" t="s">
        <v>2</v>
      </c>
      <c r="C673" s="8"/>
      <c r="D673" s="1"/>
      <c r="E673" s="88"/>
      <c r="F673" s="7">
        <f>F674</f>
        <v>63.4</v>
      </c>
      <c r="G673" s="7">
        <f>G674</f>
        <v>0</v>
      </c>
      <c r="H673" s="35">
        <f t="shared" si="140"/>
        <v>63.4</v>
      </c>
      <c r="I673" s="7">
        <f>I674</f>
        <v>0</v>
      </c>
      <c r="J673" s="35">
        <f aca="true" t="shared" si="153" ref="J673:J743">H673+I673</f>
        <v>63.4</v>
      </c>
      <c r="K673" s="7">
        <f>K674</f>
        <v>0</v>
      </c>
      <c r="L673" s="35">
        <f t="shared" si="151"/>
        <v>63.4</v>
      </c>
      <c r="M673" s="7">
        <f>M674</f>
        <v>0</v>
      </c>
      <c r="N673" s="35">
        <f t="shared" si="152"/>
        <v>63.4</v>
      </c>
      <c r="O673" s="7">
        <f>O674</f>
        <v>0</v>
      </c>
      <c r="P673" s="35">
        <f t="shared" si="149"/>
        <v>63.4</v>
      </c>
    </row>
    <row r="674" spans="1:16" ht="12.75">
      <c r="A674" s="61" t="str">
        <f ca="1">IF(ISERROR(MATCH(C674,Код_Раздел,0)),"",INDIRECT(ADDRESS(MATCH(C674,Код_Раздел,0)+1,2,,,"Раздел")))</f>
        <v>Национальная экономика</v>
      </c>
      <c r="B674" s="45" t="s">
        <v>2</v>
      </c>
      <c r="C674" s="8" t="s">
        <v>224</v>
      </c>
      <c r="D674" s="1"/>
      <c r="E674" s="88"/>
      <c r="F674" s="7">
        <f>F675</f>
        <v>63.4</v>
      </c>
      <c r="G674" s="7">
        <f>G675</f>
        <v>0</v>
      </c>
      <c r="H674" s="35">
        <f t="shared" si="140"/>
        <v>63.4</v>
      </c>
      <c r="I674" s="7">
        <f>I675</f>
        <v>0</v>
      </c>
      <c r="J674" s="35">
        <f t="shared" si="153"/>
        <v>63.4</v>
      </c>
      <c r="K674" s="7">
        <f>K675</f>
        <v>0</v>
      </c>
      <c r="L674" s="35">
        <f t="shared" si="151"/>
        <v>63.4</v>
      </c>
      <c r="M674" s="7">
        <f>M675</f>
        <v>0</v>
      </c>
      <c r="N674" s="35">
        <f t="shared" si="152"/>
        <v>63.4</v>
      </c>
      <c r="O674" s="7">
        <f>O675</f>
        <v>0</v>
      </c>
      <c r="P674" s="35">
        <f t="shared" si="149"/>
        <v>63.4</v>
      </c>
    </row>
    <row r="675" spans="1:16" ht="12.75">
      <c r="A675" s="12" t="s">
        <v>245</v>
      </c>
      <c r="B675" s="45" t="s">
        <v>2</v>
      </c>
      <c r="C675" s="8" t="s">
        <v>224</v>
      </c>
      <c r="D675" s="8" t="s">
        <v>204</v>
      </c>
      <c r="E675" s="88"/>
      <c r="F675" s="7">
        <f>F676+F678+F681</f>
        <v>63.4</v>
      </c>
      <c r="G675" s="7">
        <f>G676+G678+G681</f>
        <v>0</v>
      </c>
      <c r="H675" s="35">
        <f t="shared" si="140"/>
        <v>63.4</v>
      </c>
      <c r="I675" s="7">
        <f>I676+I678+I681</f>
        <v>0</v>
      </c>
      <c r="J675" s="35">
        <f t="shared" si="153"/>
        <v>63.4</v>
      </c>
      <c r="K675" s="7">
        <f>K676+K678+K681</f>
        <v>0</v>
      </c>
      <c r="L675" s="35">
        <f t="shared" si="151"/>
        <v>63.4</v>
      </c>
      <c r="M675" s="7">
        <f>M676+M678+M681</f>
        <v>0</v>
      </c>
      <c r="N675" s="35">
        <f t="shared" si="152"/>
        <v>63.4</v>
      </c>
      <c r="O675" s="7">
        <f>O676+O678+O681</f>
        <v>0</v>
      </c>
      <c r="P675" s="35">
        <f t="shared" si="149"/>
        <v>63.4</v>
      </c>
    </row>
    <row r="676" spans="1:16" ht="36.75" customHeight="1">
      <c r="A676" s="61" t="str">
        <f aca="true" t="shared" si="154" ref="A676:A683">IF(ISERROR(MATCH(E676,Код_КВР,0)),"",INDIRECT(ADDRESS(MATCH(E676,Код_КВР,0)+1,2,,,"КВР")))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76" s="45" t="s">
        <v>2</v>
      </c>
      <c r="C676" s="8" t="s">
        <v>224</v>
      </c>
      <c r="D676" s="8" t="s">
        <v>204</v>
      </c>
      <c r="E676" s="88">
        <v>100</v>
      </c>
      <c r="F676" s="7">
        <f>F677</f>
        <v>11</v>
      </c>
      <c r="G676" s="7">
        <f>G677</f>
        <v>0</v>
      </c>
      <c r="H676" s="35">
        <f t="shared" si="140"/>
        <v>11</v>
      </c>
      <c r="I676" s="7">
        <f>I677</f>
        <v>0</v>
      </c>
      <c r="J676" s="35">
        <f t="shared" si="153"/>
        <v>11</v>
      </c>
      <c r="K676" s="7">
        <f>K677</f>
        <v>0</v>
      </c>
      <c r="L676" s="35">
        <f t="shared" si="151"/>
        <v>11</v>
      </c>
      <c r="M676" s="7">
        <f>M677</f>
        <v>0</v>
      </c>
      <c r="N676" s="35">
        <f t="shared" si="152"/>
        <v>11</v>
      </c>
      <c r="O676" s="7">
        <f>O677</f>
        <v>0</v>
      </c>
      <c r="P676" s="35">
        <f t="shared" si="149"/>
        <v>11</v>
      </c>
    </row>
    <row r="677" spans="1:16" ht="12.75">
      <c r="A677" s="61" t="str">
        <f ca="1" t="shared" si="154"/>
        <v>Расходы на выплаты персоналу муниципальных органов</v>
      </c>
      <c r="B677" s="45" t="s">
        <v>2</v>
      </c>
      <c r="C677" s="8" t="s">
        <v>224</v>
      </c>
      <c r="D677" s="8" t="s">
        <v>204</v>
      </c>
      <c r="E677" s="88">
        <v>120</v>
      </c>
      <c r="F677" s="7">
        <f>'прил.5'!G869</f>
        <v>11</v>
      </c>
      <c r="G677" s="7">
        <f>'прил.5'!H869</f>
        <v>0</v>
      </c>
      <c r="H677" s="35">
        <f t="shared" si="140"/>
        <v>11</v>
      </c>
      <c r="I677" s="7">
        <f>'прил.5'!J869</f>
        <v>0</v>
      </c>
      <c r="J677" s="35">
        <f t="shared" si="153"/>
        <v>11</v>
      </c>
      <c r="K677" s="7">
        <f>'прил.5'!L869</f>
        <v>0</v>
      </c>
      <c r="L677" s="35">
        <f t="shared" si="151"/>
        <v>11</v>
      </c>
      <c r="M677" s="7">
        <f>'прил.5'!N869</f>
        <v>0</v>
      </c>
      <c r="N677" s="35">
        <f t="shared" si="152"/>
        <v>11</v>
      </c>
      <c r="O677" s="7">
        <f>'прил.5'!P869</f>
        <v>0</v>
      </c>
      <c r="P677" s="35">
        <f t="shared" si="149"/>
        <v>11</v>
      </c>
    </row>
    <row r="678" spans="1:16" ht="12.75">
      <c r="A678" s="61" t="str">
        <f ca="1" t="shared" si="154"/>
        <v>Закупка товаров, работ и услуг для муниципальных нужд</v>
      </c>
      <c r="B678" s="45" t="s">
        <v>2</v>
      </c>
      <c r="C678" s="8" t="s">
        <v>224</v>
      </c>
      <c r="D678" s="8" t="s">
        <v>204</v>
      </c>
      <c r="E678" s="88">
        <v>200</v>
      </c>
      <c r="F678" s="7">
        <f>F679</f>
        <v>22</v>
      </c>
      <c r="G678" s="7">
        <f>G679</f>
        <v>0</v>
      </c>
      <c r="H678" s="35">
        <f t="shared" si="140"/>
        <v>22</v>
      </c>
      <c r="I678" s="7">
        <f>I679</f>
        <v>0</v>
      </c>
      <c r="J678" s="35">
        <f t="shared" si="153"/>
        <v>22</v>
      </c>
      <c r="K678" s="7">
        <f>K679</f>
        <v>0</v>
      </c>
      <c r="L678" s="35">
        <f t="shared" si="151"/>
        <v>22</v>
      </c>
      <c r="M678" s="7">
        <f>M679</f>
        <v>0</v>
      </c>
      <c r="N678" s="35">
        <f t="shared" si="152"/>
        <v>22</v>
      </c>
      <c r="O678" s="7">
        <f>O679</f>
        <v>0</v>
      </c>
      <c r="P678" s="35">
        <f t="shared" si="149"/>
        <v>22</v>
      </c>
    </row>
    <row r="679" spans="1:16" ht="36" customHeight="1">
      <c r="A679" s="61" t="str">
        <f ca="1" t="shared" si="154"/>
        <v>Иные закупки товаров, работ и услуг для обеспечения муниципальных нужд</v>
      </c>
      <c r="B679" s="45" t="s">
        <v>2</v>
      </c>
      <c r="C679" s="8" t="s">
        <v>224</v>
      </c>
      <c r="D679" s="8" t="s">
        <v>204</v>
      </c>
      <c r="E679" s="88">
        <v>240</v>
      </c>
      <c r="F679" s="7">
        <f>F680</f>
        <v>22</v>
      </c>
      <c r="G679" s="7">
        <f>G680</f>
        <v>0</v>
      </c>
      <c r="H679" s="35">
        <f t="shared" si="140"/>
        <v>22</v>
      </c>
      <c r="I679" s="7">
        <f>I680</f>
        <v>0</v>
      </c>
      <c r="J679" s="35">
        <f t="shared" si="153"/>
        <v>22</v>
      </c>
      <c r="K679" s="7">
        <f>K680</f>
        <v>0</v>
      </c>
      <c r="L679" s="35">
        <f t="shared" si="151"/>
        <v>22</v>
      </c>
      <c r="M679" s="7">
        <f>M680</f>
        <v>0</v>
      </c>
      <c r="N679" s="35">
        <f t="shared" si="152"/>
        <v>22</v>
      </c>
      <c r="O679" s="7">
        <f>O680</f>
        <v>0</v>
      </c>
      <c r="P679" s="35">
        <f t="shared" si="149"/>
        <v>22</v>
      </c>
    </row>
    <row r="680" spans="1:16" ht="33.75" customHeight="1">
      <c r="A680" s="61" t="str">
        <f ca="1" t="shared" si="154"/>
        <v xml:space="preserve">Прочая закупка товаров, работ и услуг для обеспечения муниципальных нужд         </v>
      </c>
      <c r="B680" s="45" t="s">
        <v>2</v>
      </c>
      <c r="C680" s="8" t="s">
        <v>224</v>
      </c>
      <c r="D680" s="8" t="s">
        <v>204</v>
      </c>
      <c r="E680" s="88">
        <v>244</v>
      </c>
      <c r="F680" s="7">
        <f>'прил.5'!G293+'прил.5'!G444+'прил.5'!G1371</f>
        <v>22</v>
      </c>
      <c r="G680" s="7">
        <f>'прил.5'!H293+'прил.5'!H444+'прил.5'!H1371</f>
        <v>0</v>
      </c>
      <c r="H680" s="35">
        <f t="shared" si="140"/>
        <v>22</v>
      </c>
      <c r="I680" s="7">
        <f>'прил.5'!J293+'прил.5'!J444+'прил.5'!J1371</f>
        <v>0</v>
      </c>
      <c r="J680" s="35">
        <f t="shared" si="153"/>
        <v>22</v>
      </c>
      <c r="K680" s="7">
        <f>'прил.5'!L293+'прил.5'!L444+'прил.5'!L1371</f>
        <v>0</v>
      </c>
      <c r="L680" s="35">
        <f t="shared" si="151"/>
        <v>22</v>
      </c>
      <c r="M680" s="7">
        <f>'прил.5'!N293+'прил.5'!N444+'прил.5'!N1371</f>
        <v>0</v>
      </c>
      <c r="N680" s="35">
        <f t="shared" si="152"/>
        <v>22</v>
      </c>
      <c r="O680" s="7">
        <f>'прил.5'!P293+'прил.5'!P444+'прил.5'!P1371</f>
        <v>0</v>
      </c>
      <c r="P680" s="35">
        <f t="shared" si="149"/>
        <v>22</v>
      </c>
    </row>
    <row r="681" spans="1:16" ht="36" customHeight="1">
      <c r="A681" s="61" t="str">
        <f ca="1" t="shared" si="154"/>
        <v>Предоставление субсидий бюджетным, автономным учреждениям и иным некоммерческим организациям</v>
      </c>
      <c r="B681" s="45" t="s">
        <v>2</v>
      </c>
      <c r="C681" s="8" t="s">
        <v>224</v>
      </c>
      <c r="D681" s="8" t="s">
        <v>204</v>
      </c>
      <c r="E681" s="88">
        <v>600</v>
      </c>
      <c r="F681" s="7">
        <f>F682</f>
        <v>30.4</v>
      </c>
      <c r="G681" s="7">
        <f>G682</f>
        <v>0</v>
      </c>
      <c r="H681" s="35">
        <f aca="true" t="shared" si="155" ref="H681:H751">F681+G681</f>
        <v>30.4</v>
      </c>
      <c r="I681" s="7">
        <f>I682</f>
        <v>0</v>
      </c>
      <c r="J681" s="35">
        <f t="shared" si="153"/>
        <v>30.4</v>
      </c>
      <c r="K681" s="7">
        <f>K682</f>
        <v>0</v>
      </c>
      <c r="L681" s="35">
        <f t="shared" si="151"/>
        <v>30.4</v>
      </c>
      <c r="M681" s="7">
        <f>M682</f>
        <v>0</v>
      </c>
      <c r="N681" s="35">
        <f t="shared" si="152"/>
        <v>30.4</v>
      </c>
      <c r="O681" s="7">
        <f>O682</f>
        <v>0</v>
      </c>
      <c r="P681" s="35">
        <f t="shared" si="149"/>
        <v>30.4</v>
      </c>
    </row>
    <row r="682" spans="1:16" ht="12.75">
      <c r="A682" s="61" t="str">
        <f ca="1" t="shared" si="154"/>
        <v>Субсидии бюджетным учреждениям</v>
      </c>
      <c r="B682" s="45" t="s">
        <v>2</v>
      </c>
      <c r="C682" s="8" t="s">
        <v>224</v>
      </c>
      <c r="D682" s="8" t="s">
        <v>204</v>
      </c>
      <c r="E682" s="88">
        <v>610</v>
      </c>
      <c r="F682" s="7">
        <f>F683</f>
        <v>30.4</v>
      </c>
      <c r="G682" s="7">
        <f>G683</f>
        <v>0</v>
      </c>
      <c r="H682" s="35">
        <f t="shared" si="155"/>
        <v>30.4</v>
      </c>
      <c r="I682" s="7">
        <f>I683</f>
        <v>0</v>
      </c>
      <c r="J682" s="35">
        <f t="shared" si="153"/>
        <v>30.4</v>
      </c>
      <c r="K682" s="7">
        <f>K683</f>
        <v>0</v>
      </c>
      <c r="L682" s="35">
        <f t="shared" si="151"/>
        <v>30.4</v>
      </c>
      <c r="M682" s="7">
        <f>M683</f>
        <v>0</v>
      </c>
      <c r="N682" s="35">
        <f t="shared" si="152"/>
        <v>30.4</v>
      </c>
      <c r="O682" s="7">
        <f>O683</f>
        <v>0</v>
      </c>
      <c r="P682" s="35">
        <f t="shared" si="149"/>
        <v>30.4</v>
      </c>
    </row>
    <row r="683" spans="1:16" ht="12.75">
      <c r="A683" s="61" t="str">
        <f ca="1" t="shared" si="154"/>
        <v>Субсидии бюджетным учреждениям на иные цели</v>
      </c>
      <c r="B683" s="45" t="s">
        <v>2</v>
      </c>
      <c r="C683" s="8" t="s">
        <v>224</v>
      </c>
      <c r="D683" s="8" t="s">
        <v>204</v>
      </c>
      <c r="E683" s="88">
        <v>612</v>
      </c>
      <c r="F683" s="7">
        <f>'прил.5'!G872</f>
        <v>30.4</v>
      </c>
      <c r="G683" s="7">
        <f>'прил.5'!H872</f>
        <v>0</v>
      </c>
      <c r="H683" s="35">
        <f t="shared" si="155"/>
        <v>30.4</v>
      </c>
      <c r="I683" s="7">
        <f>'прил.5'!J872</f>
        <v>0</v>
      </c>
      <c r="J683" s="35">
        <f t="shared" si="153"/>
        <v>30.4</v>
      </c>
      <c r="K683" s="7">
        <f>'прил.5'!L872</f>
        <v>0</v>
      </c>
      <c r="L683" s="35">
        <f t="shared" si="151"/>
        <v>30.4</v>
      </c>
      <c r="M683" s="7">
        <f>'прил.5'!N872</f>
        <v>0</v>
      </c>
      <c r="N683" s="35">
        <f t="shared" si="152"/>
        <v>30.4</v>
      </c>
      <c r="O683" s="7">
        <f>'прил.5'!P872</f>
        <v>0</v>
      </c>
      <c r="P683" s="35">
        <f t="shared" si="149"/>
        <v>30.4</v>
      </c>
    </row>
    <row r="684" spans="1:16" ht="12.75">
      <c r="A684" s="61" t="str">
        <f ca="1">IF(ISERROR(MATCH(B684,Код_КЦСР,0)),"",INDIRECT(ADDRESS(MATCH(B684,Код_КЦСР,0)+1,2,,,"КЦСР")))</f>
        <v>Развитие туристской, инженерной и транспортной инфраструктур</v>
      </c>
      <c r="B684" s="45" t="s">
        <v>4</v>
      </c>
      <c r="C684" s="8"/>
      <c r="D684" s="1"/>
      <c r="E684" s="88"/>
      <c r="F684" s="7">
        <f aca="true" t="shared" si="156" ref="F684:O688">F685</f>
        <v>28</v>
      </c>
      <c r="G684" s="7">
        <f t="shared" si="156"/>
        <v>0</v>
      </c>
      <c r="H684" s="35">
        <f t="shared" si="155"/>
        <v>28</v>
      </c>
      <c r="I684" s="7">
        <f t="shared" si="156"/>
        <v>0</v>
      </c>
      <c r="J684" s="35">
        <f t="shared" si="153"/>
        <v>28</v>
      </c>
      <c r="K684" s="7">
        <f t="shared" si="156"/>
        <v>0</v>
      </c>
      <c r="L684" s="35">
        <f t="shared" si="151"/>
        <v>28</v>
      </c>
      <c r="M684" s="7">
        <f t="shared" si="156"/>
        <v>0</v>
      </c>
      <c r="N684" s="35">
        <f t="shared" si="152"/>
        <v>28</v>
      </c>
      <c r="O684" s="7">
        <f t="shared" si="156"/>
        <v>0</v>
      </c>
      <c r="P684" s="35">
        <f t="shared" si="149"/>
        <v>28</v>
      </c>
    </row>
    <row r="685" spans="1:16" ht="12.75">
      <c r="A685" s="61" t="str">
        <f ca="1">IF(ISERROR(MATCH(C685,Код_Раздел,0)),"",INDIRECT(ADDRESS(MATCH(C685,Код_Раздел,0)+1,2,,,"Раздел")))</f>
        <v>Национальная экономика</v>
      </c>
      <c r="B685" s="45" t="s">
        <v>4</v>
      </c>
      <c r="C685" s="8" t="s">
        <v>224</v>
      </c>
      <c r="D685" s="1"/>
      <c r="E685" s="88"/>
      <c r="F685" s="7">
        <f t="shared" si="156"/>
        <v>28</v>
      </c>
      <c r="G685" s="7">
        <f t="shared" si="156"/>
        <v>0</v>
      </c>
      <c r="H685" s="35">
        <f t="shared" si="155"/>
        <v>28</v>
      </c>
      <c r="I685" s="7">
        <f t="shared" si="156"/>
        <v>0</v>
      </c>
      <c r="J685" s="35">
        <f t="shared" si="153"/>
        <v>28</v>
      </c>
      <c r="K685" s="7">
        <f t="shared" si="156"/>
        <v>0</v>
      </c>
      <c r="L685" s="35">
        <f t="shared" si="151"/>
        <v>28</v>
      </c>
      <c r="M685" s="7">
        <f t="shared" si="156"/>
        <v>0</v>
      </c>
      <c r="N685" s="35">
        <f t="shared" si="152"/>
        <v>28</v>
      </c>
      <c r="O685" s="7">
        <f t="shared" si="156"/>
        <v>0</v>
      </c>
      <c r="P685" s="35">
        <f t="shared" si="149"/>
        <v>28</v>
      </c>
    </row>
    <row r="686" spans="1:16" ht="12.75">
      <c r="A686" s="12" t="s">
        <v>245</v>
      </c>
      <c r="B686" s="45" t="s">
        <v>4</v>
      </c>
      <c r="C686" s="8" t="s">
        <v>224</v>
      </c>
      <c r="D686" s="8" t="s">
        <v>204</v>
      </c>
      <c r="E686" s="88"/>
      <c r="F686" s="7">
        <f t="shared" si="156"/>
        <v>28</v>
      </c>
      <c r="G686" s="7">
        <f t="shared" si="156"/>
        <v>0</v>
      </c>
      <c r="H686" s="35">
        <f t="shared" si="155"/>
        <v>28</v>
      </c>
      <c r="I686" s="7">
        <f t="shared" si="156"/>
        <v>0</v>
      </c>
      <c r="J686" s="35">
        <f t="shared" si="153"/>
        <v>28</v>
      </c>
      <c r="K686" s="7">
        <f t="shared" si="156"/>
        <v>0</v>
      </c>
      <c r="L686" s="35">
        <f t="shared" si="151"/>
        <v>28</v>
      </c>
      <c r="M686" s="7">
        <f t="shared" si="156"/>
        <v>0</v>
      </c>
      <c r="N686" s="35">
        <f t="shared" si="152"/>
        <v>28</v>
      </c>
      <c r="O686" s="7">
        <f t="shared" si="156"/>
        <v>0</v>
      </c>
      <c r="P686" s="35">
        <f t="shared" si="149"/>
        <v>28</v>
      </c>
    </row>
    <row r="687" spans="1:16" ht="12.75">
      <c r="A687" s="61" t="str">
        <f ca="1">IF(ISERROR(MATCH(E687,Код_КВР,0)),"",INDIRECT(ADDRESS(MATCH(E687,Код_КВР,0)+1,2,,,"КВР")))</f>
        <v>Закупка товаров, работ и услуг для муниципальных нужд</v>
      </c>
      <c r="B687" s="45" t="s">
        <v>4</v>
      </c>
      <c r="C687" s="8" t="s">
        <v>224</v>
      </c>
      <c r="D687" s="8" t="s">
        <v>204</v>
      </c>
      <c r="E687" s="88">
        <v>200</v>
      </c>
      <c r="F687" s="7">
        <f t="shared" si="156"/>
        <v>28</v>
      </c>
      <c r="G687" s="7">
        <f t="shared" si="156"/>
        <v>0</v>
      </c>
      <c r="H687" s="35">
        <f t="shared" si="155"/>
        <v>28</v>
      </c>
      <c r="I687" s="7">
        <f t="shared" si="156"/>
        <v>0</v>
      </c>
      <c r="J687" s="35">
        <f t="shared" si="153"/>
        <v>28</v>
      </c>
      <c r="K687" s="7">
        <f t="shared" si="156"/>
        <v>0</v>
      </c>
      <c r="L687" s="35">
        <f t="shared" si="151"/>
        <v>28</v>
      </c>
      <c r="M687" s="7">
        <f t="shared" si="156"/>
        <v>0</v>
      </c>
      <c r="N687" s="35">
        <f t="shared" si="152"/>
        <v>28</v>
      </c>
      <c r="O687" s="7">
        <f t="shared" si="156"/>
        <v>0</v>
      </c>
      <c r="P687" s="35">
        <f t="shared" si="149"/>
        <v>28</v>
      </c>
    </row>
    <row r="688" spans="1:16" ht="33">
      <c r="A688" s="61" t="str">
        <f ca="1">IF(ISERROR(MATCH(E688,Код_КВР,0)),"",INDIRECT(ADDRESS(MATCH(E688,Код_КВР,0)+1,2,,,"КВР")))</f>
        <v>Иные закупки товаров, работ и услуг для обеспечения муниципальных нужд</v>
      </c>
      <c r="B688" s="45" t="s">
        <v>4</v>
      </c>
      <c r="C688" s="8" t="s">
        <v>224</v>
      </c>
      <c r="D688" s="8" t="s">
        <v>204</v>
      </c>
      <c r="E688" s="88">
        <v>240</v>
      </c>
      <c r="F688" s="7">
        <f t="shared" si="156"/>
        <v>28</v>
      </c>
      <c r="G688" s="7">
        <f t="shared" si="156"/>
        <v>0</v>
      </c>
      <c r="H688" s="35">
        <f t="shared" si="155"/>
        <v>28</v>
      </c>
      <c r="I688" s="7">
        <f t="shared" si="156"/>
        <v>0</v>
      </c>
      <c r="J688" s="35">
        <f t="shared" si="153"/>
        <v>28</v>
      </c>
      <c r="K688" s="7">
        <f t="shared" si="156"/>
        <v>0</v>
      </c>
      <c r="L688" s="35">
        <f t="shared" si="151"/>
        <v>28</v>
      </c>
      <c r="M688" s="7">
        <f t="shared" si="156"/>
        <v>0</v>
      </c>
      <c r="N688" s="35">
        <f t="shared" si="152"/>
        <v>28</v>
      </c>
      <c r="O688" s="7">
        <f t="shared" si="156"/>
        <v>0</v>
      </c>
      <c r="P688" s="35">
        <f t="shared" si="149"/>
        <v>28</v>
      </c>
    </row>
    <row r="689" spans="1:16" ht="33">
      <c r="A689" s="61" t="str">
        <f ca="1">IF(ISERROR(MATCH(E689,Код_КВР,0)),"",INDIRECT(ADDRESS(MATCH(E689,Код_КВР,0)+1,2,,,"КВР")))</f>
        <v xml:space="preserve">Прочая закупка товаров, работ и услуг для обеспечения муниципальных нужд         </v>
      </c>
      <c r="B689" s="45" t="s">
        <v>4</v>
      </c>
      <c r="C689" s="8" t="s">
        <v>224</v>
      </c>
      <c r="D689" s="8" t="s">
        <v>204</v>
      </c>
      <c r="E689" s="88">
        <v>244</v>
      </c>
      <c r="F689" s="7">
        <f>'прил.5'!G448</f>
        <v>28</v>
      </c>
      <c r="G689" s="7">
        <f>'прил.5'!H448</f>
        <v>0</v>
      </c>
      <c r="H689" s="35">
        <f t="shared" si="155"/>
        <v>28</v>
      </c>
      <c r="I689" s="7">
        <f>'прил.5'!J448</f>
        <v>0</v>
      </c>
      <c r="J689" s="35">
        <f t="shared" si="153"/>
        <v>28</v>
      </c>
      <c r="K689" s="7">
        <f>'прил.5'!L448</f>
        <v>0</v>
      </c>
      <c r="L689" s="35">
        <f t="shared" si="151"/>
        <v>28</v>
      </c>
      <c r="M689" s="7">
        <f>'прил.5'!N448</f>
        <v>0</v>
      </c>
      <c r="N689" s="35">
        <f t="shared" si="152"/>
        <v>28</v>
      </c>
      <c r="O689" s="7">
        <f>'прил.5'!P448</f>
        <v>0</v>
      </c>
      <c r="P689" s="35">
        <f t="shared" si="149"/>
        <v>28</v>
      </c>
    </row>
    <row r="690" spans="1:16" ht="33">
      <c r="A690" s="61" t="str">
        <f ca="1">IF(ISERROR(MATCH(B690,Код_КЦСР,0)),"",INDIRECT(ADDRESS(MATCH(B690,Код_КЦСР,0)+1,2,,,"КЦСР")))</f>
        <v>Муниципальная программа «Социальная поддержка граждан» на 2014-2018 годы</v>
      </c>
      <c r="B690" s="45" t="s">
        <v>6</v>
      </c>
      <c r="C690" s="8"/>
      <c r="D690" s="1"/>
      <c r="E690" s="88"/>
      <c r="F690" s="7">
        <f>F691+F697+F703+F710+F717+F724+F738+F745+F751+F759+F765+F771+F780+F811</f>
        <v>859558.5999999999</v>
      </c>
      <c r="G690" s="7">
        <f>G691+G697+G703+G710+G717+G724+G738+G745+G751+G759+G765+G771+G780+G811</f>
        <v>0</v>
      </c>
      <c r="H690" s="35">
        <f t="shared" si="155"/>
        <v>859558.5999999999</v>
      </c>
      <c r="I690" s="7">
        <f>I691+I697+I703+I710+I717+I724+I738+I745+I751+I759+I765+I771+I780+I811</f>
        <v>0</v>
      </c>
      <c r="J690" s="35">
        <f t="shared" si="153"/>
        <v>859558.5999999999</v>
      </c>
      <c r="K690" s="7">
        <f>K691+K697+K703+K710+K717+K724+K738+K745+K751+K759+K765+K771+K780+K811</f>
        <v>-3790.2</v>
      </c>
      <c r="L690" s="35">
        <f t="shared" si="151"/>
        <v>855768.3999999999</v>
      </c>
      <c r="M690" s="7">
        <f>M691+M697+M703+M710+M717+M724+M738+M745+M751+M759+M765+M771+M780+M811+M731</f>
        <v>432</v>
      </c>
      <c r="N690" s="35">
        <f t="shared" si="152"/>
        <v>856200.3999999999</v>
      </c>
      <c r="O690" s="7">
        <f>O691+O697+O703+O710+O717+O724+O738+O745+O751+O759+O765+O771+O780+O811+O731</f>
        <v>0</v>
      </c>
      <c r="P690" s="35">
        <f t="shared" si="149"/>
        <v>856200.3999999999</v>
      </c>
    </row>
    <row r="691" spans="1:16" ht="56.25" customHeight="1">
      <c r="A691" s="61" t="str">
        <f ca="1">IF(ISERROR(MATCH(B691,Код_КЦСР,0)),"",INDIRECT(ADDRESS(MATCH(B691,Код_КЦСР,0)+1,2,,,"КЦСР")))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691" s="45" t="s">
        <v>7</v>
      </c>
      <c r="C691" s="8"/>
      <c r="D691" s="1"/>
      <c r="E691" s="88"/>
      <c r="F691" s="7">
        <f aca="true" t="shared" si="157" ref="F691:O695">F692</f>
        <v>962.5</v>
      </c>
      <c r="G691" s="7">
        <f t="shared" si="157"/>
        <v>0</v>
      </c>
      <c r="H691" s="35">
        <f t="shared" si="155"/>
        <v>962.5</v>
      </c>
      <c r="I691" s="7">
        <f t="shared" si="157"/>
        <v>0</v>
      </c>
      <c r="J691" s="35">
        <f t="shared" si="153"/>
        <v>962.5</v>
      </c>
      <c r="K691" s="7">
        <f t="shared" si="157"/>
        <v>0</v>
      </c>
      <c r="L691" s="35">
        <f t="shared" si="151"/>
        <v>962.5</v>
      </c>
      <c r="M691" s="7">
        <f t="shared" si="157"/>
        <v>0</v>
      </c>
      <c r="N691" s="35">
        <f t="shared" si="152"/>
        <v>962.5</v>
      </c>
      <c r="O691" s="7">
        <f t="shared" si="157"/>
        <v>0</v>
      </c>
      <c r="P691" s="35">
        <f t="shared" si="149"/>
        <v>962.5</v>
      </c>
    </row>
    <row r="692" spans="1:16" ht="12.75">
      <c r="A692" s="61" t="str">
        <f ca="1">IF(ISERROR(MATCH(C692,Код_Раздел,0)),"",INDIRECT(ADDRESS(MATCH(C692,Код_Раздел,0)+1,2,,,"Раздел")))</f>
        <v>Образование</v>
      </c>
      <c r="B692" s="45" t="s">
        <v>7</v>
      </c>
      <c r="C692" s="8" t="s">
        <v>203</v>
      </c>
      <c r="D692" s="1"/>
      <c r="E692" s="88"/>
      <c r="F692" s="7">
        <f t="shared" si="157"/>
        <v>962.5</v>
      </c>
      <c r="G692" s="7">
        <f t="shared" si="157"/>
        <v>0</v>
      </c>
      <c r="H692" s="35">
        <f t="shared" si="155"/>
        <v>962.5</v>
      </c>
      <c r="I692" s="7">
        <f t="shared" si="157"/>
        <v>0</v>
      </c>
      <c r="J692" s="35">
        <f t="shared" si="153"/>
        <v>962.5</v>
      </c>
      <c r="K692" s="7">
        <f t="shared" si="157"/>
        <v>0</v>
      </c>
      <c r="L692" s="35">
        <f t="shared" si="151"/>
        <v>962.5</v>
      </c>
      <c r="M692" s="7">
        <f t="shared" si="157"/>
        <v>0</v>
      </c>
      <c r="N692" s="35">
        <f t="shared" si="152"/>
        <v>962.5</v>
      </c>
      <c r="O692" s="7">
        <f t="shared" si="157"/>
        <v>0</v>
      </c>
      <c r="P692" s="35">
        <f t="shared" si="149"/>
        <v>962.5</v>
      </c>
    </row>
    <row r="693" spans="1:16" ht="12.75">
      <c r="A693" s="12" t="s">
        <v>207</v>
      </c>
      <c r="B693" s="45" t="s">
        <v>7</v>
      </c>
      <c r="C693" s="8" t="s">
        <v>203</v>
      </c>
      <c r="D693" s="8" t="s">
        <v>203</v>
      </c>
      <c r="E693" s="88"/>
      <c r="F693" s="7">
        <f t="shared" si="157"/>
        <v>962.5</v>
      </c>
      <c r="G693" s="7">
        <f t="shared" si="157"/>
        <v>0</v>
      </c>
      <c r="H693" s="35">
        <f t="shared" si="155"/>
        <v>962.5</v>
      </c>
      <c r="I693" s="7">
        <f t="shared" si="157"/>
        <v>0</v>
      </c>
      <c r="J693" s="35">
        <f t="shared" si="153"/>
        <v>962.5</v>
      </c>
      <c r="K693" s="7">
        <f t="shared" si="157"/>
        <v>0</v>
      </c>
      <c r="L693" s="35">
        <f t="shared" si="151"/>
        <v>962.5</v>
      </c>
      <c r="M693" s="7">
        <f t="shared" si="157"/>
        <v>0</v>
      </c>
      <c r="N693" s="35">
        <f t="shared" si="152"/>
        <v>962.5</v>
      </c>
      <c r="O693" s="7">
        <f t="shared" si="157"/>
        <v>0</v>
      </c>
      <c r="P693" s="35">
        <f t="shared" si="149"/>
        <v>962.5</v>
      </c>
    </row>
    <row r="694" spans="1:16" ht="12.75">
      <c r="A694" s="61" t="str">
        <f ca="1">IF(ISERROR(MATCH(E694,Код_КВР,0)),"",INDIRECT(ADDRESS(MATCH(E694,Код_КВР,0)+1,2,,,"КВР")))</f>
        <v>Социальное обеспечение и иные выплаты населению</v>
      </c>
      <c r="B694" s="45" t="s">
        <v>7</v>
      </c>
      <c r="C694" s="8" t="s">
        <v>203</v>
      </c>
      <c r="D694" s="8" t="s">
        <v>203</v>
      </c>
      <c r="E694" s="88">
        <v>300</v>
      </c>
      <c r="F694" s="7">
        <f t="shared" si="157"/>
        <v>962.5</v>
      </c>
      <c r="G694" s="7">
        <f t="shared" si="157"/>
        <v>0</v>
      </c>
      <c r="H694" s="35">
        <f t="shared" si="155"/>
        <v>962.5</v>
      </c>
      <c r="I694" s="7">
        <f t="shared" si="157"/>
        <v>0</v>
      </c>
      <c r="J694" s="35">
        <f t="shared" si="153"/>
        <v>962.5</v>
      </c>
      <c r="K694" s="7">
        <f t="shared" si="157"/>
        <v>0</v>
      </c>
      <c r="L694" s="35">
        <f t="shared" si="151"/>
        <v>962.5</v>
      </c>
      <c r="M694" s="7">
        <f t="shared" si="157"/>
        <v>0</v>
      </c>
      <c r="N694" s="35">
        <f t="shared" si="152"/>
        <v>962.5</v>
      </c>
      <c r="O694" s="7">
        <f t="shared" si="157"/>
        <v>0</v>
      </c>
      <c r="P694" s="35">
        <f t="shared" si="149"/>
        <v>962.5</v>
      </c>
    </row>
    <row r="695" spans="1:16" ht="36" customHeight="1">
      <c r="A695" s="61" t="str">
        <f ca="1">IF(ISERROR(MATCH(E695,Код_КВР,0)),"",INDIRECT(ADDRESS(MATCH(E695,Код_КВР,0)+1,2,,,"КВР")))</f>
        <v>Социальные выплаты гражданам, кроме публичных нормативных социальных выплат</v>
      </c>
      <c r="B695" s="45" t="s">
        <v>7</v>
      </c>
      <c r="C695" s="8" t="s">
        <v>203</v>
      </c>
      <c r="D695" s="8" t="s">
        <v>203</v>
      </c>
      <c r="E695" s="88">
        <v>320</v>
      </c>
      <c r="F695" s="7">
        <f t="shared" si="157"/>
        <v>962.5</v>
      </c>
      <c r="G695" s="7">
        <f t="shared" si="157"/>
        <v>0</v>
      </c>
      <c r="H695" s="35">
        <f t="shared" si="155"/>
        <v>962.5</v>
      </c>
      <c r="I695" s="7">
        <f t="shared" si="157"/>
        <v>0</v>
      </c>
      <c r="J695" s="35">
        <f t="shared" si="153"/>
        <v>962.5</v>
      </c>
      <c r="K695" s="7">
        <f t="shared" si="157"/>
        <v>0</v>
      </c>
      <c r="L695" s="35">
        <f t="shared" si="151"/>
        <v>962.5</v>
      </c>
      <c r="M695" s="7">
        <f t="shared" si="157"/>
        <v>0</v>
      </c>
      <c r="N695" s="35">
        <f t="shared" si="152"/>
        <v>962.5</v>
      </c>
      <c r="O695" s="7">
        <f t="shared" si="157"/>
        <v>0</v>
      </c>
      <c r="P695" s="35">
        <f t="shared" si="149"/>
        <v>962.5</v>
      </c>
    </row>
    <row r="696" spans="1:16" ht="33">
      <c r="A696" s="61" t="str">
        <f ca="1">IF(ISERROR(MATCH(E696,Код_КВР,0)),"",INDIRECT(ADDRESS(MATCH(E696,Код_КВР,0)+1,2,,,"КВР")))</f>
        <v>Приобретение товаров, работ, услуг в пользу граждан в целях их социального обеспечения</v>
      </c>
      <c r="B696" s="45" t="s">
        <v>7</v>
      </c>
      <c r="C696" s="8" t="s">
        <v>203</v>
      </c>
      <c r="D696" s="8" t="s">
        <v>203</v>
      </c>
      <c r="E696" s="88">
        <v>323</v>
      </c>
      <c r="F696" s="7">
        <f>'прил.5'!G1192</f>
        <v>962.5</v>
      </c>
      <c r="G696" s="7">
        <f>'прил.5'!H1192</f>
        <v>0</v>
      </c>
      <c r="H696" s="35">
        <f t="shared" si="155"/>
        <v>962.5</v>
      </c>
      <c r="I696" s="7">
        <f>'прил.5'!J1192</f>
        <v>0</v>
      </c>
      <c r="J696" s="35">
        <f t="shared" si="153"/>
        <v>962.5</v>
      </c>
      <c r="K696" s="7">
        <f>'прил.5'!L1192</f>
        <v>0</v>
      </c>
      <c r="L696" s="35">
        <f t="shared" si="151"/>
        <v>962.5</v>
      </c>
      <c r="M696" s="7">
        <f>'прил.5'!N1192</f>
        <v>0</v>
      </c>
      <c r="N696" s="35">
        <f t="shared" si="152"/>
        <v>962.5</v>
      </c>
      <c r="O696" s="7">
        <f>'прил.5'!P1192</f>
        <v>0</v>
      </c>
      <c r="P696" s="35">
        <f t="shared" si="149"/>
        <v>962.5</v>
      </c>
    </row>
    <row r="697" spans="1:16" ht="75" customHeight="1">
      <c r="A697" s="61" t="str">
        <f ca="1">IF(ISERROR(MATCH(B697,Код_КЦСР,0)),"",INDIRECT(ADDRESS(MATCH(B697,Код_КЦСР,0)+1,2,,,"КЦСР")))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697" s="47" t="s">
        <v>9</v>
      </c>
      <c r="C697" s="8"/>
      <c r="D697" s="1"/>
      <c r="E697" s="88"/>
      <c r="F697" s="7">
        <f aca="true" t="shared" si="158" ref="F697:O701">F698</f>
        <v>113.2</v>
      </c>
      <c r="G697" s="7">
        <f t="shared" si="158"/>
        <v>0</v>
      </c>
      <c r="H697" s="35">
        <f t="shared" si="155"/>
        <v>113.2</v>
      </c>
      <c r="I697" s="7">
        <f t="shared" si="158"/>
        <v>0</v>
      </c>
      <c r="J697" s="35">
        <f t="shared" si="153"/>
        <v>113.2</v>
      </c>
      <c r="K697" s="7">
        <f t="shared" si="158"/>
        <v>0</v>
      </c>
      <c r="L697" s="35">
        <f t="shared" si="151"/>
        <v>113.2</v>
      </c>
      <c r="M697" s="7">
        <f t="shared" si="158"/>
        <v>0</v>
      </c>
      <c r="N697" s="35">
        <f t="shared" si="152"/>
        <v>113.2</v>
      </c>
      <c r="O697" s="7">
        <f t="shared" si="158"/>
        <v>0</v>
      </c>
      <c r="P697" s="35">
        <f t="shared" si="149"/>
        <v>113.2</v>
      </c>
    </row>
    <row r="698" spans="1:16" ht="12.75">
      <c r="A698" s="61" t="str">
        <f ca="1">IF(ISERROR(MATCH(C698,Код_Раздел,0)),"",INDIRECT(ADDRESS(MATCH(C698,Код_Раздел,0)+1,2,,,"Раздел")))</f>
        <v>Образование</v>
      </c>
      <c r="B698" s="47" t="s">
        <v>9</v>
      </c>
      <c r="C698" s="8" t="s">
        <v>203</v>
      </c>
      <c r="D698" s="1"/>
      <c r="E698" s="88"/>
      <c r="F698" s="7">
        <f t="shared" si="158"/>
        <v>113.2</v>
      </c>
      <c r="G698" s="7">
        <f t="shared" si="158"/>
        <v>0</v>
      </c>
      <c r="H698" s="35">
        <f t="shared" si="155"/>
        <v>113.2</v>
      </c>
      <c r="I698" s="7">
        <f t="shared" si="158"/>
        <v>0</v>
      </c>
      <c r="J698" s="35">
        <f t="shared" si="153"/>
        <v>113.2</v>
      </c>
      <c r="K698" s="7">
        <f t="shared" si="158"/>
        <v>0</v>
      </c>
      <c r="L698" s="35">
        <f t="shared" si="151"/>
        <v>113.2</v>
      </c>
      <c r="M698" s="7">
        <f t="shared" si="158"/>
        <v>0</v>
      </c>
      <c r="N698" s="35">
        <f t="shared" si="152"/>
        <v>113.2</v>
      </c>
      <c r="O698" s="7">
        <f t="shared" si="158"/>
        <v>0</v>
      </c>
      <c r="P698" s="35">
        <f t="shared" si="149"/>
        <v>113.2</v>
      </c>
    </row>
    <row r="699" spans="1:16" ht="12.75">
      <c r="A699" s="12" t="s">
        <v>207</v>
      </c>
      <c r="B699" s="47" t="s">
        <v>9</v>
      </c>
      <c r="C699" s="8" t="s">
        <v>203</v>
      </c>
      <c r="D699" s="8" t="s">
        <v>203</v>
      </c>
      <c r="E699" s="88"/>
      <c r="F699" s="7">
        <f t="shared" si="158"/>
        <v>113.2</v>
      </c>
      <c r="G699" s="7">
        <f t="shared" si="158"/>
        <v>0</v>
      </c>
      <c r="H699" s="35">
        <f t="shared" si="155"/>
        <v>113.2</v>
      </c>
      <c r="I699" s="7">
        <f t="shared" si="158"/>
        <v>0</v>
      </c>
      <c r="J699" s="35">
        <f t="shared" si="153"/>
        <v>113.2</v>
      </c>
      <c r="K699" s="7">
        <f t="shared" si="158"/>
        <v>0</v>
      </c>
      <c r="L699" s="35">
        <f t="shared" si="151"/>
        <v>113.2</v>
      </c>
      <c r="M699" s="7">
        <f t="shared" si="158"/>
        <v>0</v>
      </c>
      <c r="N699" s="35">
        <f t="shared" si="152"/>
        <v>113.2</v>
      </c>
      <c r="O699" s="7">
        <f t="shared" si="158"/>
        <v>0</v>
      </c>
      <c r="P699" s="35">
        <f t="shared" si="149"/>
        <v>113.2</v>
      </c>
    </row>
    <row r="700" spans="1:16" ht="33">
      <c r="A700" s="61" t="str">
        <f ca="1">IF(ISERROR(MATCH(E700,Код_КВР,0)),"",INDIRECT(ADDRESS(MATCH(E700,Код_КВР,0)+1,2,,,"КВР")))</f>
        <v>Капитальные вложения в объекты недвижимого имущества муниципальной собственности</v>
      </c>
      <c r="B700" s="47" t="s">
        <v>9</v>
      </c>
      <c r="C700" s="8" t="s">
        <v>203</v>
      </c>
      <c r="D700" s="8" t="s">
        <v>203</v>
      </c>
      <c r="E700" s="88">
        <v>400</v>
      </c>
      <c r="F700" s="7">
        <f t="shared" si="158"/>
        <v>113.2</v>
      </c>
      <c r="G700" s="7">
        <f t="shared" si="158"/>
        <v>0</v>
      </c>
      <c r="H700" s="35">
        <f t="shared" si="155"/>
        <v>113.2</v>
      </c>
      <c r="I700" s="7">
        <f t="shared" si="158"/>
        <v>0</v>
      </c>
      <c r="J700" s="35">
        <f t="shared" si="153"/>
        <v>113.2</v>
      </c>
      <c r="K700" s="7">
        <f t="shared" si="158"/>
        <v>0</v>
      </c>
      <c r="L700" s="35">
        <f t="shared" si="151"/>
        <v>113.2</v>
      </c>
      <c r="M700" s="7">
        <f t="shared" si="158"/>
        <v>0</v>
      </c>
      <c r="N700" s="35">
        <f t="shared" si="152"/>
        <v>113.2</v>
      </c>
      <c r="O700" s="7">
        <f t="shared" si="158"/>
        <v>0</v>
      </c>
      <c r="P700" s="35">
        <f t="shared" si="149"/>
        <v>113.2</v>
      </c>
    </row>
    <row r="701" spans="1:16" ht="12.75">
      <c r="A701" s="61" t="str">
        <f ca="1">IF(ISERROR(MATCH(E701,Код_КВР,0)),"",INDIRECT(ADDRESS(MATCH(E701,Код_КВР,0)+1,2,,,"КВР")))</f>
        <v>Бюджетные инвестиции</v>
      </c>
      <c r="B701" s="47" t="s">
        <v>9</v>
      </c>
      <c r="C701" s="8" t="s">
        <v>203</v>
      </c>
      <c r="D701" s="8" t="s">
        <v>203</v>
      </c>
      <c r="E701" s="88">
        <v>410</v>
      </c>
      <c r="F701" s="7">
        <f t="shared" si="158"/>
        <v>113.2</v>
      </c>
      <c r="G701" s="7">
        <f t="shared" si="158"/>
        <v>0</v>
      </c>
      <c r="H701" s="35">
        <f t="shared" si="155"/>
        <v>113.2</v>
      </c>
      <c r="I701" s="7">
        <f t="shared" si="158"/>
        <v>0</v>
      </c>
      <c r="J701" s="35">
        <f t="shared" si="153"/>
        <v>113.2</v>
      </c>
      <c r="K701" s="7">
        <f t="shared" si="158"/>
        <v>0</v>
      </c>
      <c r="L701" s="35">
        <f t="shared" si="151"/>
        <v>113.2</v>
      </c>
      <c r="M701" s="7">
        <f t="shared" si="158"/>
        <v>0</v>
      </c>
      <c r="N701" s="35">
        <f t="shared" si="152"/>
        <v>113.2</v>
      </c>
      <c r="O701" s="7">
        <f t="shared" si="158"/>
        <v>0</v>
      </c>
      <c r="P701" s="35">
        <f t="shared" si="149"/>
        <v>113.2</v>
      </c>
    </row>
    <row r="702" spans="1:16" ht="33">
      <c r="A702" s="61" t="str">
        <f ca="1">IF(ISERROR(MATCH(E702,Код_КВР,0)),"",INDIRECT(ADDRESS(MATCH(E702,Код_КВР,0)+1,2,,,"КВР")))</f>
        <v>Бюджетные инвестиции в объекты капитального строительства муниципальной собственности</v>
      </c>
      <c r="B702" s="47" t="s">
        <v>9</v>
      </c>
      <c r="C702" s="8" t="s">
        <v>203</v>
      </c>
      <c r="D702" s="8" t="s">
        <v>203</v>
      </c>
      <c r="E702" s="88">
        <v>414</v>
      </c>
      <c r="F702" s="7">
        <f>'прил.5'!G1438</f>
        <v>113.2</v>
      </c>
      <c r="G702" s="7">
        <f>'прил.5'!H1438</f>
        <v>0</v>
      </c>
      <c r="H702" s="35">
        <f t="shared" si="155"/>
        <v>113.2</v>
      </c>
      <c r="I702" s="7">
        <f>'прил.5'!J1438</f>
        <v>0</v>
      </c>
      <c r="J702" s="35">
        <f t="shared" si="153"/>
        <v>113.2</v>
      </c>
      <c r="K702" s="7">
        <f>'прил.5'!L1438</f>
        <v>0</v>
      </c>
      <c r="L702" s="35">
        <f t="shared" si="151"/>
        <v>113.2</v>
      </c>
      <c r="M702" s="7">
        <f>'прил.5'!N1438</f>
        <v>0</v>
      </c>
      <c r="N702" s="35">
        <f t="shared" si="152"/>
        <v>113.2</v>
      </c>
      <c r="O702" s="7">
        <f>'прил.5'!P1438</f>
        <v>0</v>
      </c>
      <c r="P702" s="35">
        <f t="shared" si="149"/>
        <v>113.2</v>
      </c>
    </row>
    <row r="703" spans="1:16" ht="33">
      <c r="A703" s="61" t="str">
        <f ca="1">IF(ISERROR(MATCH(B703,Код_КЦСР,0)),"",INDIRECT(ADDRESS(MATCH(B703,Код_КЦСР,0)+1,2,,,"КЦСР")))</f>
        <v>Выплата ежемесячного социального пособия на оздоровление работникам учреждений здравоохранения</v>
      </c>
      <c r="B703" s="45" t="s">
        <v>10</v>
      </c>
      <c r="C703" s="8"/>
      <c r="D703" s="1"/>
      <c r="E703" s="88"/>
      <c r="F703" s="7">
        <f aca="true" t="shared" si="159" ref="F703:O708">F704</f>
        <v>27293</v>
      </c>
      <c r="G703" s="7">
        <f t="shared" si="159"/>
        <v>0</v>
      </c>
      <c r="H703" s="35">
        <f t="shared" si="155"/>
        <v>27293</v>
      </c>
      <c r="I703" s="7">
        <f t="shared" si="159"/>
        <v>0</v>
      </c>
      <c r="J703" s="35">
        <f t="shared" si="153"/>
        <v>27293</v>
      </c>
      <c r="K703" s="7">
        <f t="shared" si="159"/>
        <v>-825</v>
      </c>
      <c r="L703" s="35">
        <f t="shared" si="151"/>
        <v>26468</v>
      </c>
      <c r="M703" s="7">
        <f t="shared" si="159"/>
        <v>0</v>
      </c>
      <c r="N703" s="35">
        <f t="shared" si="152"/>
        <v>26468</v>
      </c>
      <c r="O703" s="7">
        <f t="shared" si="159"/>
        <v>0</v>
      </c>
      <c r="P703" s="35">
        <f t="shared" si="149"/>
        <v>26468</v>
      </c>
    </row>
    <row r="704" spans="1:16" ht="71.25" customHeight="1">
      <c r="A704" s="61" t="str">
        <f ca="1">IF(ISERROR(MATCH(B704,Код_КЦСР,0)),"",INDIRECT(ADDRESS(MATCH(B704,Код_КЦСР,0)+1,2,,,"КЦСР")))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704" s="45" t="s">
        <v>12</v>
      </c>
      <c r="C704" s="8"/>
      <c r="D704" s="1"/>
      <c r="E704" s="88"/>
      <c r="F704" s="7">
        <f t="shared" si="159"/>
        <v>27293</v>
      </c>
      <c r="G704" s="7">
        <f t="shared" si="159"/>
        <v>0</v>
      </c>
      <c r="H704" s="35">
        <f t="shared" si="155"/>
        <v>27293</v>
      </c>
      <c r="I704" s="7">
        <f t="shared" si="159"/>
        <v>0</v>
      </c>
      <c r="J704" s="35">
        <f t="shared" si="153"/>
        <v>27293</v>
      </c>
      <c r="K704" s="7">
        <f t="shared" si="159"/>
        <v>-825</v>
      </c>
      <c r="L704" s="35">
        <f t="shared" si="151"/>
        <v>26468</v>
      </c>
      <c r="M704" s="7">
        <f t="shared" si="159"/>
        <v>0</v>
      </c>
      <c r="N704" s="35">
        <f t="shared" si="152"/>
        <v>26468</v>
      </c>
      <c r="O704" s="7">
        <f t="shared" si="159"/>
        <v>0</v>
      </c>
      <c r="P704" s="35">
        <f t="shared" si="149"/>
        <v>26468</v>
      </c>
    </row>
    <row r="705" spans="1:16" ht="12.75">
      <c r="A705" s="61" t="str">
        <f ca="1">IF(ISERROR(MATCH(C705,Код_Раздел,0)),"",INDIRECT(ADDRESS(MATCH(C705,Код_Раздел,0)+1,2,,,"Раздел")))</f>
        <v>Социальная политика</v>
      </c>
      <c r="B705" s="45" t="s">
        <v>12</v>
      </c>
      <c r="C705" s="8" t="s">
        <v>196</v>
      </c>
      <c r="D705" s="1"/>
      <c r="E705" s="88"/>
      <c r="F705" s="7">
        <f t="shared" si="159"/>
        <v>27293</v>
      </c>
      <c r="G705" s="7">
        <f t="shared" si="159"/>
        <v>0</v>
      </c>
      <c r="H705" s="35">
        <f t="shared" si="155"/>
        <v>27293</v>
      </c>
      <c r="I705" s="7">
        <f t="shared" si="159"/>
        <v>0</v>
      </c>
      <c r="J705" s="35">
        <f t="shared" si="153"/>
        <v>27293</v>
      </c>
      <c r="K705" s="7">
        <f t="shared" si="159"/>
        <v>-825</v>
      </c>
      <c r="L705" s="35">
        <f t="shared" si="151"/>
        <v>26468</v>
      </c>
      <c r="M705" s="7">
        <f t="shared" si="159"/>
        <v>0</v>
      </c>
      <c r="N705" s="35">
        <f t="shared" si="152"/>
        <v>26468</v>
      </c>
      <c r="O705" s="7">
        <f t="shared" si="159"/>
        <v>0</v>
      </c>
      <c r="P705" s="35">
        <f t="shared" si="149"/>
        <v>26468</v>
      </c>
    </row>
    <row r="706" spans="1:16" ht="12.75">
      <c r="A706" s="12" t="s">
        <v>187</v>
      </c>
      <c r="B706" s="45" t="s">
        <v>12</v>
      </c>
      <c r="C706" s="8" t="s">
        <v>196</v>
      </c>
      <c r="D706" s="8" t="s">
        <v>223</v>
      </c>
      <c r="E706" s="88"/>
      <c r="F706" s="7">
        <f t="shared" si="159"/>
        <v>27293</v>
      </c>
      <c r="G706" s="7">
        <f t="shared" si="159"/>
        <v>0</v>
      </c>
      <c r="H706" s="35">
        <f t="shared" si="155"/>
        <v>27293</v>
      </c>
      <c r="I706" s="7">
        <f t="shared" si="159"/>
        <v>0</v>
      </c>
      <c r="J706" s="35">
        <f t="shared" si="153"/>
        <v>27293</v>
      </c>
      <c r="K706" s="7">
        <f t="shared" si="159"/>
        <v>-825</v>
      </c>
      <c r="L706" s="35">
        <f t="shared" si="151"/>
        <v>26468</v>
      </c>
      <c r="M706" s="7">
        <f t="shared" si="159"/>
        <v>0</v>
      </c>
      <c r="N706" s="35">
        <f t="shared" si="152"/>
        <v>26468</v>
      </c>
      <c r="O706" s="7">
        <f t="shared" si="159"/>
        <v>0</v>
      </c>
      <c r="P706" s="35">
        <f t="shared" si="149"/>
        <v>26468</v>
      </c>
    </row>
    <row r="707" spans="1:16" ht="12.75">
      <c r="A707" s="61" t="str">
        <f ca="1">IF(ISERROR(MATCH(E707,Код_КВР,0)),"",INDIRECT(ADDRESS(MATCH(E707,Код_КВР,0)+1,2,,,"КВР")))</f>
        <v>Социальное обеспечение и иные выплаты населению</v>
      </c>
      <c r="B707" s="45" t="s">
        <v>12</v>
      </c>
      <c r="C707" s="8" t="s">
        <v>196</v>
      </c>
      <c r="D707" s="8" t="s">
        <v>223</v>
      </c>
      <c r="E707" s="88">
        <v>300</v>
      </c>
      <c r="F707" s="7">
        <f t="shared" si="159"/>
        <v>27293</v>
      </c>
      <c r="G707" s="7">
        <f t="shared" si="159"/>
        <v>0</v>
      </c>
      <c r="H707" s="35">
        <f t="shared" si="155"/>
        <v>27293</v>
      </c>
      <c r="I707" s="7">
        <f t="shared" si="159"/>
        <v>0</v>
      </c>
      <c r="J707" s="35">
        <f t="shared" si="153"/>
        <v>27293</v>
      </c>
      <c r="K707" s="7">
        <f t="shared" si="159"/>
        <v>-825</v>
      </c>
      <c r="L707" s="35">
        <f t="shared" si="151"/>
        <v>26468</v>
      </c>
      <c r="M707" s="7">
        <f t="shared" si="159"/>
        <v>0</v>
      </c>
      <c r="N707" s="35">
        <f t="shared" si="152"/>
        <v>26468</v>
      </c>
      <c r="O707" s="7">
        <f t="shared" si="159"/>
        <v>0</v>
      </c>
      <c r="P707" s="35">
        <f t="shared" si="149"/>
        <v>26468</v>
      </c>
    </row>
    <row r="708" spans="1:16" ht="18.75" customHeight="1">
      <c r="A708" s="61" t="str">
        <f ca="1">IF(ISERROR(MATCH(E708,Код_КВР,0)),"",INDIRECT(ADDRESS(MATCH(E708,Код_КВР,0)+1,2,,,"КВР")))</f>
        <v>Публичные нормативные социальные выплаты гражданам</v>
      </c>
      <c r="B708" s="45" t="s">
        <v>12</v>
      </c>
      <c r="C708" s="8" t="s">
        <v>196</v>
      </c>
      <c r="D708" s="8" t="s">
        <v>223</v>
      </c>
      <c r="E708" s="88">
        <v>310</v>
      </c>
      <c r="F708" s="7">
        <f t="shared" si="159"/>
        <v>27293</v>
      </c>
      <c r="G708" s="7">
        <f t="shared" si="159"/>
        <v>0</v>
      </c>
      <c r="H708" s="35">
        <f t="shared" si="155"/>
        <v>27293</v>
      </c>
      <c r="I708" s="7">
        <f t="shared" si="159"/>
        <v>0</v>
      </c>
      <c r="J708" s="35">
        <f t="shared" si="153"/>
        <v>27293</v>
      </c>
      <c r="K708" s="7">
        <f t="shared" si="159"/>
        <v>-825</v>
      </c>
      <c r="L708" s="35">
        <f t="shared" si="151"/>
        <v>26468</v>
      </c>
      <c r="M708" s="7">
        <f t="shared" si="159"/>
        <v>0</v>
      </c>
      <c r="N708" s="35">
        <f t="shared" si="152"/>
        <v>26468</v>
      </c>
      <c r="O708" s="7">
        <f t="shared" si="159"/>
        <v>0</v>
      </c>
      <c r="P708" s="35">
        <f t="shared" si="149"/>
        <v>26468</v>
      </c>
    </row>
    <row r="709" spans="1:16" ht="35.25" customHeight="1">
      <c r="A709" s="61" t="str">
        <f ca="1">IF(ISERROR(MATCH(E709,Код_КВР,0)),"",INDIRECT(ADDRESS(MATCH(E709,Код_КВР,0)+1,2,,,"КВР")))</f>
        <v>Пособия, компенсации, меры социальной поддержки по публичным нормативным обязательствам</v>
      </c>
      <c r="B709" s="45" t="s">
        <v>12</v>
      </c>
      <c r="C709" s="8" t="s">
        <v>196</v>
      </c>
      <c r="D709" s="8" t="s">
        <v>223</v>
      </c>
      <c r="E709" s="88">
        <v>313</v>
      </c>
      <c r="F709" s="7">
        <f>'прил.5'!G1227</f>
        <v>27293</v>
      </c>
      <c r="G709" s="7">
        <f>'прил.5'!H1227</f>
        <v>0</v>
      </c>
      <c r="H709" s="35">
        <f t="shared" si="155"/>
        <v>27293</v>
      </c>
      <c r="I709" s="7">
        <f>'прил.5'!J1227</f>
        <v>0</v>
      </c>
      <c r="J709" s="35">
        <f t="shared" si="153"/>
        <v>27293</v>
      </c>
      <c r="K709" s="7">
        <f>'прил.5'!L1227</f>
        <v>-825</v>
      </c>
      <c r="L709" s="35">
        <f t="shared" si="151"/>
        <v>26468</v>
      </c>
      <c r="M709" s="7">
        <f>'прил.5'!N1227</f>
        <v>0</v>
      </c>
      <c r="N709" s="35">
        <f t="shared" si="152"/>
        <v>26468</v>
      </c>
      <c r="O709" s="7">
        <f>'прил.5'!P1227</f>
        <v>0</v>
      </c>
      <c r="P709" s="35">
        <f t="shared" si="149"/>
        <v>26468</v>
      </c>
    </row>
    <row r="710" spans="1:16" ht="36.75" customHeight="1">
      <c r="A710" s="61" t="str">
        <f ca="1">IF(ISERROR(MATCH(B710,Код_КЦСР,0)),"",INDIRECT(ADDRESS(MATCH(B710,Код_КЦСР,0)+1,2,,,"КЦСР")))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710" s="45" t="s">
        <v>13</v>
      </c>
      <c r="C710" s="8"/>
      <c r="D710" s="1"/>
      <c r="E710" s="88"/>
      <c r="F710" s="7">
        <f aca="true" t="shared" si="160" ref="F710:O715">F711</f>
        <v>3888</v>
      </c>
      <c r="G710" s="7">
        <f t="shared" si="160"/>
        <v>0</v>
      </c>
      <c r="H710" s="35">
        <f t="shared" si="155"/>
        <v>3888</v>
      </c>
      <c r="I710" s="7">
        <f t="shared" si="160"/>
        <v>0</v>
      </c>
      <c r="J710" s="35">
        <f t="shared" si="153"/>
        <v>3888</v>
      </c>
      <c r="K710" s="7">
        <f t="shared" si="160"/>
        <v>0</v>
      </c>
      <c r="L710" s="35">
        <f t="shared" si="151"/>
        <v>3888</v>
      </c>
      <c r="M710" s="7">
        <f t="shared" si="160"/>
        <v>0</v>
      </c>
      <c r="N710" s="35">
        <f t="shared" si="152"/>
        <v>3888</v>
      </c>
      <c r="O710" s="7">
        <f t="shared" si="160"/>
        <v>0</v>
      </c>
      <c r="P710" s="35">
        <f t="shared" si="149"/>
        <v>3888</v>
      </c>
    </row>
    <row r="711" spans="1:16" ht="70.7" customHeight="1">
      <c r="A711" s="61" t="str">
        <f ca="1">IF(ISERROR(MATCH(B711,Код_КЦСР,0)),"",INDIRECT(ADDRESS(MATCH(B711,Код_КЦСР,0)+1,2,,,"КЦСР")))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711" s="45" t="s">
        <v>14</v>
      </c>
      <c r="C711" s="8"/>
      <c r="D711" s="1"/>
      <c r="E711" s="88"/>
      <c r="F711" s="7">
        <f t="shared" si="160"/>
        <v>3888</v>
      </c>
      <c r="G711" s="7">
        <f t="shared" si="160"/>
        <v>0</v>
      </c>
      <c r="H711" s="35">
        <f t="shared" si="155"/>
        <v>3888</v>
      </c>
      <c r="I711" s="7">
        <f t="shared" si="160"/>
        <v>0</v>
      </c>
      <c r="J711" s="35">
        <f t="shared" si="153"/>
        <v>3888</v>
      </c>
      <c r="K711" s="7">
        <f t="shared" si="160"/>
        <v>0</v>
      </c>
      <c r="L711" s="35">
        <f t="shared" si="151"/>
        <v>3888</v>
      </c>
      <c r="M711" s="7">
        <f t="shared" si="160"/>
        <v>0</v>
      </c>
      <c r="N711" s="35">
        <f t="shared" si="152"/>
        <v>3888</v>
      </c>
      <c r="O711" s="7">
        <f t="shared" si="160"/>
        <v>0</v>
      </c>
      <c r="P711" s="35">
        <f t="shared" si="149"/>
        <v>3888</v>
      </c>
    </row>
    <row r="712" spans="1:16" ht="12.75">
      <c r="A712" s="61" t="str">
        <f ca="1">IF(ISERROR(MATCH(C712,Код_Раздел,0)),"",INDIRECT(ADDRESS(MATCH(C712,Код_Раздел,0)+1,2,,,"Раздел")))</f>
        <v>Социальная политика</v>
      </c>
      <c r="B712" s="45" t="s">
        <v>14</v>
      </c>
      <c r="C712" s="8" t="s">
        <v>196</v>
      </c>
      <c r="D712" s="1"/>
      <c r="E712" s="88"/>
      <c r="F712" s="7">
        <f t="shared" si="160"/>
        <v>3888</v>
      </c>
      <c r="G712" s="7">
        <f t="shared" si="160"/>
        <v>0</v>
      </c>
      <c r="H712" s="35">
        <f t="shared" si="155"/>
        <v>3888</v>
      </c>
      <c r="I712" s="7">
        <f t="shared" si="160"/>
        <v>0</v>
      </c>
      <c r="J712" s="35">
        <f t="shared" si="153"/>
        <v>3888</v>
      </c>
      <c r="K712" s="7">
        <f t="shared" si="160"/>
        <v>0</v>
      </c>
      <c r="L712" s="35">
        <f t="shared" si="151"/>
        <v>3888</v>
      </c>
      <c r="M712" s="7">
        <f t="shared" si="160"/>
        <v>0</v>
      </c>
      <c r="N712" s="35">
        <f t="shared" si="152"/>
        <v>3888</v>
      </c>
      <c r="O712" s="7">
        <f t="shared" si="160"/>
        <v>0</v>
      </c>
      <c r="P712" s="35">
        <f t="shared" si="149"/>
        <v>3888</v>
      </c>
    </row>
    <row r="713" spans="1:16" ht="12.75">
      <c r="A713" s="12" t="s">
        <v>187</v>
      </c>
      <c r="B713" s="45" t="s">
        <v>14</v>
      </c>
      <c r="C713" s="8" t="s">
        <v>196</v>
      </c>
      <c r="D713" s="8" t="s">
        <v>223</v>
      </c>
      <c r="E713" s="88"/>
      <c r="F713" s="7">
        <f t="shared" si="160"/>
        <v>3888</v>
      </c>
      <c r="G713" s="7">
        <f t="shared" si="160"/>
        <v>0</v>
      </c>
      <c r="H713" s="35">
        <f t="shared" si="155"/>
        <v>3888</v>
      </c>
      <c r="I713" s="7">
        <f t="shared" si="160"/>
        <v>0</v>
      </c>
      <c r="J713" s="35">
        <f t="shared" si="153"/>
        <v>3888</v>
      </c>
      <c r="K713" s="7">
        <f t="shared" si="160"/>
        <v>0</v>
      </c>
      <c r="L713" s="35">
        <f t="shared" si="151"/>
        <v>3888</v>
      </c>
      <c r="M713" s="7">
        <f t="shared" si="160"/>
        <v>0</v>
      </c>
      <c r="N713" s="35">
        <f t="shared" si="152"/>
        <v>3888</v>
      </c>
      <c r="O713" s="7">
        <f t="shared" si="160"/>
        <v>0</v>
      </c>
      <c r="P713" s="35">
        <f t="shared" si="149"/>
        <v>3888</v>
      </c>
    </row>
    <row r="714" spans="1:16" ht="12.75">
      <c r="A714" s="61" t="str">
        <f ca="1">IF(ISERROR(MATCH(E714,Код_КВР,0)),"",INDIRECT(ADDRESS(MATCH(E714,Код_КВР,0)+1,2,,,"КВР")))</f>
        <v>Социальное обеспечение и иные выплаты населению</v>
      </c>
      <c r="B714" s="45" t="s">
        <v>14</v>
      </c>
      <c r="C714" s="8" t="s">
        <v>196</v>
      </c>
      <c r="D714" s="8" t="s">
        <v>223</v>
      </c>
      <c r="E714" s="88">
        <v>300</v>
      </c>
      <c r="F714" s="7">
        <f t="shared" si="160"/>
        <v>3888</v>
      </c>
      <c r="G714" s="7">
        <f t="shared" si="160"/>
        <v>0</v>
      </c>
      <c r="H714" s="35">
        <f t="shared" si="155"/>
        <v>3888</v>
      </c>
      <c r="I714" s="7">
        <f t="shared" si="160"/>
        <v>0</v>
      </c>
      <c r="J714" s="35">
        <f t="shared" si="153"/>
        <v>3888</v>
      </c>
      <c r="K714" s="7">
        <f t="shared" si="160"/>
        <v>0</v>
      </c>
      <c r="L714" s="35">
        <f t="shared" si="151"/>
        <v>3888</v>
      </c>
      <c r="M714" s="7">
        <f t="shared" si="160"/>
        <v>0</v>
      </c>
      <c r="N714" s="35">
        <f t="shared" si="152"/>
        <v>3888</v>
      </c>
      <c r="O714" s="7">
        <f t="shared" si="160"/>
        <v>0</v>
      </c>
      <c r="P714" s="35">
        <f t="shared" si="149"/>
        <v>3888</v>
      </c>
    </row>
    <row r="715" spans="1:16" ht="12.75">
      <c r="A715" s="61" t="str">
        <f ca="1">IF(ISERROR(MATCH(E715,Код_КВР,0)),"",INDIRECT(ADDRESS(MATCH(E715,Код_КВР,0)+1,2,,,"КВР")))</f>
        <v>Публичные нормативные социальные выплаты гражданам</v>
      </c>
      <c r="B715" s="45" t="s">
        <v>14</v>
      </c>
      <c r="C715" s="8" t="s">
        <v>196</v>
      </c>
      <c r="D715" s="8" t="s">
        <v>223</v>
      </c>
      <c r="E715" s="88">
        <v>310</v>
      </c>
      <c r="F715" s="7">
        <f t="shared" si="160"/>
        <v>3888</v>
      </c>
      <c r="G715" s="7">
        <f t="shared" si="160"/>
        <v>0</v>
      </c>
      <c r="H715" s="35">
        <f t="shared" si="155"/>
        <v>3888</v>
      </c>
      <c r="I715" s="7">
        <f t="shared" si="160"/>
        <v>0</v>
      </c>
      <c r="J715" s="35">
        <f t="shared" si="153"/>
        <v>3888</v>
      </c>
      <c r="K715" s="7">
        <f t="shared" si="160"/>
        <v>0</v>
      </c>
      <c r="L715" s="35">
        <f t="shared" si="151"/>
        <v>3888</v>
      </c>
      <c r="M715" s="7">
        <f t="shared" si="160"/>
        <v>0</v>
      </c>
      <c r="N715" s="35">
        <f t="shared" si="152"/>
        <v>3888</v>
      </c>
      <c r="O715" s="7">
        <f t="shared" si="160"/>
        <v>0</v>
      </c>
      <c r="P715" s="35">
        <f t="shared" si="149"/>
        <v>3888</v>
      </c>
    </row>
    <row r="716" spans="1:16" ht="33">
      <c r="A716" s="61" t="str">
        <f ca="1">IF(ISERROR(MATCH(E716,Код_КВР,0)),"",INDIRECT(ADDRESS(MATCH(E716,Код_КВР,0)+1,2,,,"КВР")))</f>
        <v>Пособия, компенсации, меры социальной поддержки по публичным нормативным обязательствам</v>
      </c>
      <c r="B716" s="45" t="s">
        <v>14</v>
      </c>
      <c r="C716" s="8" t="s">
        <v>196</v>
      </c>
      <c r="D716" s="8" t="s">
        <v>223</v>
      </c>
      <c r="E716" s="88">
        <v>313</v>
      </c>
      <c r="F716" s="7">
        <f>'прил.5'!G1232</f>
        <v>3888</v>
      </c>
      <c r="G716" s="7">
        <f>'прил.5'!H1232</f>
        <v>0</v>
      </c>
      <c r="H716" s="35">
        <f t="shared" si="155"/>
        <v>3888</v>
      </c>
      <c r="I716" s="7">
        <f>'прил.5'!J1232</f>
        <v>0</v>
      </c>
      <c r="J716" s="35">
        <f t="shared" si="153"/>
        <v>3888</v>
      </c>
      <c r="K716" s="7">
        <f>'прил.5'!L1232</f>
        <v>0</v>
      </c>
      <c r="L716" s="35">
        <f t="shared" si="151"/>
        <v>3888</v>
      </c>
      <c r="M716" s="7">
        <f>'прил.5'!N1232</f>
        <v>0</v>
      </c>
      <c r="N716" s="35">
        <f t="shared" si="152"/>
        <v>3888</v>
      </c>
      <c r="O716" s="7">
        <f>'прил.5'!P1232</f>
        <v>0</v>
      </c>
      <c r="P716" s="35">
        <f t="shared" si="149"/>
        <v>3888</v>
      </c>
    </row>
    <row r="717" spans="1:16" ht="36.75" customHeight="1">
      <c r="A717" s="61" t="str">
        <f ca="1">IF(ISERROR(MATCH(B717,Код_КЦСР,0)),"",INDIRECT(ADDRESS(MATCH(B717,Код_КЦСР,0)+1,2,,,"КЦСР")))</f>
        <v>Выплата вознаграждений лицам, имеющим знак «За особые заслуги перед городом Череповцом»</v>
      </c>
      <c r="B717" s="45" t="s">
        <v>15</v>
      </c>
      <c r="C717" s="8"/>
      <c r="D717" s="1"/>
      <c r="E717" s="88"/>
      <c r="F717" s="7">
        <f aca="true" t="shared" si="161" ref="F717:O722">F718</f>
        <v>421.2</v>
      </c>
      <c r="G717" s="7">
        <f t="shared" si="161"/>
        <v>0</v>
      </c>
      <c r="H717" s="35">
        <f t="shared" si="155"/>
        <v>421.2</v>
      </c>
      <c r="I717" s="7">
        <f t="shared" si="161"/>
        <v>0</v>
      </c>
      <c r="J717" s="35">
        <f t="shared" si="153"/>
        <v>421.2</v>
      </c>
      <c r="K717" s="7">
        <f t="shared" si="161"/>
        <v>0</v>
      </c>
      <c r="L717" s="35">
        <f t="shared" si="151"/>
        <v>421.2</v>
      </c>
      <c r="M717" s="7">
        <f t="shared" si="161"/>
        <v>0</v>
      </c>
      <c r="N717" s="35">
        <f t="shared" si="152"/>
        <v>421.2</v>
      </c>
      <c r="O717" s="7">
        <f t="shared" si="161"/>
        <v>0</v>
      </c>
      <c r="P717" s="35">
        <f t="shared" si="149"/>
        <v>421.2</v>
      </c>
    </row>
    <row r="718" spans="1:16" ht="69" customHeight="1">
      <c r="A718" s="61" t="str">
        <f ca="1">IF(ISERROR(MATCH(B718,Код_КЦСР,0)),"",INDIRECT(ADDRESS(MATCH(B718,Код_КЦСР,0)+1,2,,,"КЦСР")))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718" s="45" t="s">
        <v>17</v>
      </c>
      <c r="C718" s="8"/>
      <c r="D718" s="1"/>
      <c r="E718" s="88"/>
      <c r="F718" s="7">
        <f t="shared" si="161"/>
        <v>421.2</v>
      </c>
      <c r="G718" s="7">
        <f t="shared" si="161"/>
        <v>0</v>
      </c>
      <c r="H718" s="35">
        <f t="shared" si="155"/>
        <v>421.2</v>
      </c>
      <c r="I718" s="7">
        <f t="shared" si="161"/>
        <v>0</v>
      </c>
      <c r="J718" s="35">
        <f t="shared" si="153"/>
        <v>421.2</v>
      </c>
      <c r="K718" s="7">
        <f t="shared" si="161"/>
        <v>0</v>
      </c>
      <c r="L718" s="35">
        <f t="shared" si="151"/>
        <v>421.2</v>
      </c>
      <c r="M718" s="7">
        <f t="shared" si="161"/>
        <v>0</v>
      </c>
      <c r="N718" s="35">
        <f t="shared" si="152"/>
        <v>421.2</v>
      </c>
      <c r="O718" s="7">
        <f t="shared" si="161"/>
        <v>0</v>
      </c>
      <c r="P718" s="35">
        <f t="shared" si="149"/>
        <v>421.2</v>
      </c>
    </row>
    <row r="719" spans="1:16" ht="12.75">
      <c r="A719" s="61" t="str">
        <f ca="1">IF(ISERROR(MATCH(C719,Код_Раздел,0)),"",INDIRECT(ADDRESS(MATCH(C719,Код_Раздел,0)+1,2,,,"Раздел")))</f>
        <v>Социальная политика</v>
      </c>
      <c r="B719" s="45" t="s">
        <v>17</v>
      </c>
      <c r="C719" s="8" t="s">
        <v>196</v>
      </c>
      <c r="D719" s="1"/>
      <c r="E719" s="88"/>
      <c r="F719" s="7">
        <f t="shared" si="161"/>
        <v>421.2</v>
      </c>
      <c r="G719" s="7">
        <f t="shared" si="161"/>
        <v>0</v>
      </c>
      <c r="H719" s="35">
        <f t="shared" si="155"/>
        <v>421.2</v>
      </c>
      <c r="I719" s="7">
        <f t="shared" si="161"/>
        <v>0</v>
      </c>
      <c r="J719" s="35">
        <f t="shared" si="153"/>
        <v>421.2</v>
      </c>
      <c r="K719" s="7">
        <f t="shared" si="161"/>
        <v>0</v>
      </c>
      <c r="L719" s="35">
        <f t="shared" si="151"/>
        <v>421.2</v>
      </c>
      <c r="M719" s="7">
        <f t="shared" si="161"/>
        <v>0</v>
      </c>
      <c r="N719" s="35">
        <f t="shared" si="152"/>
        <v>421.2</v>
      </c>
      <c r="O719" s="7">
        <f t="shared" si="161"/>
        <v>0</v>
      </c>
      <c r="P719" s="35">
        <f t="shared" si="149"/>
        <v>421.2</v>
      </c>
    </row>
    <row r="720" spans="1:16" ht="12.75">
      <c r="A720" s="12" t="s">
        <v>187</v>
      </c>
      <c r="B720" s="45" t="s">
        <v>17</v>
      </c>
      <c r="C720" s="8" t="s">
        <v>196</v>
      </c>
      <c r="D720" s="8" t="s">
        <v>223</v>
      </c>
      <c r="E720" s="88"/>
      <c r="F720" s="7">
        <f t="shared" si="161"/>
        <v>421.2</v>
      </c>
      <c r="G720" s="7">
        <f t="shared" si="161"/>
        <v>0</v>
      </c>
      <c r="H720" s="35">
        <f t="shared" si="155"/>
        <v>421.2</v>
      </c>
      <c r="I720" s="7">
        <f t="shared" si="161"/>
        <v>0</v>
      </c>
      <c r="J720" s="35">
        <f t="shared" si="153"/>
        <v>421.2</v>
      </c>
      <c r="K720" s="7">
        <f t="shared" si="161"/>
        <v>0</v>
      </c>
      <c r="L720" s="35">
        <f t="shared" si="151"/>
        <v>421.2</v>
      </c>
      <c r="M720" s="7">
        <f t="shared" si="161"/>
        <v>0</v>
      </c>
      <c r="N720" s="35">
        <f t="shared" si="152"/>
        <v>421.2</v>
      </c>
      <c r="O720" s="7">
        <f t="shared" si="161"/>
        <v>0</v>
      </c>
      <c r="P720" s="35">
        <f t="shared" si="149"/>
        <v>421.2</v>
      </c>
    </row>
    <row r="721" spans="1:16" ht="12.75">
      <c r="A721" s="61" t="str">
        <f ca="1">IF(ISERROR(MATCH(E721,Код_КВР,0)),"",INDIRECT(ADDRESS(MATCH(E721,Код_КВР,0)+1,2,,,"КВР")))</f>
        <v>Социальное обеспечение и иные выплаты населению</v>
      </c>
      <c r="B721" s="45" t="s">
        <v>17</v>
      </c>
      <c r="C721" s="8" t="s">
        <v>196</v>
      </c>
      <c r="D721" s="8" t="s">
        <v>223</v>
      </c>
      <c r="E721" s="88">
        <v>300</v>
      </c>
      <c r="F721" s="7">
        <f t="shared" si="161"/>
        <v>421.2</v>
      </c>
      <c r="G721" s="7">
        <f t="shared" si="161"/>
        <v>0</v>
      </c>
      <c r="H721" s="35">
        <f t="shared" si="155"/>
        <v>421.2</v>
      </c>
      <c r="I721" s="7">
        <f t="shared" si="161"/>
        <v>0</v>
      </c>
      <c r="J721" s="35">
        <f t="shared" si="153"/>
        <v>421.2</v>
      </c>
      <c r="K721" s="7">
        <f t="shared" si="161"/>
        <v>0</v>
      </c>
      <c r="L721" s="35">
        <f t="shared" si="151"/>
        <v>421.2</v>
      </c>
      <c r="M721" s="7">
        <f t="shared" si="161"/>
        <v>0</v>
      </c>
      <c r="N721" s="35">
        <f t="shared" si="152"/>
        <v>421.2</v>
      </c>
      <c r="O721" s="7">
        <f t="shared" si="161"/>
        <v>0</v>
      </c>
      <c r="P721" s="35">
        <f t="shared" si="149"/>
        <v>421.2</v>
      </c>
    </row>
    <row r="722" spans="1:16" ht="12.75">
      <c r="A722" s="61" t="str">
        <f ca="1">IF(ISERROR(MATCH(E722,Код_КВР,0)),"",INDIRECT(ADDRESS(MATCH(E722,Код_КВР,0)+1,2,,,"КВР")))</f>
        <v>Публичные нормативные социальные выплаты гражданам</v>
      </c>
      <c r="B722" s="45" t="s">
        <v>17</v>
      </c>
      <c r="C722" s="8" t="s">
        <v>196</v>
      </c>
      <c r="D722" s="8" t="s">
        <v>223</v>
      </c>
      <c r="E722" s="88">
        <v>310</v>
      </c>
      <c r="F722" s="7">
        <f t="shared" si="161"/>
        <v>421.2</v>
      </c>
      <c r="G722" s="7">
        <f t="shared" si="161"/>
        <v>0</v>
      </c>
      <c r="H722" s="35">
        <f t="shared" si="155"/>
        <v>421.2</v>
      </c>
      <c r="I722" s="7">
        <f t="shared" si="161"/>
        <v>0</v>
      </c>
      <c r="J722" s="35">
        <f t="shared" si="153"/>
        <v>421.2</v>
      </c>
      <c r="K722" s="7">
        <f t="shared" si="161"/>
        <v>0</v>
      </c>
      <c r="L722" s="35">
        <f t="shared" si="151"/>
        <v>421.2</v>
      </c>
      <c r="M722" s="7">
        <f t="shared" si="161"/>
        <v>0</v>
      </c>
      <c r="N722" s="35">
        <f t="shared" si="152"/>
        <v>421.2</v>
      </c>
      <c r="O722" s="7">
        <f t="shared" si="161"/>
        <v>0</v>
      </c>
      <c r="P722" s="35">
        <f t="shared" si="149"/>
        <v>421.2</v>
      </c>
    </row>
    <row r="723" spans="1:16" ht="33">
      <c r="A723" s="61" t="str">
        <f ca="1">IF(ISERROR(MATCH(E723,Код_КВР,0)),"",INDIRECT(ADDRESS(MATCH(E723,Код_КВР,0)+1,2,,,"КВР")))</f>
        <v>Пособия, компенсации, меры социальной поддержки по публичным нормативным обязательствам</v>
      </c>
      <c r="B723" s="45" t="s">
        <v>17</v>
      </c>
      <c r="C723" s="8" t="s">
        <v>196</v>
      </c>
      <c r="D723" s="8" t="s">
        <v>223</v>
      </c>
      <c r="E723" s="88">
        <v>313</v>
      </c>
      <c r="F723" s="7">
        <f>'прил.5'!G1237</f>
        <v>421.2</v>
      </c>
      <c r="G723" s="7">
        <f>'прил.5'!H1237</f>
        <v>0</v>
      </c>
      <c r="H723" s="35">
        <f t="shared" si="155"/>
        <v>421.2</v>
      </c>
      <c r="I723" s="7">
        <f>'прил.5'!J1237</f>
        <v>0</v>
      </c>
      <c r="J723" s="35">
        <f t="shared" si="153"/>
        <v>421.2</v>
      </c>
      <c r="K723" s="7">
        <f>'прил.5'!L1237</f>
        <v>0</v>
      </c>
      <c r="L723" s="35">
        <f t="shared" si="151"/>
        <v>421.2</v>
      </c>
      <c r="M723" s="7">
        <f>'прил.5'!N1237</f>
        <v>0</v>
      </c>
      <c r="N723" s="35">
        <f t="shared" si="152"/>
        <v>421.2</v>
      </c>
      <c r="O723" s="7">
        <f>'прил.5'!P1237</f>
        <v>0</v>
      </c>
      <c r="P723" s="35">
        <f aca="true" t="shared" si="162" ref="P723:P786">N723+O723</f>
        <v>421.2</v>
      </c>
    </row>
    <row r="724" spans="1:16" ht="36" customHeight="1">
      <c r="A724" s="61" t="str">
        <f ca="1">IF(ISERROR(MATCH(B724,Код_КЦСР,0)),"",INDIRECT(ADDRESS(MATCH(B724,Код_КЦСР,0)+1,2,,,"КЦСР")))</f>
        <v>Выплата вознаграждений лицам, имеющим звание «Почетный гражданин города Череповца</v>
      </c>
      <c r="B724" s="45" t="s">
        <v>18</v>
      </c>
      <c r="C724" s="8"/>
      <c r="D724" s="1"/>
      <c r="E724" s="88"/>
      <c r="F724" s="7">
        <f aca="true" t="shared" si="163" ref="F724:O729">F725</f>
        <v>449.5</v>
      </c>
      <c r="G724" s="7">
        <f t="shared" si="163"/>
        <v>0</v>
      </c>
      <c r="H724" s="35">
        <f t="shared" si="155"/>
        <v>449.5</v>
      </c>
      <c r="I724" s="7">
        <f t="shared" si="163"/>
        <v>0</v>
      </c>
      <c r="J724" s="35">
        <f t="shared" si="153"/>
        <v>449.5</v>
      </c>
      <c r="K724" s="7">
        <f t="shared" si="163"/>
        <v>0</v>
      </c>
      <c r="L724" s="35">
        <f t="shared" si="151"/>
        <v>449.5</v>
      </c>
      <c r="M724" s="7">
        <f t="shared" si="163"/>
        <v>0</v>
      </c>
      <c r="N724" s="35">
        <f t="shared" si="152"/>
        <v>449.5</v>
      </c>
      <c r="O724" s="7">
        <f t="shared" si="163"/>
        <v>0</v>
      </c>
      <c r="P724" s="35">
        <f t="shared" si="162"/>
        <v>449.5</v>
      </c>
    </row>
    <row r="725" spans="1:16" ht="54" customHeight="1">
      <c r="A725" s="61" t="str">
        <f ca="1">IF(ISERROR(MATCH(B725,Код_КЦСР,0)),"",INDIRECT(ADDRESS(MATCH(B725,Код_КЦСР,0)+1,2,,,"КЦСР")))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725" s="45" t="s">
        <v>20</v>
      </c>
      <c r="C725" s="8"/>
      <c r="D725" s="1"/>
      <c r="E725" s="88"/>
      <c r="F725" s="7">
        <f t="shared" si="163"/>
        <v>449.5</v>
      </c>
      <c r="G725" s="7">
        <f t="shared" si="163"/>
        <v>0</v>
      </c>
      <c r="H725" s="35">
        <f t="shared" si="155"/>
        <v>449.5</v>
      </c>
      <c r="I725" s="7">
        <f t="shared" si="163"/>
        <v>0</v>
      </c>
      <c r="J725" s="35">
        <f t="shared" si="153"/>
        <v>449.5</v>
      </c>
      <c r="K725" s="7">
        <f t="shared" si="163"/>
        <v>0</v>
      </c>
      <c r="L725" s="35">
        <f t="shared" si="151"/>
        <v>449.5</v>
      </c>
      <c r="M725" s="7">
        <f t="shared" si="163"/>
        <v>0</v>
      </c>
      <c r="N725" s="35">
        <f t="shared" si="152"/>
        <v>449.5</v>
      </c>
      <c r="O725" s="7">
        <f t="shared" si="163"/>
        <v>0</v>
      </c>
      <c r="P725" s="35">
        <f t="shared" si="162"/>
        <v>449.5</v>
      </c>
    </row>
    <row r="726" spans="1:16" ht="12.75">
      <c r="A726" s="61" t="str">
        <f ca="1">IF(ISERROR(MATCH(C726,Код_Раздел,0)),"",INDIRECT(ADDRESS(MATCH(C726,Код_Раздел,0)+1,2,,,"Раздел")))</f>
        <v>Социальная политика</v>
      </c>
      <c r="B726" s="45" t="s">
        <v>20</v>
      </c>
      <c r="C726" s="8" t="s">
        <v>196</v>
      </c>
      <c r="D726" s="1"/>
      <c r="E726" s="88"/>
      <c r="F726" s="7">
        <f t="shared" si="163"/>
        <v>449.5</v>
      </c>
      <c r="G726" s="7">
        <f t="shared" si="163"/>
        <v>0</v>
      </c>
      <c r="H726" s="35">
        <f t="shared" si="155"/>
        <v>449.5</v>
      </c>
      <c r="I726" s="7">
        <f t="shared" si="163"/>
        <v>0</v>
      </c>
      <c r="J726" s="35">
        <f t="shared" si="153"/>
        <v>449.5</v>
      </c>
      <c r="K726" s="7">
        <f t="shared" si="163"/>
        <v>0</v>
      </c>
      <c r="L726" s="35">
        <f t="shared" si="151"/>
        <v>449.5</v>
      </c>
      <c r="M726" s="7">
        <f t="shared" si="163"/>
        <v>0</v>
      </c>
      <c r="N726" s="35">
        <f t="shared" si="152"/>
        <v>449.5</v>
      </c>
      <c r="O726" s="7">
        <f t="shared" si="163"/>
        <v>0</v>
      </c>
      <c r="P726" s="35">
        <f t="shared" si="162"/>
        <v>449.5</v>
      </c>
    </row>
    <row r="727" spans="1:16" ht="12.75">
      <c r="A727" s="12" t="s">
        <v>187</v>
      </c>
      <c r="B727" s="45" t="s">
        <v>20</v>
      </c>
      <c r="C727" s="8" t="s">
        <v>196</v>
      </c>
      <c r="D727" s="8" t="s">
        <v>223</v>
      </c>
      <c r="E727" s="88"/>
      <c r="F727" s="7">
        <f t="shared" si="163"/>
        <v>449.5</v>
      </c>
      <c r="G727" s="7">
        <f t="shared" si="163"/>
        <v>0</v>
      </c>
      <c r="H727" s="35">
        <f t="shared" si="155"/>
        <v>449.5</v>
      </c>
      <c r="I727" s="7">
        <f t="shared" si="163"/>
        <v>0</v>
      </c>
      <c r="J727" s="35">
        <f t="shared" si="153"/>
        <v>449.5</v>
      </c>
      <c r="K727" s="7">
        <f t="shared" si="163"/>
        <v>0</v>
      </c>
      <c r="L727" s="35">
        <f t="shared" si="151"/>
        <v>449.5</v>
      </c>
      <c r="M727" s="7">
        <f t="shared" si="163"/>
        <v>0</v>
      </c>
      <c r="N727" s="35">
        <f t="shared" si="152"/>
        <v>449.5</v>
      </c>
      <c r="O727" s="7">
        <f t="shared" si="163"/>
        <v>0</v>
      </c>
      <c r="P727" s="35">
        <f t="shared" si="162"/>
        <v>449.5</v>
      </c>
    </row>
    <row r="728" spans="1:16" ht="12.75">
      <c r="A728" s="61" t="str">
        <f ca="1">IF(ISERROR(MATCH(E728,Код_КВР,0)),"",INDIRECT(ADDRESS(MATCH(E728,Код_КВР,0)+1,2,,,"КВР")))</f>
        <v>Социальное обеспечение и иные выплаты населению</v>
      </c>
      <c r="B728" s="45" t="s">
        <v>20</v>
      </c>
      <c r="C728" s="8" t="s">
        <v>196</v>
      </c>
      <c r="D728" s="8" t="s">
        <v>223</v>
      </c>
      <c r="E728" s="88">
        <v>300</v>
      </c>
      <c r="F728" s="7">
        <f t="shared" si="163"/>
        <v>449.5</v>
      </c>
      <c r="G728" s="7">
        <f t="shared" si="163"/>
        <v>0</v>
      </c>
      <c r="H728" s="35">
        <f t="shared" si="155"/>
        <v>449.5</v>
      </c>
      <c r="I728" s="7">
        <f t="shared" si="163"/>
        <v>0</v>
      </c>
      <c r="J728" s="35">
        <f t="shared" si="153"/>
        <v>449.5</v>
      </c>
      <c r="K728" s="7">
        <f t="shared" si="163"/>
        <v>0</v>
      </c>
      <c r="L728" s="35">
        <f t="shared" si="151"/>
        <v>449.5</v>
      </c>
      <c r="M728" s="7">
        <f t="shared" si="163"/>
        <v>0</v>
      </c>
      <c r="N728" s="35">
        <f t="shared" si="152"/>
        <v>449.5</v>
      </c>
      <c r="O728" s="7">
        <f t="shared" si="163"/>
        <v>0</v>
      </c>
      <c r="P728" s="35">
        <f t="shared" si="162"/>
        <v>449.5</v>
      </c>
    </row>
    <row r="729" spans="1:16" ht="12.75">
      <c r="A729" s="61" t="str">
        <f ca="1">IF(ISERROR(MATCH(E729,Код_КВР,0)),"",INDIRECT(ADDRESS(MATCH(E729,Код_КВР,0)+1,2,,,"КВР")))</f>
        <v>Публичные нормативные социальные выплаты гражданам</v>
      </c>
      <c r="B729" s="45" t="s">
        <v>20</v>
      </c>
      <c r="C729" s="8" t="s">
        <v>196</v>
      </c>
      <c r="D729" s="8" t="s">
        <v>223</v>
      </c>
      <c r="E729" s="88">
        <v>310</v>
      </c>
      <c r="F729" s="7">
        <f t="shared" si="163"/>
        <v>449.5</v>
      </c>
      <c r="G729" s="7">
        <f t="shared" si="163"/>
        <v>0</v>
      </c>
      <c r="H729" s="35">
        <f t="shared" si="155"/>
        <v>449.5</v>
      </c>
      <c r="I729" s="7">
        <f t="shared" si="163"/>
        <v>0</v>
      </c>
      <c r="J729" s="35">
        <f t="shared" si="153"/>
        <v>449.5</v>
      </c>
      <c r="K729" s="7">
        <f t="shared" si="163"/>
        <v>0</v>
      </c>
      <c r="L729" s="35">
        <f t="shared" si="151"/>
        <v>449.5</v>
      </c>
      <c r="M729" s="7">
        <f t="shared" si="163"/>
        <v>0</v>
      </c>
      <c r="N729" s="35">
        <f t="shared" si="152"/>
        <v>449.5</v>
      </c>
      <c r="O729" s="7">
        <f t="shared" si="163"/>
        <v>0</v>
      </c>
      <c r="P729" s="35">
        <f t="shared" si="162"/>
        <v>449.5</v>
      </c>
    </row>
    <row r="730" spans="1:16" ht="36" customHeight="1">
      <c r="A730" s="61" t="str">
        <f ca="1">IF(ISERROR(MATCH(E730,Код_КВР,0)),"",INDIRECT(ADDRESS(MATCH(E730,Код_КВР,0)+1,2,,,"КВР")))</f>
        <v>Пособия, компенсации, меры социальной поддержки по публичным нормативным обязательствам</v>
      </c>
      <c r="B730" s="45" t="s">
        <v>20</v>
      </c>
      <c r="C730" s="8" t="s">
        <v>196</v>
      </c>
      <c r="D730" s="8" t="s">
        <v>223</v>
      </c>
      <c r="E730" s="88">
        <v>313</v>
      </c>
      <c r="F730" s="7">
        <f>'прил.5'!G1242</f>
        <v>449.5</v>
      </c>
      <c r="G730" s="7">
        <f>'прил.5'!H1242</f>
        <v>0</v>
      </c>
      <c r="H730" s="35">
        <f t="shared" si="155"/>
        <v>449.5</v>
      </c>
      <c r="I730" s="7">
        <f>'прил.5'!J1242</f>
        <v>0</v>
      </c>
      <c r="J730" s="35">
        <f t="shared" si="153"/>
        <v>449.5</v>
      </c>
      <c r="K730" s="7">
        <f>'прил.5'!L1242</f>
        <v>0</v>
      </c>
      <c r="L730" s="35">
        <f t="shared" si="151"/>
        <v>449.5</v>
      </c>
      <c r="M730" s="7">
        <f>'прил.5'!N1242</f>
        <v>0</v>
      </c>
      <c r="N730" s="35">
        <f t="shared" si="152"/>
        <v>449.5</v>
      </c>
      <c r="O730" s="7">
        <f>'прил.5'!P1242</f>
        <v>0</v>
      </c>
      <c r="P730" s="35">
        <f t="shared" si="162"/>
        <v>449.5</v>
      </c>
    </row>
    <row r="731" spans="1:16" ht="151.5" customHeight="1">
      <c r="A731" s="61" t="str">
        <f ca="1">IF(ISERROR(MATCH(B731,Код_КЦСР,0)),"",INDIRECT(ADDRESS(MATCH(B731,Код_КЦСР,0)+1,2,,,"КЦСР")))</f>
        <v>Предоставление мер социальной поддержки инвалидам Великой Отечественной войны, проживающим в городе Череповце, в виде единовременной денежной выплаты на возмещение затрат по замене газового оборудования, подлежащего замене  в соответствии с актом специализированной организации, выполняющей техническое обслуживание внутридомового газового оборудования, в жилых помещениях, принадлежащих им на праве собственности или занимаемых ими по договору социального найма</v>
      </c>
      <c r="B731" s="45" t="s">
        <v>642</v>
      </c>
      <c r="C731" s="8"/>
      <c r="D731" s="1"/>
      <c r="E731" s="94"/>
      <c r="F731" s="7"/>
      <c r="G731" s="7"/>
      <c r="H731" s="35"/>
      <c r="I731" s="7"/>
      <c r="J731" s="35"/>
      <c r="K731" s="7"/>
      <c r="L731" s="35"/>
      <c r="M731" s="7">
        <f aca="true" t="shared" si="164" ref="M731:O736">M732</f>
        <v>432</v>
      </c>
      <c r="N731" s="35">
        <f t="shared" si="152"/>
        <v>432</v>
      </c>
      <c r="O731" s="7">
        <f t="shared" si="164"/>
        <v>0</v>
      </c>
      <c r="P731" s="35">
        <f t="shared" si="162"/>
        <v>432</v>
      </c>
    </row>
    <row r="732" spans="1:16" ht="157.5" customHeight="1">
      <c r="A732" s="61" t="str">
        <f ca="1">IF(ISERROR(MATCH(B732,Код_КЦСР,0)),"",INDIRECT(ADDRESS(MATCH(B732,Код_КЦСР,0)+1,2,,,"КЦСР")))</f>
        <v>Единовременная денежная выплата инвалидам Великой Отечественной войны, проживающим в городе Череповце, на возмещение затрат по замене газового оборудования (подлежащего замене в соответствии с актом специализированной организации, выполняющей техническое обслуживание внутридомового газового оборудования) в жилых помещениях, принадлежащих им на праве собственности или занимаемых ими по договору социального найма, в соответствии с решением Череповецкой городской Думы от 27.09.2011 № 170</v>
      </c>
      <c r="B732" s="47" t="s">
        <v>644</v>
      </c>
      <c r="C732" s="8"/>
      <c r="D732" s="1"/>
      <c r="E732" s="94"/>
      <c r="F732" s="7"/>
      <c r="G732" s="7"/>
      <c r="H732" s="35"/>
      <c r="I732" s="7"/>
      <c r="J732" s="35"/>
      <c r="K732" s="7"/>
      <c r="L732" s="35"/>
      <c r="M732" s="7">
        <f t="shared" si="164"/>
        <v>432</v>
      </c>
      <c r="N732" s="35">
        <f aca="true" t="shared" si="165" ref="N732:N737">L732+M732</f>
        <v>432</v>
      </c>
      <c r="O732" s="7">
        <f t="shared" si="164"/>
        <v>0</v>
      </c>
      <c r="P732" s="35">
        <f t="shared" si="162"/>
        <v>432</v>
      </c>
    </row>
    <row r="733" spans="1:16" ht="24" customHeight="1">
      <c r="A733" s="61" t="str">
        <f ca="1">IF(ISERROR(MATCH(C733,Код_Раздел,0)),"",INDIRECT(ADDRESS(MATCH(C733,Код_Раздел,0)+1,2,,,"Раздел")))</f>
        <v>Социальная политика</v>
      </c>
      <c r="B733" s="47" t="s">
        <v>644</v>
      </c>
      <c r="C733" s="8" t="s">
        <v>196</v>
      </c>
      <c r="D733" s="1"/>
      <c r="E733" s="94"/>
      <c r="F733" s="7"/>
      <c r="G733" s="7"/>
      <c r="H733" s="35"/>
      <c r="I733" s="7"/>
      <c r="J733" s="35"/>
      <c r="K733" s="7"/>
      <c r="L733" s="35"/>
      <c r="M733" s="7">
        <f t="shared" si="164"/>
        <v>432</v>
      </c>
      <c r="N733" s="35">
        <f t="shared" si="165"/>
        <v>432</v>
      </c>
      <c r="O733" s="7">
        <f t="shared" si="164"/>
        <v>0</v>
      </c>
      <c r="P733" s="35">
        <f t="shared" si="162"/>
        <v>432</v>
      </c>
    </row>
    <row r="734" spans="1:16" ht="21.75" customHeight="1">
      <c r="A734" s="12" t="s">
        <v>187</v>
      </c>
      <c r="B734" s="47" t="s">
        <v>644</v>
      </c>
      <c r="C734" s="8" t="s">
        <v>196</v>
      </c>
      <c r="D734" s="8" t="s">
        <v>223</v>
      </c>
      <c r="E734" s="94"/>
      <c r="F734" s="7"/>
      <c r="G734" s="7"/>
      <c r="H734" s="35"/>
      <c r="I734" s="7"/>
      <c r="J734" s="35"/>
      <c r="K734" s="7"/>
      <c r="L734" s="35"/>
      <c r="M734" s="7">
        <f t="shared" si="164"/>
        <v>432</v>
      </c>
      <c r="N734" s="35">
        <f t="shared" si="165"/>
        <v>432</v>
      </c>
      <c r="O734" s="7">
        <f t="shared" si="164"/>
        <v>0</v>
      </c>
      <c r="P734" s="35">
        <f t="shared" si="162"/>
        <v>432</v>
      </c>
    </row>
    <row r="735" spans="1:16" ht="21.75" customHeight="1">
      <c r="A735" s="61" t="str">
        <f ca="1">IF(ISERROR(MATCH(E735,Код_КВР,0)),"",INDIRECT(ADDRESS(MATCH(E735,Код_КВР,0)+1,2,,,"КВР")))</f>
        <v>Социальное обеспечение и иные выплаты населению</v>
      </c>
      <c r="B735" s="47" t="s">
        <v>644</v>
      </c>
      <c r="C735" s="8" t="s">
        <v>196</v>
      </c>
      <c r="D735" s="8" t="s">
        <v>223</v>
      </c>
      <c r="E735" s="94">
        <v>300</v>
      </c>
      <c r="F735" s="7"/>
      <c r="G735" s="7"/>
      <c r="H735" s="35"/>
      <c r="I735" s="7"/>
      <c r="J735" s="35"/>
      <c r="K735" s="7"/>
      <c r="L735" s="35"/>
      <c r="M735" s="7">
        <f t="shared" si="164"/>
        <v>432</v>
      </c>
      <c r="N735" s="35">
        <f t="shared" si="165"/>
        <v>432</v>
      </c>
      <c r="O735" s="7">
        <f t="shared" si="164"/>
        <v>0</v>
      </c>
      <c r="P735" s="35">
        <f t="shared" si="162"/>
        <v>432</v>
      </c>
    </row>
    <row r="736" spans="1:16" ht="24" customHeight="1">
      <c r="A736" s="61" t="str">
        <f ca="1">IF(ISERROR(MATCH(E736,Код_КВР,0)),"",INDIRECT(ADDRESS(MATCH(E736,Код_КВР,0)+1,2,,,"КВР")))</f>
        <v>Публичные нормативные социальные выплаты гражданам</v>
      </c>
      <c r="B736" s="47" t="s">
        <v>644</v>
      </c>
      <c r="C736" s="8" t="s">
        <v>196</v>
      </c>
      <c r="D736" s="8" t="s">
        <v>223</v>
      </c>
      <c r="E736" s="94">
        <v>310</v>
      </c>
      <c r="F736" s="7"/>
      <c r="G736" s="7"/>
      <c r="H736" s="35"/>
      <c r="I736" s="7"/>
      <c r="J736" s="35"/>
      <c r="K736" s="7"/>
      <c r="L736" s="35"/>
      <c r="M736" s="7">
        <f t="shared" si="164"/>
        <v>432</v>
      </c>
      <c r="N736" s="35">
        <f t="shared" si="165"/>
        <v>432</v>
      </c>
      <c r="O736" s="7">
        <f t="shared" si="164"/>
        <v>0</v>
      </c>
      <c r="P736" s="35">
        <f t="shared" si="162"/>
        <v>432</v>
      </c>
    </row>
    <row r="737" spans="1:16" ht="36" customHeight="1">
      <c r="A737" s="61" t="str">
        <f ca="1">IF(ISERROR(MATCH(E737,Код_КВР,0)),"",INDIRECT(ADDRESS(MATCH(E737,Код_КВР,0)+1,2,,,"КВР")))</f>
        <v>Пособия, компенсации, меры социальной поддержки по публичным нормативным обязательствам</v>
      </c>
      <c r="B737" s="47" t="s">
        <v>644</v>
      </c>
      <c r="C737" s="8" t="s">
        <v>196</v>
      </c>
      <c r="D737" s="8" t="s">
        <v>223</v>
      </c>
      <c r="E737" s="94">
        <v>313</v>
      </c>
      <c r="F737" s="7"/>
      <c r="G737" s="7"/>
      <c r="H737" s="35"/>
      <c r="I737" s="7"/>
      <c r="J737" s="35"/>
      <c r="K737" s="7"/>
      <c r="L737" s="35"/>
      <c r="M737" s="7">
        <f>'прил.5'!N1247</f>
        <v>432</v>
      </c>
      <c r="N737" s="35">
        <f t="shared" si="165"/>
        <v>432</v>
      </c>
      <c r="O737" s="7">
        <f>'прил.5'!P1247</f>
        <v>0</v>
      </c>
      <c r="P737" s="35">
        <f t="shared" si="162"/>
        <v>432</v>
      </c>
    </row>
    <row r="738" spans="1:16" ht="33">
      <c r="A738" s="61" t="str">
        <f ca="1">IF(ISERROR(MATCH(B738,Код_КЦСР,0)),"",INDIRECT(ADDRESS(MATCH(B738,Код_КЦСР,0)+1,2,,,"КЦСР")))</f>
        <v>Социальная поддержка пенсионеров на условиях договора пожизненного содержания с иждивением</v>
      </c>
      <c r="B738" s="45" t="s">
        <v>21</v>
      </c>
      <c r="C738" s="8"/>
      <c r="D738" s="1"/>
      <c r="E738" s="88"/>
      <c r="F738" s="7">
        <f aca="true" t="shared" si="166" ref="F738:O741">F739</f>
        <v>14888.699999999999</v>
      </c>
      <c r="G738" s="7">
        <f t="shared" si="166"/>
        <v>0</v>
      </c>
      <c r="H738" s="35">
        <f t="shared" si="155"/>
        <v>14888.699999999999</v>
      </c>
      <c r="I738" s="7">
        <f t="shared" si="166"/>
        <v>0</v>
      </c>
      <c r="J738" s="35">
        <f t="shared" si="153"/>
        <v>14888.699999999999</v>
      </c>
      <c r="K738" s="7">
        <f t="shared" si="166"/>
        <v>0</v>
      </c>
      <c r="L738" s="35">
        <f aca="true" t="shared" si="167" ref="L738:L801">J738+K738</f>
        <v>14888.699999999999</v>
      </c>
      <c r="M738" s="7">
        <f t="shared" si="166"/>
        <v>0</v>
      </c>
      <c r="N738" s="35">
        <f aca="true" t="shared" si="168" ref="N738:N801">L738+M738</f>
        <v>14888.699999999999</v>
      </c>
      <c r="O738" s="7">
        <f t="shared" si="166"/>
        <v>0</v>
      </c>
      <c r="P738" s="35">
        <f t="shared" si="162"/>
        <v>14888.699999999999</v>
      </c>
    </row>
    <row r="739" spans="1:16" ht="12.75">
      <c r="A739" s="61" t="str">
        <f ca="1">IF(ISERROR(MATCH(C739,Код_Раздел,0)),"",INDIRECT(ADDRESS(MATCH(C739,Код_Раздел,0)+1,2,,,"Раздел")))</f>
        <v>Социальная политика</v>
      </c>
      <c r="B739" s="45" t="s">
        <v>21</v>
      </c>
      <c r="C739" s="8" t="s">
        <v>196</v>
      </c>
      <c r="D739" s="1"/>
      <c r="E739" s="88"/>
      <c r="F739" s="7">
        <f t="shared" si="166"/>
        <v>14888.699999999999</v>
      </c>
      <c r="G739" s="7">
        <f t="shared" si="166"/>
        <v>0</v>
      </c>
      <c r="H739" s="35">
        <f t="shared" si="155"/>
        <v>14888.699999999999</v>
      </c>
      <c r="I739" s="7">
        <f t="shared" si="166"/>
        <v>0</v>
      </c>
      <c r="J739" s="35">
        <f t="shared" si="153"/>
        <v>14888.699999999999</v>
      </c>
      <c r="K739" s="7">
        <f t="shared" si="166"/>
        <v>0</v>
      </c>
      <c r="L739" s="35">
        <f t="shared" si="167"/>
        <v>14888.699999999999</v>
      </c>
      <c r="M739" s="7">
        <f t="shared" si="166"/>
        <v>0</v>
      </c>
      <c r="N739" s="35">
        <f t="shared" si="168"/>
        <v>14888.699999999999</v>
      </c>
      <c r="O739" s="7">
        <f t="shared" si="166"/>
        <v>0</v>
      </c>
      <c r="P739" s="35">
        <f t="shared" si="162"/>
        <v>14888.699999999999</v>
      </c>
    </row>
    <row r="740" spans="1:16" ht="12.75">
      <c r="A740" s="12" t="s">
        <v>187</v>
      </c>
      <c r="B740" s="45" t="s">
        <v>21</v>
      </c>
      <c r="C740" s="8" t="s">
        <v>196</v>
      </c>
      <c r="D740" s="8" t="s">
        <v>223</v>
      </c>
      <c r="E740" s="88"/>
      <c r="F740" s="7">
        <f t="shared" si="166"/>
        <v>14888.699999999999</v>
      </c>
      <c r="G740" s="7">
        <f t="shared" si="166"/>
        <v>0</v>
      </c>
      <c r="H740" s="35">
        <f t="shared" si="155"/>
        <v>14888.699999999999</v>
      </c>
      <c r="I740" s="7">
        <f t="shared" si="166"/>
        <v>0</v>
      </c>
      <c r="J740" s="35">
        <f t="shared" si="153"/>
        <v>14888.699999999999</v>
      </c>
      <c r="K740" s="7">
        <f t="shared" si="166"/>
        <v>0</v>
      </c>
      <c r="L740" s="35">
        <f t="shared" si="167"/>
        <v>14888.699999999999</v>
      </c>
      <c r="M740" s="7">
        <f t="shared" si="166"/>
        <v>0</v>
      </c>
      <c r="N740" s="35">
        <f t="shared" si="168"/>
        <v>14888.699999999999</v>
      </c>
      <c r="O740" s="7">
        <f t="shared" si="166"/>
        <v>0</v>
      </c>
      <c r="P740" s="35">
        <f t="shared" si="162"/>
        <v>14888.699999999999</v>
      </c>
    </row>
    <row r="741" spans="1:16" ht="12.75">
      <c r="A741" s="61" t="str">
        <f ca="1">IF(ISERROR(MATCH(E741,Код_КВР,0)),"",INDIRECT(ADDRESS(MATCH(E741,Код_КВР,0)+1,2,,,"КВР")))</f>
        <v>Социальное обеспечение и иные выплаты населению</v>
      </c>
      <c r="B741" s="45" t="s">
        <v>21</v>
      </c>
      <c r="C741" s="8" t="s">
        <v>196</v>
      </c>
      <c r="D741" s="8" t="s">
        <v>223</v>
      </c>
      <c r="E741" s="88">
        <v>300</v>
      </c>
      <c r="F741" s="7">
        <f t="shared" si="166"/>
        <v>14888.699999999999</v>
      </c>
      <c r="G741" s="7">
        <f t="shared" si="166"/>
        <v>0</v>
      </c>
      <c r="H741" s="35">
        <f t="shared" si="155"/>
        <v>14888.699999999999</v>
      </c>
      <c r="I741" s="7">
        <f t="shared" si="166"/>
        <v>0</v>
      </c>
      <c r="J741" s="35">
        <f t="shared" si="153"/>
        <v>14888.699999999999</v>
      </c>
      <c r="K741" s="7">
        <f t="shared" si="166"/>
        <v>0</v>
      </c>
      <c r="L741" s="35">
        <f t="shared" si="167"/>
        <v>14888.699999999999</v>
      </c>
      <c r="M741" s="7">
        <f t="shared" si="166"/>
        <v>0</v>
      </c>
      <c r="N741" s="35">
        <f t="shared" si="168"/>
        <v>14888.699999999999</v>
      </c>
      <c r="O741" s="7">
        <f t="shared" si="166"/>
        <v>0</v>
      </c>
      <c r="P741" s="35">
        <f t="shared" si="162"/>
        <v>14888.699999999999</v>
      </c>
    </row>
    <row r="742" spans="1:16" ht="35.25" customHeight="1">
      <c r="A742" s="61" t="str">
        <f ca="1">IF(ISERROR(MATCH(E742,Код_КВР,0)),"",INDIRECT(ADDRESS(MATCH(E742,Код_КВР,0)+1,2,,,"КВР")))</f>
        <v>Социальные выплаты гражданам, кроме публичных нормативных социальных выплат</v>
      </c>
      <c r="B742" s="45" t="s">
        <v>21</v>
      </c>
      <c r="C742" s="8" t="s">
        <v>196</v>
      </c>
      <c r="D742" s="8" t="s">
        <v>223</v>
      </c>
      <c r="E742" s="88">
        <v>320</v>
      </c>
      <c r="F742" s="7">
        <f>SUM(F743:F744)</f>
        <v>14888.699999999999</v>
      </c>
      <c r="G742" s="7">
        <f>SUM(G743:G744)</f>
        <v>0</v>
      </c>
      <c r="H742" s="35">
        <f t="shared" si="155"/>
        <v>14888.699999999999</v>
      </c>
      <c r="I742" s="7">
        <f>SUM(I743:I744)</f>
        <v>0</v>
      </c>
      <c r="J742" s="35">
        <f t="shared" si="153"/>
        <v>14888.699999999999</v>
      </c>
      <c r="K742" s="7">
        <f>SUM(K743:K744)</f>
        <v>0</v>
      </c>
      <c r="L742" s="35">
        <f t="shared" si="167"/>
        <v>14888.699999999999</v>
      </c>
      <c r="M742" s="7">
        <f>SUM(M743:M744)</f>
        <v>0</v>
      </c>
      <c r="N742" s="35">
        <f t="shared" si="168"/>
        <v>14888.699999999999</v>
      </c>
      <c r="O742" s="7">
        <f>SUM(O743:O744)</f>
        <v>0</v>
      </c>
      <c r="P742" s="35">
        <f t="shared" si="162"/>
        <v>14888.699999999999</v>
      </c>
    </row>
    <row r="743" spans="1:16" ht="36.75" customHeight="1">
      <c r="A743" s="61" t="str">
        <f ca="1">IF(ISERROR(MATCH(E743,Код_КВР,0)),"",INDIRECT(ADDRESS(MATCH(E743,Код_КВР,0)+1,2,,,"КВР")))</f>
        <v>Пособия, компенсации и иные социальные выплаты гражданам, кроме публичных нормативных обязательств</v>
      </c>
      <c r="B743" s="45" t="s">
        <v>21</v>
      </c>
      <c r="C743" s="8" t="s">
        <v>196</v>
      </c>
      <c r="D743" s="8" t="s">
        <v>223</v>
      </c>
      <c r="E743" s="88">
        <v>321</v>
      </c>
      <c r="F743" s="7">
        <f>'прил.5'!G1251</f>
        <v>12936.9</v>
      </c>
      <c r="G743" s="7">
        <f>'прил.5'!H1251</f>
        <v>0</v>
      </c>
      <c r="H743" s="35">
        <f t="shared" si="155"/>
        <v>12936.9</v>
      </c>
      <c r="I743" s="7">
        <f>'прил.5'!J1251</f>
        <v>0</v>
      </c>
      <c r="J743" s="35">
        <f t="shared" si="153"/>
        <v>12936.9</v>
      </c>
      <c r="K743" s="7">
        <f>'прил.5'!L1251</f>
        <v>0</v>
      </c>
      <c r="L743" s="35">
        <f t="shared" si="167"/>
        <v>12936.9</v>
      </c>
      <c r="M743" s="7">
        <f>'прил.5'!N1251</f>
        <v>0</v>
      </c>
      <c r="N743" s="35">
        <f t="shared" si="168"/>
        <v>12936.9</v>
      </c>
      <c r="O743" s="7">
        <f>'прил.5'!P1251</f>
        <v>0</v>
      </c>
      <c r="P743" s="35">
        <f t="shared" si="162"/>
        <v>12936.9</v>
      </c>
    </row>
    <row r="744" spans="1:16" ht="33">
      <c r="A744" s="61" t="str">
        <f ca="1">IF(ISERROR(MATCH(E744,Код_КВР,0)),"",INDIRECT(ADDRESS(MATCH(E744,Код_КВР,0)+1,2,,,"КВР")))</f>
        <v>Приобретение товаров, работ, услуг в пользу граждан в целях их социального обеспечения</v>
      </c>
      <c r="B744" s="45" t="s">
        <v>21</v>
      </c>
      <c r="C744" s="8" t="s">
        <v>196</v>
      </c>
      <c r="D744" s="8" t="s">
        <v>223</v>
      </c>
      <c r="E744" s="88">
        <v>323</v>
      </c>
      <c r="F744" s="7">
        <f>'прил.5'!G1252</f>
        <v>1951.8</v>
      </c>
      <c r="G744" s="7">
        <f>'прил.5'!H1252</f>
        <v>0</v>
      </c>
      <c r="H744" s="35">
        <f t="shared" si="155"/>
        <v>1951.8</v>
      </c>
      <c r="I744" s="7">
        <f>'прил.5'!J1252</f>
        <v>0</v>
      </c>
      <c r="J744" s="35">
        <f aca="true" t="shared" si="169" ref="J744:J817">H744+I744</f>
        <v>1951.8</v>
      </c>
      <c r="K744" s="7">
        <f>'прил.5'!L1252</f>
        <v>0</v>
      </c>
      <c r="L744" s="35">
        <f t="shared" si="167"/>
        <v>1951.8</v>
      </c>
      <c r="M744" s="7">
        <f>'прил.5'!N1252</f>
        <v>0</v>
      </c>
      <c r="N744" s="35">
        <f t="shared" si="168"/>
        <v>1951.8</v>
      </c>
      <c r="O744" s="7">
        <f>'прил.5'!P1252</f>
        <v>0</v>
      </c>
      <c r="P744" s="35">
        <f t="shared" si="162"/>
        <v>1951.8</v>
      </c>
    </row>
    <row r="745" spans="1:16" ht="12.75">
      <c r="A745" s="61" t="str">
        <f ca="1">IF(ISERROR(MATCH(B745,Код_КЦСР,0)),"",INDIRECT(ADDRESS(MATCH(B745,Код_КЦСР,0)+1,2,,,"КЦСР")))</f>
        <v>Оплата услуг бани по льготным помывкам</v>
      </c>
      <c r="B745" s="45" t="s">
        <v>22</v>
      </c>
      <c r="C745" s="8"/>
      <c r="D745" s="1"/>
      <c r="E745" s="88"/>
      <c r="F745" s="7">
        <f aca="true" t="shared" si="170" ref="F745:O749">F746</f>
        <v>71</v>
      </c>
      <c r="G745" s="7">
        <f t="shared" si="170"/>
        <v>0</v>
      </c>
      <c r="H745" s="35">
        <f t="shared" si="155"/>
        <v>71</v>
      </c>
      <c r="I745" s="7">
        <f t="shared" si="170"/>
        <v>0</v>
      </c>
      <c r="J745" s="35">
        <f t="shared" si="169"/>
        <v>71</v>
      </c>
      <c r="K745" s="7">
        <f t="shared" si="170"/>
        <v>0</v>
      </c>
      <c r="L745" s="35">
        <f t="shared" si="167"/>
        <v>71</v>
      </c>
      <c r="M745" s="7">
        <f t="shared" si="170"/>
        <v>0</v>
      </c>
      <c r="N745" s="35">
        <f t="shared" si="168"/>
        <v>71</v>
      </c>
      <c r="O745" s="7">
        <f t="shared" si="170"/>
        <v>0</v>
      </c>
      <c r="P745" s="35">
        <f t="shared" si="162"/>
        <v>71</v>
      </c>
    </row>
    <row r="746" spans="1:16" ht="12.75">
      <c r="A746" s="61" t="str">
        <f ca="1">IF(ISERROR(MATCH(C746,Код_Раздел,0)),"",INDIRECT(ADDRESS(MATCH(C746,Код_Раздел,0)+1,2,,,"Раздел")))</f>
        <v>Социальная политика</v>
      </c>
      <c r="B746" s="45" t="s">
        <v>22</v>
      </c>
      <c r="C746" s="8" t="s">
        <v>196</v>
      </c>
      <c r="D746" s="1"/>
      <c r="E746" s="88"/>
      <c r="F746" s="7">
        <f t="shared" si="170"/>
        <v>71</v>
      </c>
      <c r="G746" s="7">
        <f t="shared" si="170"/>
        <v>0</v>
      </c>
      <c r="H746" s="35">
        <f t="shared" si="155"/>
        <v>71</v>
      </c>
      <c r="I746" s="7">
        <f t="shared" si="170"/>
        <v>0</v>
      </c>
      <c r="J746" s="35">
        <f t="shared" si="169"/>
        <v>71</v>
      </c>
      <c r="K746" s="7">
        <f t="shared" si="170"/>
        <v>0</v>
      </c>
      <c r="L746" s="35">
        <f t="shared" si="167"/>
        <v>71</v>
      </c>
      <c r="M746" s="7">
        <f t="shared" si="170"/>
        <v>0</v>
      </c>
      <c r="N746" s="35">
        <f t="shared" si="168"/>
        <v>71</v>
      </c>
      <c r="O746" s="7">
        <f t="shared" si="170"/>
        <v>0</v>
      </c>
      <c r="P746" s="35">
        <f t="shared" si="162"/>
        <v>71</v>
      </c>
    </row>
    <row r="747" spans="1:16" ht="12.75">
      <c r="A747" s="12" t="s">
        <v>187</v>
      </c>
      <c r="B747" s="45" t="s">
        <v>22</v>
      </c>
      <c r="C747" s="8" t="s">
        <v>196</v>
      </c>
      <c r="D747" s="8" t="s">
        <v>223</v>
      </c>
      <c r="E747" s="88"/>
      <c r="F747" s="7">
        <f t="shared" si="170"/>
        <v>71</v>
      </c>
      <c r="G747" s="7">
        <f t="shared" si="170"/>
        <v>0</v>
      </c>
      <c r="H747" s="35">
        <f t="shared" si="155"/>
        <v>71</v>
      </c>
      <c r="I747" s="7">
        <f t="shared" si="170"/>
        <v>0</v>
      </c>
      <c r="J747" s="35">
        <f t="shared" si="169"/>
        <v>71</v>
      </c>
      <c r="K747" s="7">
        <f t="shared" si="170"/>
        <v>0</v>
      </c>
      <c r="L747" s="35">
        <f t="shared" si="167"/>
        <v>71</v>
      </c>
      <c r="M747" s="7">
        <f t="shared" si="170"/>
        <v>0</v>
      </c>
      <c r="N747" s="35">
        <f t="shared" si="168"/>
        <v>71</v>
      </c>
      <c r="O747" s="7">
        <f t="shared" si="170"/>
        <v>0</v>
      </c>
      <c r="P747" s="35">
        <f t="shared" si="162"/>
        <v>71</v>
      </c>
    </row>
    <row r="748" spans="1:16" ht="12.75">
      <c r="A748" s="61" t="str">
        <f ca="1">IF(ISERROR(MATCH(E748,Код_КВР,0)),"",INDIRECT(ADDRESS(MATCH(E748,Код_КВР,0)+1,2,,,"КВР")))</f>
        <v>Социальное обеспечение и иные выплаты населению</v>
      </c>
      <c r="B748" s="45" t="s">
        <v>22</v>
      </c>
      <c r="C748" s="8" t="s">
        <v>196</v>
      </c>
      <c r="D748" s="8" t="s">
        <v>223</v>
      </c>
      <c r="E748" s="88">
        <v>300</v>
      </c>
      <c r="F748" s="7">
        <f t="shared" si="170"/>
        <v>71</v>
      </c>
      <c r="G748" s="7">
        <f t="shared" si="170"/>
        <v>0</v>
      </c>
      <c r="H748" s="35">
        <f t="shared" si="155"/>
        <v>71</v>
      </c>
      <c r="I748" s="7">
        <f t="shared" si="170"/>
        <v>0</v>
      </c>
      <c r="J748" s="35">
        <f t="shared" si="169"/>
        <v>71</v>
      </c>
      <c r="K748" s="7">
        <f t="shared" si="170"/>
        <v>0</v>
      </c>
      <c r="L748" s="35">
        <f t="shared" si="167"/>
        <v>71</v>
      </c>
      <c r="M748" s="7">
        <f t="shared" si="170"/>
        <v>0</v>
      </c>
      <c r="N748" s="35">
        <f t="shared" si="168"/>
        <v>71</v>
      </c>
      <c r="O748" s="7">
        <f t="shared" si="170"/>
        <v>0</v>
      </c>
      <c r="P748" s="35">
        <f t="shared" si="162"/>
        <v>71</v>
      </c>
    </row>
    <row r="749" spans="1:16" ht="33">
      <c r="A749" s="61" t="str">
        <f ca="1">IF(ISERROR(MATCH(E749,Код_КВР,0)),"",INDIRECT(ADDRESS(MATCH(E749,Код_КВР,0)+1,2,,,"КВР")))</f>
        <v>Социальные выплаты гражданам, кроме публичных нормативных социальных выплат</v>
      </c>
      <c r="B749" s="45" t="s">
        <v>22</v>
      </c>
      <c r="C749" s="8" t="s">
        <v>196</v>
      </c>
      <c r="D749" s="8" t="s">
        <v>223</v>
      </c>
      <c r="E749" s="88">
        <v>320</v>
      </c>
      <c r="F749" s="7">
        <f t="shared" si="170"/>
        <v>71</v>
      </c>
      <c r="G749" s="7">
        <f t="shared" si="170"/>
        <v>0</v>
      </c>
      <c r="H749" s="35">
        <f t="shared" si="155"/>
        <v>71</v>
      </c>
      <c r="I749" s="7">
        <f t="shared" si="170"/>
        <v>0</v>
      </c>
      <c r="J749" s="35">
        <f t="shared" si="169"/>
        <v>71</v>
      </c>
      <c r="K749" s="7">
        <f t="shared" si="170"/>
        <v>0</v>
      </c>
      <c r="L749" s="35">
        <f t="shared" si="167"/>
        <v>71</v>
      </c>
      <c r="M749" s="7">
        <f t="shared" si="170"/>
        <v>0</v>
      </c>
      <c r="N749" s="35">
        <f t="shared" si="168"/>
        <v>71</v>
      </c>
      <c r="O749" s="7">
        <f t="shared" si="170"/>
        <v>0</v>
      </c>
      <c r="P749" s="35">
        <f t="shared" si="162"/>
        <v>71</v>
      </c>
    </row>
    <row r="750" spans="1:16" ht="33">
      <c r="A750" s="61" t="str">
        <f ca="1">IF(ISERROR(MATCH(E750,Код_КВР,0)),"",INDIRECT(ADDRESS(MATCH(E750,Код_КВР,0)+1,2,,,"КВР")))</f>
        <v>Приобретение товаров, работ, услуг в пользу граждан в целях их социального обеспечения</v>
      </c>
      <c r="B750" s="45" t="s">
        <v>22</v>
      </c>
      <c r="C750" s="8" t="s">
        <v>196</v>
      </c>
      <c r="D750" s="8" t="s">
        <v>223</v>
      </c>
      <c r="E750" s="88">
        <v>323</v>
      </c>
      <c r="F750" s="7">
        <f>'прил.5'!G520</f>
        <v>71</v>
      </c>
      <c r="G750" s="7">
        <f>'прил.5'!H520</f>
        <v>0</v>
      </c>
      <c r="H750" s="35">
        <f t="shared" si="155"/>
        <v>71</v>
      </c>
      <c r="I750" s="7">
        <f>'прил.5'!J520</f>
        <v>0</v>
      </c>
      <c r="J750" s="35">
        <f t="shared" si="169"/>
        <v>71</v>
      </c>
      <c r="K750" s="7">
        <f>'прил.5'!L520</f>
        <v>0</v>
      </c>
      <c r="L750" s="35">
        <f t="shared" si="167"/>
        <v>71</v>
      </c>
      <c r="M750" s="7">
        <f>'прил.5'!N520</f>
        <v>0</v>
      </c>
      <c r="N750" s="35">
        <f t="shared" si="168"/>
        <v>71</v>
      </c>
      <c r="O750" s="7">
        <f>'прил.5'!P520</f>
        <v>0</v>
      </c>
      <c r="P750" s="35">
        <f t="shared" si="162"/>
        <v>71</v>
      </c>
    </row>
    <row r="751" spans="1:16" ht="69" customHeight="1">
      <c r="A751" s="61" t="str">
        <f ca="1">IF(ISERROR(MATCH(B751,Код_КЦСР,0)),"",INDIRECT(ADDRESS(MATCH(B751,Код_КЦСР,0)+1,2,,,"КЦСР")))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751" s="47" t="s">
        <v>371</v>
      </c>
      <c r="C751" s="8"/>
      <c r="D751" s="1"/>
      <c r="E751" s="88"/>
      <c r="F751" s="7">
        <f aca="true" t="shared" si="171" ref="F751:O755">F752</f>
        <v>26528.4</v>
      </c>
      <c r="G751" s="7">
        <f t="shared" si="171"/>
        <v>0</v>
      </c>
      <c r="H751" s="35">
        <f t="shared" si="155"/>
        <v>26528.4</v>
      </c>
      <c r="I751" s="7">
        <f t="shared" si="171"/>
        <v>0</v>
      </c>
      <c r="J751" s="35">
        <f t="shared" si="169"/>
        <v>26528.4</v>
      </c>
      <c r="K751" s="7">
        <f t="shared" si="171"/>
        <v>-2965.2</v>
      </c>
      <c r="L751" s="35">
        <f t="shared" si="167"/>
        <v>23563.2</v>
      </c>
      <c r="M751" s="7">
        <f t="shared" si="171"/>
        <v>0</v>
      </c>
      <c r="N751" s="35">
        <f t="shared" si="168"/>
        <v>23563.2</v>
      </c>
      <c r="O751" s="7">
        <f t="shared" si="171"/>
        <v>0</v>
      </c>
      <c r="P751" s="35">
        <f t="shared" si="162"/>
        <v>23563.2</v>
      </c>
    </row>
    <row r="752" spans="1:16" ht="12.75">
      <c r="A752" s="61" t="str">
        <f ca="1">IF(ISERROR(MATCH(C752,Код_Раздел,0)),"",INDIRECT(ADDRESS(MATCH(C752,Код_Раздел,0)+1,2,,,"Раздел")))</f>
        <v>Образование</v>
      </c>
      <c r="B752" s="47" t="s">
        <v>371</v>
      </c>
      <c r="C752" s="8" t="s">
        <v>203</v>
      </c>
      <c r="D752" s="1"/>
      <c r="E752" s="88"/>
      <c r="F752" s="7">
        <f t="shared" si="171"/>
        <v>26528.4</v>
      </c>
      <c r="G752" s="7">
        <f t="shared" si="171"/>
        <v>0</v>
      </c>
      <c r="H752" s="35">
        <f aca="true" t="shared" si="172" ref="H752:H825">F752+G752</f>
        <v>26528.4</v>
      </c>
      <c r="I752" s="7">
        <f t="shared" si="171"/>
        <v>0</v>
      </c>
      <c r="J752" s="35">
        <f t="shared" si="169"/>
        <v>26528.4</v>
      </c>
      <c r="K752" s="7">
        <f t="shared" si="171"/>
        <v>-2965.2</v>
      </c>
      <c r="L752" s="35">
        <f t="shared" si="167"/>
        <v>23563.2</v>
      </c>
      <c r="M752" s="7">
        <f t="shared" si="171"/>
        <v>0</v>
      </c>
      <c r="N752" s="35">
        <f t="shared" si="168"/>
        <v>23563.2</v>
      </c>
      <c r="O752" s="7">
        <f t="shared" si="171"/>
        <v>0</v>
      </c>
      <c r="P752" s="35">
        <f t="shared" si="162"/>
        <v>23563.2</v>
      </c>
    </row>
    <row r="753" spans="1:16" ht="12.75">
      <c r="A753" s="12" t="s">
        <v>207</v>
      </c>
      <c r="B753" s="47" t="s">
        <v>371</v>
      </c>
      <c r="C753" s="8" t="s">
        <v>203</v>
      </c>
      <c r="D753" s="8" t="s">
        <v>203</v>
      </c>
      <c r="E753" s="88"/>
      <c r="F753" s="7">
        <f t="shared" si="171"/>
        <v>26528.4</v>
      </c>
      <c r="G753" s="7">
        <f t="shared" si="171"/>
        <v>0</v>
      </c>
      <c r="H753" s="35">
        <f t="shared" si="172"/>
        <v>26528.4</v>
      </c>
      <c r="I753" s="7">
        <f>I754+I757</f>
        <v>0</v>
      </c>
      <c r="J753" s="35">
        <f t="shared" si="169"/>
        <v>26528.4</v>
      </c>
      <c r="K753" s="7">
        <f>K754+K757</f>
        <v>-2965.2</v>
      </c>
      <c r="L753" s="35">
        <f t="shared" si="167"/>
        <v>23563.2</v>
      </c>
      <c r="M753" s="7">
        <f>M754+M757</f>
        <v>0</v>
      </c>
      <c r="N753" s="35">
        <f t="shared" si="168"/>
        <v>23563.2</v>
      </c>
      <c r="O753" s="7">
        <f>O754+O757</f>
        <v>0</v>
      </c>
      <c r="P753" s="35">
        <f t="shared" si="162"/>
        <v>23563.2</v>
      </c>
    </row>
    <row r="754" spans="1:16" ht="12.75" hidden="1">
      <c r="A754" s="61" t="str">
        <f ca="1">IF(ISERROR(MATCH(E754,Код_КВР,0)),"",INDIRECT(ADDRESS(MATCH(E754,Код_КВР,0)+1,2,,,"КВР")))</f>
        <v>Социальное обеспечение и иные выплаты населению</v>
      </c>
      <c r="B754" s="47" t="s">
        <v>371</v>
      </c>
      <c r="C754" s="8" t="s">
        <v>203</v>
      </c>
      <c r="D754" s="8" t="s">
        <v>203</v>
      </c>
      <c r="E754" s="88">
        <v>300</v>
      </c>
      <c r="F754" s="7">
        <f t="shared" si="171"/>
        <v>26528.4</v>
      </c>
      <c r="G754" s="7">
        <f t="shared" si="171"/>
        <v>0</v>
      </c>
      <c r="H754" s="35">
        <f t="shared" si="172"/>
        <v>26528.4</v>
      </c>
      <c r="I754" s="7">
        <f t="shared" si="171"/>
        <v>-26528.4</v>
      </c>
      <c r="J754" s="35">
        <f t="shared" si="169"/>
        <v>0</v>
      </c>
      <c r="K754" s="7">
        <f t="shared" si="171"/>
        <v>0</v>
      </c>
      <c r="L754" s="35">
        <f t="shared" si="167"/>
        <v>0</v>
      </c>
      <c r="M754" s="7">
        <f t="shared" si="171"/>
        <v>0</v>
      </c>
      <c r="N754" s="35">
        <f t="shared" si="168"/>
        <v>0</v>
      </c>
      <c r="O754" s="7">
        <f t="shared" si="171"/>
        <v>0</v>
      </c>
      <c r="P754" s="35">
        <f t="shared" si="162"/>
        <v>0</v>
      </c>
    </row>
    <row r="755" spans="1:16" ht="33" hidden="1">
      <c r="A755" s="61" t="str">
        <f ca="1">IF(ISERROR(MATCH(E755,Код_КВР,0)),"",INDIRECT(ADDRESS(MATCH(E755,Код_КВР,0)+1,2,,,"КВР")))</f>
        <v>Социальные выплаты гражданам, кроме публичных нормативных социальных выплат</v>
      </c>
      <c r="B755" s="47" t="s">
        <v>371</v>
      </c>
      <c r="C755" s="8" t="s">
        <v>203</v>
      </c>
      <c r="D755" s="8" t="s">
        <v>203</v>
      </c>
      <c r="E755" s="88">
        <v>320</v>
      </c>
      <c r="F755" s="7">
        <f t="shared" si="171"/>
        <v>26528.4</v>
      </c>
      <c r="G755" s="7">
        <f t="shared" si="171"/>
        <v>0</v>
      </c>
      <c r="H755" s="35">
        <f t="shared" si="172"/>
        <v>26528.4</v>
      </c>
      <c r="I755" s="7">
        <f t="shared" si="171"/>
        <v>-26528.4</v>
      </c>
      <c r="J755" s="35">
        <f t="shared" si="169"/>
        <v>0</v>
      </c>
      <c r="K755" s="7">
        <f t="shared" si="171"/>
        <v>0</v>
      </c>
      <c r="L755" s="35">
        <f t="shared" si="167"/>
        <v>0</v>
      </c>
      <c r="M755" s="7">
        <f t="shared" si="171"/>
        <v>0</v>
      </c>
      <c r="N755" s="35">
        <f t="shared" si="168"/>
        <v>0</v>
      </c>
      <c r="O755" s="7">
        <f t="shared" si="171"/>
        <v>0</v>
      </c>
      <c r="P755" s="35">
        <f t="shared" si="162"/>
        <v>0</v>
      </c>
    </row>
    <row r="756" spans="1:16" ht="33" hidden="1">
      <c r="A756" s="61" t="str">
        <f ca="1">IF(ISERROR(MATCH(E756,Код_КВР,0)),"",INDIRECT(ADDRESS(MATCH(E756,Код_КВР,0)+1,2,,,"КВР")))</f>
        <v>Приобретение товаров, работ, услуг в пользу граждан в целях их социального обеспечения</v>
      </c>
      <c r="B756" s="47" t="s">
        <v>371</v>
      </c>
      <c r="C756" s="8" t="s">
        <v>203</v>
      </c>
      <c r="D756" s="8" t="s">
        <v>203</v>
      </c>
      <c r="E756" s="88">
        <v>323</v>
      </c>
      <c r="F756" s="7">
        <f>'прил.5'!G1196</f>
        <v>26528.4</v>
      </c>
      <c r="G756" s="7">
        <f>'прил.5'!H1196</f>
        <v>0</v>
      </c>
      <c r="H756" s="35">
        <f t="shared" si="172"/>
        <v>26528.4</v>
      </c>
      <c r="I756" s="7">
        <f>'прил.5'!J1196</f>
        <v>-26528.4</v>
      </c>
      <c r="J756" s="35">
        <f t="shared" si="169"/>
        <v>0</v>
      </c>
      <c r="K756" s="7">
        <f>'прил.5'!L1196</f>
        <v>0</v>
      </c>
      <c r="L756" s="35">
        <f t="shared" si="167"/>
        <v>0</v>
      </c>
      <c r="M756" s="7">
        <f>'прил.5'!N1196</f>
        <v>0</v>
      </c>
      <c r="N756" s="35">
        <f t="shared" si="168"/>
        <v>0</v>
      </c>
      <c r="O756" s="7">
        <f>'прил.5'!P1196</f>
        <v>0</v>
      </c>
      <c r="P756" s="35">
        <f t="shared" si="162"/>
        <v>0</v>
      </c>
    </row>
    <row r="757" spans="1:16" ht="23.25" customHeight="1">
      <c r="A757" s="61" t="str">
        <f ca="1">IF(ISERROR(MATCH(E757,Код_КВР,0)),"",INDIRECT(ADDRESS(MATCH(E757,Код_КВР,0)+1,2,,,"КВР")))</f>
        <v>Иные бюджетные ассигнования</v>
      </c>
      <c r="B757" s="47" t="s">
        <v>371</v>
      </c>
      <c r="C757" s="8" t="s">
        <v>203</v>
      </c>
      <c r="D757" s="8" t="s">
        <v>203</v>
      </c>
      <c r="E757" s="88">
        <v>800</v>
      </c>
      <c r="F757" s="7"/>
      <c r="G757" s="7"/>
      <c r="H757" s="35"/>
      <c r="I757" s="7">
        <f>I758</f>
        <v>26528.4</v>
      </c>
      <c r="J757" s="35">
        <f t="shared" si="169"/>
        <v>26528.4</v>
      </c>
      <c r="K757" s="7">
        <f>K758</f>
        <v>-2965.2</v>
      </c>
      <c r="L757" s="35">
        <f t="shared" si="167"/>
        <v>23563.2</v>
      </c>
      <c r="M757" s="7">
        <f>M758</f>
        <v>0</v>
      </c>
      <c r="N757" s="35">
        <f t="shared" si="168"/>
        <v>23563.2</v>
      </c>
      <c r="O757" s="7">
        <f>O758</f>
        <v>0</v>
      </c>
      <c r="P757" s="35">
        <f t="shared" si="162"/>
        <v>23563.2</v>
      </c>
    </row>
    <row r="758" spans="1:16" ht="49.5">
      <c r="A758" s="61" t="str">
        <f ca="1">IF(ISERROR(MATCH(E758,Код_КВР,0)),"",INDIRECT(ADDRESS(MATCH(E758,Код_КВР,0)+1,2,,,"КВР")))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758" s="47" t="s">
        <v>371</v>
      </c>
      <c r="C758" s="8" t="s">
        <v>203</v>
      </c>
      <c r="D758" s="8" t="s">
        <v>203</v>
      </c>
      <c r="E758" s="88">
        <v>810</v>
      </c>
      <c r="F758" s="7"/>
      <c r="G758" s="7"/>
      <c r="H758" s="35"/>
      <c r="I758" s="7">
        <f>'прил.5'!J1198</f>
        <v>26528.4</v>
      </c>
      <c r="J758" s="35">
        <f t="shared" si="169"/>
        <v>26528.4</v>
      </c>
      <c r="K758" s="7">
        <f>'прил.5'!L1198</f>
        <v>-2965.2</v>
      </c>
      <c r="L758" s="35">
        <f t="shared" si="167"/>
        <v>23563.2</v>
      </c>
      <c r="M758" s="7">
        <f>'прил.5'!N1198</f>
        <v>0</v>
      </c>
      <c r="N758" s="35">
        <f t="shared" si="168"/>
        <v>23563.2</v>
      </c>
      <c r="O758" s="7">
        <f>'прил.5'!P1198</f>
        <v>0</v>
      </c>
      <c r="P758" s="35">
        <f t="shared" si="162"/>
        <v>23563.2</v>
      </c>
    </row>
    <row r="759" spans="1:16" ht="33">
      <c r="A759" s="61" t="str">
        <f ca="1">IF(ISERROR(MATCH(B759,Код_КЦСР,0)),"",INDIRECT(ADDRESS(MATCH(B759,Код_КЦСР,0)+1,2,,,"КЦСР")))</f>
        <v>Мероприятия по проведению оздоровительной кампании детей за счет субвенций из федерального бюджета</v>
      </c>
      <c r="B759" s="45" t="s">
        <v>429</v>
      </c>
      <c r="C759" s="8"/>
      <c r="D759" s="1"/>
      <c r="E759" s="88"/>
      <c r="F759" s="7">
        <f aca="true" t="shared" si="173" ref="F759:O763">F760</f>
        <v>4806</v>
      </c>
      <c r="G759" s="7">
        <f t="shared" si="173"/>
        <v>0</v>
      </c>
      <c r="H759" s="35">
        <f t="shared" si="172"/>
        <v>4806</v>
      </c>
      <c r="I759" s="7">
        <f t="shared" si="173"/>
        <v>0</v>
      </c>
      <c r="J759" s="35">
        <f t="shared" si="169"/>
        <v>4806</v>
      </c>
      <c r="K759" s="7">
        <f t="shared" si="173"/>
        <v>0</v>
      </c>
      <c r="L759" s="35">
        <f t="shared" si="167"/>
        <v>4806</v>
      </c>
      <c r="M759" s="7">
        <f t="shared" si="173"/>
        <v>0</v>
      </c>
      <c r="N759" s="35">
        <f t="shared" si="168"/>
        <v>4806</v>
      </c>
      <c r="O759" s="7">
        <f t="shared" si="173"/>
        <v>0</v>
      </c>
      <c r="P759" s="35">
        <f t="shared" si="162"/>
        <v>4806</v>
      </c>
    </row>
    <row r="760" spans="1:16" ht="12.75">
      <c r="A760" s="61" t="str">
        <f ca="1">IF(ISERROR(MATCH(C760,Код_Раздел,0)),"",INDIRECT(ADDRESS(MATCH(C760,Код_Раздел,0)+1,2,,,"Раздел")))</f>
        <v>Образование</v>
      </c>
      <c r="B760" s="45" t="s">
        <v>429</v>
      </c>
      <c r="C760" s="8" t="s">
        <v>203</v>
      </c>
      <c r="D760" s="1"/>
      <c r="E760" s="88"/>
      <c r="F760" s="7">
        <f t="shared" si="173"/>
        <v>4806</v>
      </c>
      <c r="G760" s="7">
        <f t="shared" si="173"/>
        <v>0</v>
      </c>
      <c r="H760" s="35">
        <f t="shared" si="172"/>
        <v>4806</v>
      </c>
      <c r="I760" s="7">
        <f t="shared" si="173"/>
        <v>0</v>
      </c>
      <c r="J760" s="35">
        <f t="shared" si="169"/>
        <v>4806</v>
      </c>
      <c r="K760" s="7">
        <f t="shared" si="173"/>
        <v>0</v>
      </c>
      <c r="L760" s="35">
        <f t="shared" si="167"/>
        <v>4806</v>
      </c>
      <c r="M760" s="7">
        <f t="shared" si="173"/>
        <v>0</v>
      </c>
      <c r="N760" s="35">
        <f t="shared" si="168"/>
        <v>4806</v>
      </c>
      <c r="O760" s="7">
        <f t="shared" si="173"/>
        <v>0</v>
      </c>
      <c r="P760" s="35">
        <f t="shared" si="162"/>
        <v>4806</v>
      </c>
    </row>
    <row r="761" spans="1:16" ht="12.75">
      <c r="A761" s="12" t="s">
        <v>207</v>
      </c>
      <c r="B761" s="45" t="s">
        <v>429</v>
      </c>
      <c r="C761" s="8" t="s">
        <v>203</v>
      </c>
      <c r="D761" s="8" t="s">
        <v>203</v>
      </c>
      <c r="E761" s="88"/>
      <c r="F761" s="7">
        <f t="shared" si="173"/>
        <v>4806</v>
      </c>
      <c r="G761" s="7">
        <f t="shared" si="173"/>
        <v>0</v>
      </c>
      <c r="H761" s="35">
        <f t="shared" si="172"/>
        <v>4806</v>
      </c>
      <c r="I761" s="7">
        <f t="shared" si="173"/>
        <v>0</v>
      </c>
      <c r="J761" s="35">
        <f t="shared" si="169"/>
        <v>4806</v>
      </c>
      <c r="K761" s="7">
        <f t="shared" si="173"/>
        <v>0</v>
      </c>
      <c r="L761" s="35">
        <f t="shared" si="167"/>
        <v>4806</v>
      </c>
      <c r="M761" s="7">
        <f t="shared" si="173"/>
        <v>0</v>
      </c>
      <c r="N761" s="35">
        <f t="shared" si="168"/>
        <v>4806</v>
      </c>
      <c r="O761" s="7">
        <f t="shared" si="173"/>
        <v>0</v>
      </c>
      <c r="P761" s="35">
        <f t="shared" si="162"/>
        <v>4806</v>
      </c>
    </row>
    <row r="762" spans="1:16" ht="12.75">
      <c r="A762" s="61" t="str">
        <f ca="1">IF(ISERROR(MATCH(E762,Код_КВР,0)),"",INDIRECT(ADDRESS(MATCH(E762,Код_КВР,0)+1,2,,,"КВР")))</f>
        <v>Социальное обеспечение и иные выплаты населению</v>
      </c>
      <c r="B762" s="45" t="s">
        <v>429</v>
      </c>
      <c r="C762" s="8" t="s">
        <v>203</v>
      </c>
      <c r="D762" s="8" t="s">
        <v>203</v>
      </c>
      <c r="E762" s="88">
        <v>300</v>
      </c>
      <c r="F762" s="7">
        <f t="shared" si="173"/>
        <v>4806</v>
      </c>
      <c r="G762" s="7">
        <f t="shared" si="173"/>
        <v>0</v>
      </c>
      <c r="H762" s="35">
        <f t="shared" si="172"/>
        <v>4806</v>
      </c>
      <c r="I762" s="7">
        <f t="shared" si="173"/>
        <v>0</v>
      </c>
      <c r="J762" s="35">
        <f t="shared" si="169"/>
        <v>4806</v>
      </c>
      <c r="K762" s="7">
        <f t="shared" si="173"/>
        <v>0</v>
      </c>
      <c r="L762" s="35">
        <f t="shared" si="167"/>
        <v>4806</v>
      </c>
      <c r="M762" s="7">
        <f t="shared" si="173"/>
        <v>0</v>
      </c>
      <c r="N762" s="35">
        <f t="shared" si="168"/>
        <v>4806</v>
      </c>
      <c r="O762" s="7">
        <f t="shared" si="173"/>
        <v>0</v>
      </c>
      <c r="P762" s="35">
        <f t="shared" si="162"/>
        <v>4806</v>
      </c>
    </row>
    <row r="763" spans="1:16" ht="33">
      <c r="A763" s="61" t="str">
        <f ca="1">IF(ISERROR(MATCH(E763,Код_КВР,0)),"",INDIRECT(ADDRESS(MATCH(E763,Код_КВР,0)+1,2,,,"КВР")))</f>
        <v>Социальные выплаты гражданам, кроме публичных нормативных социальных выплат</v>
      </c>
      <c r="B763" s="45" t="s">
        <v>429</v>
      </c>
      <c r="C763" s="8" t="s">
        <v>203</v>
      </c>
      <c r="D763" s="8" t="s">
        <v>203</v>
      </c>
      <c r="E763" s="88">
        <v>320</v>
      </c>
      <c r="F763" s="7">
        <f t="shared" si="173"/>
        <v>4806</v>
      </c>
      <c r="G763" s="7">
        <f t="shared" si="173"/>
        <v>0</v>
      </c>
      <c r="H763" s="35">
        <f t="shared" si="172"/>
        <v>4806</v>
      </c>
      <c r="I763" s="7">
        <f t="shared" si="173"/>
        <v>0</v>
      </c>
      <c r="J763" s="35">
        <f t="shared" si="169"/>
        <v>4806</v>
      </c>
      <c r="K763" s="7">
        <f t="shared" si="173"/>
        <v>0</v>
      </c>
      <c r="L763" s="35">
        <f t="shared" si="167"/>
        <v>4806</v>
      </c>
      <c r="M763" s="7">
        <f t="shared" si="173"/>
        <v>0</v>
      </c>
      <c r="N763" s="35">
        <f t="shared" si="168"/>
        <v>4806</v>
      </c>
      <c r="O763" s="7">
        <f t="shared" si="173"/>
        <v>0</v>
      </c>
      <c r="P763" s="35">
        <f t="shared" si="162"/>
        <v>4806</v>
      </c>
    </row>
    <row r="764" spans="1:16" ht="33">
      <c r="A764" s="61" t="str">
        <f ca="1">IF(ISERROR(MATCH(E764,Код_КВР,0)),"",INDIRECT(ADDRESS(MATCH(E764,Код_КВР,0)+1,2,,,"КВР")))</f>
        <v>Приобретение товаров, работ, услуг в пользу граждан в целях их социального обеспечения</v>
      </c>
      <c r="B764" s="45" t="s">
        <v>429</v>
      </c>
      <c r="C764" s="8" t="s">
        <v>203</v>
      </c>
      <c r="D764" s="8" t="s">
        <v>203</v>
      </c>
      <c r="E764" s="88">
        <v>323</v>
      </c>
      <c r="F764" s="7">
        <f>'прил.5'!G1202</f>
        <v>4806</v>
      </c>
      <c r="G764" s="7">
        <f>'прил.5'!H1202</f>
        <v>0</v>
      </c>
      <c r="H764" s="35">
        <f t="shared" si="172"/>
        <v>4806</v>
      </c>
      <c r="I764" s="7">
        <f>'прил.5'!J1202</f>
        <v>0</v>
      </c>
      <c r="J764" s="35">
        <f t="shared" si="169"/>
        <v>4806</v>
      </c>
      <c r="K764" s="7">
        <f>'прил.5'!L1202</f>
        <v>0</v>
      </c>
      <c r="L764" s="35">
        <f t="shared" si="167"/>
        <v>4806</v>
      </c>
      <c r="M764" s="7">
        <f>'прил.5'!N1202</f>
        <v>0</v>
      </c>
      <c r="N764" s="35">
        <f t="shared" si="168"/>
        <v>4806</v>
      </c>
      <c r="O764" s="7">
        <f>'прил.5'!P1202</f>
        <v>0</v>
      </c>
      <c r="P764" s="35">
        <f t="shared" si="162"/>
        <v>4806</v>
      </c>
    </row>
    <row r="765" spans="1:16" ht="33">
      <c r="A765" s="61" t="str">
        <f ca="1">IF(ISERROR(MATCH(B765,Код_КЦСР,0)),"",INDIRECT(ADDRESS(MATCH(B765,Код_КЦСР,0)+1,2,,,"КЦСР")))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765" s="45" t="s">
        <v>417</v>
      </c>
      <c r="C765" s="8"/>
      <c r="D765" s="1"/>
      <c r="E765" s="88"/>
      <c r="F765" s="7">
        <f aca="true" t="shared" si="174" ref="F765:O769">F766</f>
        <v>277578.3</v>
      </c>
      <c r="G765" s="7">
        <f t="shared" si="174"/>
        <v>0</v>
      </c>
      <c r="H765" s="35">
        <f t="shared" si="172"/>
        <v>277578.3</v>
      </c>
      <c r="I765" s="7">
        <f t="shared" si="174"/>
        <v>0</v>
      </c>
      <c r="J765" s="35">
        <f t="shared" si="169"/>
        <v>277578.3</v>
      </c>
      <c r="K765" s="7">
        <f t="shared" si="174"/>
        <v>0</v>
      </c>
      <c r="L765" s="35">
        <f t="shared" si="167"/>
        <v>277578.3</v>
      </c>
      <c r="M765" s="7">
        <f t="shared" si="174"/>
        <v>0</v>
      </c>
      <c r="N765" s="35">
        <f t="shared" si="168"/>
        <v>277578.3</v>
      </c>
      <c r="O765" s="7">
        <f t="shared" si="174"/>
        <v>0</v>
      </c>
      <c r="P765" s="35">
        <f t="shared" si="162"/>
        <v>277578.3</v>
      </c>
    </row>
    <row r="766" spans="1:16" ht="12.75">
      <c r="A766" s="61" t="str">
        <f ca="1">IF(ISERROR(MATCH(C766,Код_Раздел,0)),"",INDIRECT(ADDRESS(MATCH(C766,Код_Раздел,0)+1,2,,,"Раздел")))</f>
        <v>Социальная политика</v>
      </c>
      <c r="B766" s="45" t="s">
        <v>417</v>
      </c>
      <c r="C766" s="8" t="s">
        <v>196</v>
      </c>
      <c r="D766" s="1"/>
      <c r="E766" s="88"/>
      <c r="F766" s="7">
        <f t="shared" si="174"/>
        <v>277578.3</v>
      </c>
      <c r="G766" s="7">
        <f t="shared" si="174"/>
        <v>0</v>
      </c>
      <c r="H766" s="35">
        <f t="shared" si="172"/>
        <v>277578.3</v>
      </c>
      <c r="I766" s="7">
        <f t="shared" si="174"/>
        <v>0</v>
      </c>
      <c r="J766" s="35">
        <f t="shared" si="169"/>
        <v>277578.3</v>
      </c>
      <c r="K766" s="7">
        <f t="shared" si="174"/>
        <v>0</v>
      </c>
      <c r="L766" s="35">
        <f t="shared" si="167"/>
        <v>277578.3</v>
      </c>
      <c r="M766" s="7">
        <f t="shared" si="174"/>
        <v>0</v>
      </c>
      <c r="N766" s="35">
        <f t="shared" si="168"/>
        <v>277578.3</v>
      </c>
      <c r="O766" s="7">
        <f t="shared" si="174"/>
        <v>0</v>
      </c>
      <c r="P766" s="35">
        <f t="shared" si="162"/>
        <v>277578.3</v>
      </c>
    </row>
    <row r="767" spans="1:16" ht="12.75">
      <c r="A767" s="12" t="s">
        <v>187</v>
      </c>
      <c r="B767" s="45" t="s">
        <v>417</v>
      </c>
      <c r="C767" s="8" t="s">
        <v>196</v>
      </c>
      <c r="D767" s="8" t="s">
        <v>223</v>
      </c>
      <c r="E767" s="88"/>
      <c r="F767" s="7">
        <f t="shared" si="174"/>
        <v>277578.3</v>
      </c>
      <c r="G767" s="7">
        <f t="shared" si="174"/>
        <v>0</v>
      </c>
      <c r="H767" s="35">
        <f t="shared" si="172"/>
        <v>277578.3</v>
      </c>
      <c r="I767" s="7">
        <f t="shared" si="174"/>
        <v>0</v>
      </c>
      <c r="J767" s="35">
        <f t="shared" si="169"/>
        <v>277578.3</v>
      </c>
      <c r="K767" s="7">
        <f t="shared" si="174"/>
        <v>0</v>
      </c>
      <c r="L767" s="35">
        <f t="shared" si="167"/>
        <v>277578.3</v>
      </c>
      <c r="M767" s="7">
        <f t="shared" si="174"/>
        <v>0</v>
      </c>
      <c r="N767" s="35">
        <f t="shared" si="168"/>
        <v>277578.3</v>
      </c>
      <c r="O767" s="7">
        <f t="shared" si="174"/>
        <v>0</v>
      </c>
      <c r="P767" s="35">
        <f t="shared" si="162"/>
        <v>277578.3</v>
      </c>
    </row>
    <row r="768" spans="1:16" ht="12.75">
      <c r="A768" s="61" t="str">
        <f ca="1">IF(ISERROR(MATCH(E768,Код_КВР,0)),"",INDIRECT(ADDRESS(MATCH(E768,Код_КВР,0)+1,2,,,"КВР")))</f>
        <v>Социальное обеспечение и иные выплаты населению</v>
      </c>
      <c r="B768" s="45" t="s">
        <v>417</v>
      </c>
      <c r="C768" s="8" t="s">
        <v>196</v>
      </c>
      <c r="D768" s="8" t="s">
        <v>223</v>
      </c>
      <c r="E768" s="88">
        <v>300</v>
      </c>
      <c r="F768" s="7">
        <f t="shared" si="174"/>
        <v>277578.3</v>
      </c>
      <c r="G768" s="7">
        <f t="shared" si="174"/>
        <v>0</v>
      </c>
      <c r="H768" s="35">
        <f t="shared" si="172"/>
        <v>277578.3</v>
      </c>
      <c r="I768" s="7">
        <f t="shared" si="174"/>
        <v>0</v>
      </c>
      <c r="J768" s="35">
        <f t="shared" si="169"/>
        <v>277578.3</v>
      </c>
      <c r="K768" s="7">
        <f t="shared" si="174"/>
        <v>0</v>
      </c>
      <c r="L768" s="35">
        <f t="shared" si="167"/>
        <v>277578.3</v>
      </c>
      <c r="M768" s="7">
        <f t="shared" si="174"/>
        <v>0</v>
      </c>
      <c r="N768" s="35">
        <f t="shared" si="168"/>
        <v>277578.3</v>
      </c>
      <c r="O768" s="7">
        <f t="shared" si="174"/>
        <v>0</v>
      </c>
      <c r="P768" s="35">
        <f t="shared" si="162"/>
        <v>277578.3</v>
      </c>
    </row>
    <row r="769" spans="1:16" ht="33">
      <c r="A769" s="61" t="str">
        <f ca="1">IF(ISERROR(MATCH(E769,Код_КВР,0)),"",INDIRECT(ADDRESS(MATCH(E769,Код_КВР,0)+1,2,,,"КВР")))</f>
        <v>Социальные выплаты гражданам, кроме публичных нормативных социальных выплат</v>
      </c>
      <c r="B769" s="45" t="s">
        <v>417</v>
      </c>
      <c r="C769" s="8" t="s">
        <v>196</v>
      </c>
      <c r="D769" s="8" t="s">
        <v>223</v>
      </c>
      <c r="E769" s="88">
        <v>320</v>
      </c>
      <c r="F769" s="7">
        <f t="shared" si="174"/>
        <v>277578.3</v>
      </c>
      <c r="G769" s="7">
        <f t="shared" si="174"/>
        <v>0</v>
      </c>
      <c r="H769" s="35">
        <f t="shared" si="172"/>
        <v>277578.3</v>
      </c>
      <c r="I769" s="7">
        <f t="shared" si="174"/>
        <v>0</v>
      </c>
      <c r="J769" s="35">
        <f t="shared" si="169"/>
        <v>277578.3</v>
      </c>
      <c r="K769" s="7">
        <f t="shared" si="174"/>
        <v>0</v>
      </c>
      <c r="L769" s="35">
        <f t="shared" si="167"/>
        <v>277578.3</v>
      </c>
      <c r="M769" s="7">
        <f t="shared" si="174"/>
        <v>0</v>
      </c>
      <c r="N769" s="35">
        <f t="shared" si="168"/>
        <v>277578.3</v>
      </c>
      <c r="O769" s="7">
        <f t="shared" si="174"/>
        <v>0</v>
      </c>
      <c r="P769" s="35">
        <f t="shared" si="162"/>
        <v>277578.3</v>
      </c>
    </row>
    <row r="770" spans="1:16" ht="33">
      <c r="A770" s="61" t="str">
        <f ca="1">IF(ISERROR(MATCH(E770,Код_КВР,0)),"",INDIRECT(ADDRESS(MATCH(E770,Код_КВР,0)+1,2,,,"КВР")))</f>
        <v>Пособия, компенсации и иные социальные выплаты гражданам, кроме публичных нормативных обязательств</v>
      </c>
      <c r="B770" s="45" t="s">
        <v>417</v>
      </c>
      <c r="C770" s="8" t="s">
        <v>196</v>
      </c>
      <c r="D770" s="8" t="s">
        <v>223</v>
      </c>
      <c r="E770" s="88">
        <v>321</v>
      </c>
      <c r="F770" s="7">
        <f>'прил.5'!G1256</f>
        <v>277578.3</v>
      </c>
      <c r="G770" s="7">
        <f>'прил.5'!H1256</f>
        <v>0</v>
      </c>
      <c r="H770" s="35">
        <f t="shared" si="172"/>
        <v>277578.3</v>
      </c>
      <c r="I770" s="7">
        <f>'прил.5'!J1256</f>
        <v>0</v>
      </c>
      <c r="J770" s="35">
        <f t="shared" si="169"/>
        <v>277578.3</v>
      </c>
      <c r="K770" s="7">
        <f>'прил.5'!L1256</f>
        <v>0</v>
      </c>
      <c r="L770" s="35">
        <f t="shared" si="167"/>
        <v>277578.3</v>
      </c>
      <c r="M770" s="7">
        <f>'прил.5'!N1256</f>
        <v>0</v>
      </c>
      <c r="N770" s="35">
        <f t="shared" si="168"/>
        <v>277578.3</v>
      </c>
      <c r="O770" s="7">
        <f>'прил.5'!P1256</f>
        <v>0</v>
      </c>
      <c r="P770" s="35">
        <f t="shared" si="162"/>
        <v>277578.3</v>
      </c>
    </row>
    <row r="771" spans="1:16" ht="87" customHeight="1">
      <c r="A771" s="61" t="str">
        <f ca="1">IF(ISERROR(MATCH(B771,Код_КЦСР,0)),"",INDIRECT(ADDRESS(MATCH(B771,Код_КЦСР,0)+1,2,,,"КЦСР")))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771" s="88" t="s">
        <v>415</v>
      </c>
      <c r="C771" s="8"/>
      <c r="D771" s="1"/>
      <c r="E771" s="88"/>
      <c r="F771" s="7">
        <f>F772</f>
        <v>5542.6</v>
      </c>
      <c r="G771" s="7">
        <f>G772</f>
        <v>0</v>
      </c>
      <c r="H771" s="35">
        <f t="shared" si="172"/>
        <v>5542.6</v>
      </c>
      <c r="I771" s="7">
        <f>I772</f>
        <v>0</v>
      </c>
      <c r="J771" s="35">
        <f t="shared" si="169"/>
        <v>5542.6</v>
      </c>
      <c r="K771" s="7">
        <f>K772</f>
        <v>0</v>
      </c>
      <c r="L771" s="35">
        <f t="shared" si="167"/>
        <v>5542.6</v>
      </c>
      <c r="M771" s="7">
        <f>M772</f>
        <v>0</v>
      </c>
      <c r="N771" s="35">
        <f t="shared" si="168"/>
        <v>5542.6</v>
      </c>
      <c r="O771" s="7">
        <f>O772</f>
        <v>0</v>
      </c>
      <c r="P771" s="35">
        <f t="shared" si="162"/>
        <v>5542.6</v>
      </c>
    </row>
    <row r="772" spans="1:16" ht="12.75">
      <c r="A772" s="61" t="str">
        <f ca="1">IF(ISERROR(MATCH(C772,Код_Раздел,0)),"",INDIRECT(ADDRESS(MATCH(C772,Код_Раздел,0)+1,2,,,"Раздел")))</f>
        <v>Образование</v>
      </c>
      <c r="B772" s="88" t="s">
        <v>415</v>
      </c>
      <c r="C772" s="8" t="s">
        <v>203</v>
      </c>
      <c r="D772" s="1"/>
      <c r="E772" s="88"/>
      <c r="F772" s="7">
        <f>F773</f>
        <v>5542.6</v>
      </c>
      <c r="G772" s="7">
        <f>G773</f>
        <v>0</v>
      </c>
      <c r="H772" s="35">
        <f t="shared" si="172"/>
        <v>5542.6</v>
      </c>
      <c r="I772" s="7">
        <f>I773</f>
        <v>0</v>
      </c>
      <c r="J772" s="35">
        <f t="shared" si="169"/>
        <v>5542.6</v>
      </c>
      <c r="K772" s="7">
        <f>K773</f>
        <v>0</v>
      </c>
      <c r="L772" s="35">
        <f t="shared" si="167"/>
        <v>5542.6</v>
      </c>
      <c r="M772" s="7">
        <f>M773</f>
        <v>0</v>
      </c>
      <c r="N772" s="35">
        <f t="shared" si="168"/>
        <v>5542.6</v>
      </c>
      <c r="O772" s="7">
        <f>O773</f>
        <v>0</v>
      </c>
      <c r="P772" s="35">
        <f t="shared" si="162"/>
        <v>5542.6</v>
      </c>
    </row>
    <row r="773" spans="1:16" ht="12.75">
      <c r="A773" s="12" t="s">
        <v>207</v>
      </c>
      <c r="B773" s="88" t="s">
        <v>415</v>
      </c>
      <c r="C773" s="8" t="s">
        <v>203</v>
      </c>
      <c r="D773" s="8" t="s">
        <v>203</v>
      </c>
      <c r="E773" s="88"/>
      <c r="F773" s="7">
        <f>F774+F777</f>
        <v>5542.6</v>
      </c>
      <c r="G773" s="7">
        <f>G774+G777</f>
        <v>0</v>
      </c>
      <c r="H773" s="35">
        <f t="shared" si="172"/>
        <v>5542.6</v>
      </c>
      <c r="I773" s="7">
        <f>I774+I777</f>
        <v>0</v>
      </c>
      <c r="J773" s="35">
        <f t="shared" si="169"/>
        <v>5542.6</v>
      </c>
      <c r="K773" s="7">
        <f>K774+K777</f>
        <v>0</v>
      </c>
      <c r="L773" s="35">
        <f t="shared" si="167"/>
        <v>5542.6</v>
      </c>
      <c r="M773" s="7">
        <f>M774+M777</f>
        <v>0</v>
      </c>
      <c r="N773" s="35">
        <f t="shared" si="168"/>
        <v>5542.6</v>
      </c>
      <c r="O773" s="7">
        <f>O774+O777</f>
        <v>0</v>
      </c>
      <c r="P773" s="35">
        <f t="shared" si="162"/>
        <v>5542.6</v>
      </c>
    </row>
    <row r="774" spans="1:16" ht="12.75">
      <c r="A774" s="61" t="str">
        <f aca="true" t="shared" si="175" ref="A774:A779">IF(ISERROR(MATCH(E774,Код_КВР,0)),"",INDIRECT(ADDRESS(MATCH(E774,Код_КВР,0)+1,2,,,"КВР")))</f>
        <v>Закупка товаров, работ и услуг для муниципальных нужд</v>
      </c>
      <c r="B774" s="88" t="s">
        <v>415</v>
      </c>
      <c r="C774" s="8" t="s">
        <v>203</v>
      </c>
      <c r="D774" s="8" t="s">
        <v>203</v>
      </c>
      <c r="E774" s="88">
        <v>200</v>
      </c>
      <c r="F774" s="7">
        <f>F775</f>
        <v>800</v>
      </c>
      <c r="G774" s="7">
        <f>G775</f>
        <v>0</v>
      </c>
      <c r="H774" s="35">
        <f t="shared" si="172"/>
        <v>800</v>
      </c>
      <c r="I774" s="7">
        <f>I775</f>
        <v>0</v>
      </c>
      <c r="J774" s="35">
        <f t="shared" si="169"/>
        <v>800</v>
      </c>
      <c r="K774" s="7">
        <f>K775</f>
        <v>0</v>
      </c>
      <c r="L774" s="35">
        <f t="shared" si="167"/>
        <v>800</v>
      </c>
      <c r="M774" s="7">
        <f>M775</f>
        <v>0</v>
      </c>
      <c r="N774" s="35">
        <f t="shared" si="168"/>
        <v>800</v>
      </c>
      <c r="O774" s="7">
        <f>O775</f>
        <v>0</v>
      </c>
      <c r="P774" s="35">
        <f t="shared" si="162"/>
        <v>800</v>
      </c>
    </row>
    <row r="775" spans="1:16" ht="33">
      <c r="A775" s="61" t="str">
        <f ca="1" t="shared" si="175"/>
        <v>Иные закупки товаров, работ и услуг для обеспечения муниципальных нужд</v>
      </c>
      <c r="B775" s="88" t="s">
        <v>415</v>
      </c>
      <c r="C775" s="8" t="s">
        <v>203</v>
      </c>
      <c r="D775" s="8" t="s">
        <v>203</v>
      </c>
      <c r="E775" s="88">
        <v>240</v>
      </c>
      <c r="F775" s="7">
        <f>F776</f>
        <v>800</v>
      </c>
      <c r="G775" s="7">
        <f>G776</f>
        <v>0</v>
      </c>
      <c r="H775" s="35">
        <f t="shared" si="172"/>
        <v>800</v>
      </c>
      <c r="I775" s="7">
        <f>I776</f>
        <v>0</v>
      </c>
      <c r="J775" s="35">
        <f t="shared" si="169"/>
        <v>800</v>
      </c>
      <c r="K775" s="7">
        <f>K776</f>
        <v>0</v>
      </c>
      <c r="L775" s="35">
        <f t="shared" si="167"/>
        <v>800</v>
      </c>
      <c r="M775" s="7">
        <f>M776</f>
        <v>0</v>
      </c>
      <c r="N775" s="35">
        <f t="shared" si="168"/>
        <v>800</v>
      </c>
      <c r="O775" s="7">
        <f>O776</f>
        <v>0</v>
      </c>
      <c r="P775" s="35">
        <f t="shared" si="162"/>
        <v>800</v>
      </c>
    </row>
    <row r="776" spans="1:16" ht="33">
      <c r="A776" s="61" t="str">
        <f ca="1" t="shared" si="175"/>
        <v>Закупка товаров, работ, услуг в целях капитального ремонта муниципального имущества</v>
      </c>
      <c r="B776" s="88" t="s">
        <v>415</v>
      </c>
      <c r="C776" s="8" t="s">
        <v>203</v>
      </c>
      <c r="D776" s="8" t="s">
        <v>203</v>
      </c>
      <c r="E776" s="88">
        <v>243</v>
      </c>
      <c r="F776" s="7">
        <f>'прил.5'!G1442</f>
        <v>800</v>
      </c>
      <c r="G776" s="7">
        <f>'прил.5'!H1442</f>
        <v>0</v>
      </c>
      <c r="H776" s="35">
        <f t="shared" si="172"/>
        <v>800</v>
      </c>
      <c r="I776" s="7">
        <f>'прил.5'!J1442</f>
        <v>0</v>
      </c>
      <c r="J776" s="35">
        <f t="shared" si="169"/>
        <v>800</v>
      </c>
      <c r="K776" s="7">
        <f>'прил.5'!L1442</f>
        <v>0</v>
      </c>
      <c r="L776" s="35">
        <f t="shared" si="167"/>
        <v>800</v>
      </c>
      <c r="M776" s="7">
        <f>'прил.5'!N1442</f>
        <v>0</v>
      </c>
      <c r="N776" s="35">
        <f t="shared" si="168"/>
        <v>800</v>
      </c>
      <c r="O776" s="7">
        <f>'прил.5'!P1442</f>
        <v>0</v>
      </c>
      <c r="P776" s="35">
        <f t="shared" si="162"/>
        <v>800</v>
      </c>
    </row>
    <row r="777" spans="1:16" ht="33">
      <c r="A777" s="61" t="str">
        <f ca="1" t="shared" si="175"/>
        <v>Капитальные вложения в объекты недвижимого имущества муниципальной собственности</v>
      </c>
      <c r="B777" s="88" t="s">
        <v>415</v>
      </c>
      <c r="C777" s="8" t="s">
        <v>203</v>
      </c>
      <c r="D777" s="8" t="s">
        <v>203</v>
      </c>
      <c r="E777" s="88">
        <v>400</v>
      </c>
      <c r="F777" s="7">
        <f>F778</f>
        <v>4742.6</v>
      </c>
      <c r="G777" s="7">
        <f>G778</f>
        <v>0</v>
      </c>
      <c r="H777" s="35">
        <f t="shared" si="172"/>
        <v>4742.6</v>
      </c>
      <c r="I777" s="7">
        <f>I778</f>
        <v>0</v>
      </c>
      <c r="J777" s="35">
        <f t="shared" si="169"/>
        <v>4742.6</v>
      </c>
      <c r="K777" s="7">
        <f>K778</f>
        <v>0</v>
      </c>
      <c r="L777" s="35">
        <f t="shared" si="167"/>
        <v>4742.6</v>
      </c>
      <c r="M777" s="7">
        <f>M778</f>
        <v>0</v>
      </c>
      <c r="N777" s="35">
        <f t="shared" si="168"/>
        <v>4742.6</v>
      </c>
      <c r="O777" s="7">
        <f>O778</f>
        <v>0</v>
      </c>
      <c r="P777" s="35">
        <f t="shared" si="162"/>
        <v>4742.6</v>
      </c>
    </row>
    <row r="778" spans="1:16" ht="17.25" customHeight="1">
      <c r="A778" s="61" t="str">
        <f ca="1" t="shared" si="175"/>
        <v>Бюджетные инвестиции</v>
      </c>
      <c r="B778" s="88" t="s">
        <v>415</v>
      </c>
      <c r="C778" s="8" t="s">
        <v>203</v>
      </c>
      <c r="D778" s="8" t="s">
        <v>203</v>
      </c>
      <c r="E778" s="88">
        <v>410</v>
      </c>
      <c r="F778" s="7">
        <f>F779</f>
        <v>4742.6</v>
      </c>
      <c r="G778" s="7">
        <f>G779</f>
        <v>0</v>
      </c>
      <c r="H778" s="35">
        <f t="shared" si="172"/>
        <v>4742.6</v>
      </c>
      <c r="I778" s="7">
        <f>I779</f>
        <v>0</v>
      </c>
      <c r="J778" s="35">
        <f t="shared" si="169"/>
        <v>4742.6</v>
      </c>
      <c r="K778" s="7">
        <f>K779</f>
        <v>0</v>
      </c>
      <c r="L778" s="35">
        <f t="shared" si="167"/>
        <v>4742.6</v>
      </c>
      <c r="M778" s="7">
        <f>M779</f>
        <v>0</v>
      </c>
      <c r="N778" s="35">
        <f t="shared" si="168"/>
        <v>4742.6</v>
      </c>
      <c r="O778" s="7">
        <f>O779</f>
        <v>0</v>
      </c>
      <c r="P778" s="35">
        <f t="shared" si="162"/>
        <v>4742.6</v>
      </c>
    </row>
    <row r="779" spans="1:16" ht="33.75" customHeight="1">
      <c r="A779" s="61" t="str">
        <f ca="1" t="shared" si="175"/>
        <v>Бюджетные инвестиции в объекты капитального строительства муниципальной собственности</v>
      </c>
      <c r="B779" s="88" t="s">
        <v>415</v>
      </c>
      <c r="C779" s="8" t="s">
        <v>203</v>
      </c>
      <c r="D779" s="8" t="s">
        <v>203</v>
      </c>
      <c r="E779" s="88">
        <v>414</v>
      </c>
      <c r="F779" s="7">
        <f>'прил.5'!G1445</f>
        <v>4742.6</v>
      </c>
      <c r="G779" s="7">
        <f>'прил.5'!H1445</f>
        <v>0</v>
      </c>
      <c r="H779" s="35">
        <f t="shared" si="172"/>
        <v>4742.6</v>
      </c>
      <c r="I779" s="7">
        <f>'прил.5'!J1445</f>
        <v>0</v>
      </c>
      <c r="J779" s="35">
        <f t="shared" si="169"/>
        <v>4742.6</v>
      </c>
      <c r="K779" s="7">
        <f>'прил.5'!L1445</f>
        <v>0</v>
      </c>
      <c r="L779" s="35">
        <f t="shared" si="167"/>
        <v>4742.6</v>
      </c>
      <c r="M779" s="7">
        <f>'прил.5'!N1445</f>
        <v>0</v>
      </c>
      <c r="N779" s="35">
        <f t="shared" si="168"/>
        <v>4742.6</v>
      </c>
      <c r="O779" s="7">
        <f>'прил.5'!P1445</f>
        <v>0</v>
      </c>
      <c r="P779" s="35">
        <f t="shared" si="162"/>
        <v>4742.6</v>
      </c>
    </row>
    <row r="780" spans="1:16" ht="90.75" customHeight="1">
      <c r="A780" s="61" t="str">
        <f ca="1">IF(ISERROR(MATCH(B780,Код_КЦСР,0)),"",INDIRECT(ADDRESS(MATCH(B780,Код_КЦСР,0)+1,2,,,"КЦСР")))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780" s="88" t="s">
        <v>412</v>
      </c>
      <c r="C780" s="8"/>
      <c r="D780" s="1"/>
      <c r="E780" s="88"/>
      <c r="F780" s="7">
        <f>F781+F791</f>
        <v>491829.69999999995</v>
      </c>
      <c r="G780" s="7">
        <f>G781+G791</f>
        <v>0</v>
      </c>
      <c r="H780" s="35">
        <f t="shared" si="172"/>
        <v>491829.69999999995</v>
      </c>
      <c r="I780" s="7">
        <f>I781+I791</f>
        <v>0</v>
      </c>
      <c r="J780" s="35">
        <f t="shared" si="169"/>
        <v>491829.69999999995</v>
      </c>
      <c r="K780" s="7">
        <f>K781+K791</f>
        <v>0</v>
      </c>
      <c r="L780" s="35">
        <f t="shared" si="167"/>
        <v>491829.69999999995</v>
      </c>
      <c r="M780" s="7">
        <f>M781+M791</f>
        <v>0</v>
      </c>
      <c r="N780" s="35">
        <f t="shared" si="168"/>
        <v>491829.69999999995</v>
      </c>
      <c r="O780" s="7">
        <f>O781+O791</f>
        <v>0</v>
      </c>
      <c r="P780" s="35">
        <f t="shared" si="162"/>
        <v>491829.69999999995</v>
      </c>
    </row>
    <row r="781" spans="1:16" ht="12.75">
      <c r="A781" s="61" t="str">
        <f ca="1">IF(ISERROR(MATCH(C781,Код_Раздел,0)),"",INDIRECT(ADDRESS(MATCH(C781,Код_Раздел,0)+1,2,,,"Раздел")))</f>
        <v>Образование</v>
      </c>
      <c r="B781" s="88" t="s">
        <v>412</v>
      </c>
      <c r="C781" s="8" t="s">
        <v>203</v>
      </c>
      <c r="D781" s="1"/>
      <c r="E781" s="88"/>
      <c r="F781" s="7">
        <f aca="true" t="shared" si="176" ref="F781:O784">F782</f>
        <v>34239.200000000004</v>
      </c>
      <c r="G781" s="7">
        <f t="shared" si="176"/>
        <v>0</v>
      </c>
      <c r="H781" s="35">
        <f t="shared" si="172"/>
        <v>34239.200000000004</v>
      </c>
      <c r="I781" s="7">
        <f>I782</f>
        <v>0</v>
      </c>
      <c r="J781" s="35">
        <f t="shared" si="169"/>
        <v>34239.200000000004</v>
      </c>
      <c r="K781" s="7">
        <f>K782</f>
        <v>0</v>
      </c>
      <c r="L781" s="35">
        <f t="shared" si="167"/>
        <v>34239.200000000004</v>
      </c>
      <c r="M781" s="7">
        <f>M782</f>
        <v>0</v>
      </c>
      <c r="N781" s="35">
        <f t="shared" si="168"/>
        <v>34239.200000000004</v>
      </c>
      <c r="O781" s="7">
        <f>O782</f>
        <v>0</v>
      </c>
      <c r="P781" s="35">
        <f t="shared" si="162"/>
        <v>34239.200000000004</v>
      </c>
    </row>
    <row r="782" spans="1:16" ht="12.75">
      <c r="A782" s="12" t="s">
        <v>207</v>
      </c>
      <c r="B782" s="88" t="s">
        <v>412</v>
      </c>
      <c r="C782" s="8" t="s">
        <v>203</v>
      </c>
      <c r="D782" s="8" t="s">
        <v>203</v>
      </c>
      <c r="E782" s="88"/>
      <c r="F782" s="7">
        <f t="shared" si="176"/>
        <v>34239.200000000004</v>
      </c>
      <c r="G782" s="7">
        <f t="shared" si="176"/>
        <v>0</v>
      </c>
      <c r="H782" s="35">
        <f t="shared" si="172"/>
        <v>34239.200000000004</v>
      </c>
      <c r="I782" s="7">
        <f>I783+I786</f>
        <v>0</v>
      </c>
      <c r="J782" s="35">
        <f t="shared" si="169"/>
        <v>34239.200000000004</v>
      </c>
      <c r="K782" s="7">
        <f>K783+K786</f>
        <v>0</v>
      </c>
      <c r="L782" s="35">
        <f t="shared" si="167"/>
        <v>34239.200000000004</v>
      </c>
      <c r="M782" s="7">
        <f>M783+M786</f>
        <v>0</v>
      </c>
      <c r="N782" s="35">
        <f t="shared" si="168"/>
        <v>34239.200000000004</v>
      </c>
      <c r="O782" s="7">
        <f>O783+O786</f>
        <v>0</v>
      </c>
      <c r="P782" s="35">
        <f t="shared" si="162"/>
        <v>34239.200000000004</v>
      </c>
    </row>
    <row r="783" spans="1:16" ht="12.75">
      <c r="A783" s="61" t="str">
        <f aca="true" t="shared" si="177" ref="A783:A790">IF(ISERROR(MATCH(E783,Код_КВР,0)),"",INDIRECT(ADDRESS(MATCH(E783,Код_КВР,0)+1,2,,,"КВР")))</f>
        <v>Социальное обеспечение и иные выплаты населению</v>
      </c>
      <c r="B783" s="88" t="s">
        <v>412</v>
      </c>
      <c r="C783" s="8" t="s">
        <v>203</v>
      </c>
      <c r="D783" s="8" t="s">
        <v>203</v>
      </c>
      <c r="E783" s="88">
        <v>300</v>
      </c>
      <c r="F783" s="7">
        <f t="shared" si="176"/>
        <v>34239.200000000004</v>
      </c>
      <c r="G783" s="7">
        <f t="shared" si="176"/>
        <v>0</v>
      </c>
      <c r="H783" s="35">
        <f t="shared" si="172"/>
        <v>34239.200000000004</v>
      </c>
      <c r="I783" s="7">
        <f t="shared" si="176"/>
        <v>-3297.1</v>
      </c>
      <c r="J783" s="35">
        <f t="shared" si="169"/>
        <v>30942.100000000006</v>
      </c>
      <c r="K783" s="7">
        <f t="shared" si="176"/>
        <v>0</v>
      </c>
      <c r="L783" s="35">
        <f t="shared" si="167"/>
        <v>30942.100000000006</v>
      </c>
      <c r="M783" s="7">
        <f t="shared" si="176"/>
        <v>0</v>
      </c>
      <c r="N783" s="35">
        <f t="shared" si="168"/>
        <v>30942.100000000006</v>
      </c>
      <c r="O783" s="7">
        <f t="shared" si="176"/>
        <v>0</v>
      </c>
      <c r="P783" s="35">
        <f t="shared" si="162"/>
        <v>30942.100000000006</v>
      </c>
    </row>
    <row r="784" spans="1:16" ht="36.75" customHeight="1">
      <c r="A784" s="61" t="str">
        <f ca="1" t="shared" si="177"/>
        <v>Социальные выплаты гражданам, кроме публичных нормативных социальных выплат</v>
      </c>
      <c r="B784" s="88" t="s">
        <v>412</v>
      </c>
      <c r="C784" s="8" t="s">
        <v>203</v>
      </c>
      <c r="D784" s="8" t="s">
        <v>203</v>
      </c>
      <c r="E784" s="88">
        <v>320</v>
      </c>
      <c r="F784" s="7">
        <f t="shared" si="176"/>
        <v>34239.200000000004</v>
      </c>
      <c r="G784" s="7">
        <f t="shared" si="176"/>
        <v>0</v>
      </c>
      <c r="H784" s="35">
        <f t="shared" si="172"/>
        <v>34239.200000000004</v>
      </c>
      <c r="I784" s="7">
        <f t="shared" si="176"/>
        <v>-3297.1</v>
      </c>
      <c r="J784" s="35">
        <f t="shared" si="169"/>
        <v>30942.100000000006</v>
      </c>
      <c r="K784" s="7">
        <f t="shared" si="176"/>
        <v>0</v>
      </c>
      <c r="L784" s="35">
        <f t="shared" si="167"/>
        <v>30942.100000000006</v>
      </c>
      <c r="M784" s="7">
        <f t="shared" si="176"/>
        <v>0</v>
      </c>
      <c r="N784" s="35">
        <f t="shared" si="168"/>
        <v>30942.100000000006</v>
      </c>
      <c r="O784" s="7">
        <f t="shared" si="176"/>
        <v>0</v>
      </c>
      <c r="P784" s="35">
        <f t="shared" si="162"/>
        <v>30942.100000000006</v>
      </c>
    </row>
    <row r="785" spans="1:16" ht="36" customHeight="1">
      <c r="A785" s="61" t="str">
        <f ca="1" t="shared" si="177"/>
        <v>Приобретение товаров, работ, услуг в пользу граждан в целях их социального обеспечения</v>
      </c>
      <c r="B785" s="88" t="s">
        <v>412</v>
      </c>
      <c r="C785" s="8" t="s">
        <v>203</v>
      </c>
      <c r="D785" s="8" t="s">
        <v>203</v>
      </c>
      <c r="E785" s="88">
        <v>323</v>
      </c>
      <c r="F785" s="7">
        <f>'прил.5'!G1206</f>
        <v>34239.200000000004</v>
      </c>
      <c r="G785" s="7">
        <f>'прил.5'!H1206</f>
        <v>0</v>
      </c>
      <c r="H785" s="35">
        <f t="shared" si="172"/>
        <v>34239.200000000004</v>
      </c>
      <c r="I785" s="7">
        <f>'прил.5'!J1206</f>
        <v>-3297.1</v>
      </c>
      <c r="J785" s="35">
        <f t="shared" si="169"/>
        <v>30942.100000000006</v>
      </c>
      <c r="K785" s="7">
        <f>'прил.5'!L1206</f>
        <v>0</v>
      </c>
      <c r="L785" s="35">
        <f t="shared" si="167"/>
        <v>30942.100000000006</v>
      </c>
      <c r="M785" s="7">
        <f>'прил.5'!N1206</f>
        <v>0</v>
      </c>
      <c r="N785" s="35">
        <f t="shared" si="168"/>
        <v>30942.100000000006</v>
      </c>
      <c r="O785" s="7">
        <f>'прил.5'!P1206</f>
        <v>0</v>
      </c>
      <c r="P785" s="35">
        <f t="shared" si="162"/>
        <v>30942.100000000006</v>
      </c>
    </row>
    <row r="786" spans="1:16" ht="35.25" customHeight="1">
      <c r="A786" s="61" t="str">
        <f ca="1" t="shared" si="177"/>
        <v>Предоставление субсидий бюджетным, автономным учреждениям и иным некоммерческим организациям</v>
      </c>
      <c r="B786" s="88" t="s">
        <v>412</v>
      </c>
      <c r="C786" s="8" t="s">
        <v>203</v>
      </c>
      <c r="D786" s="8" t="s">
        <v>203</v>
      </c>
      <c r="E786" s="88">
        <v>600</v>
      </c>
      <c r="F786" s="7"/>
      <c r="G786" s="7"/>
      <c r="H786" s="35"/>
      <c r="I786" s="7">
        <f>I787+I789</f>
        <v>3297.1000000000004</v>
      </c>
      <c r="J786" s="35">
        <f t="shared" si="169"/>
        <v>3297.1000000000004</v>
      </c>
      <c r="K786" s="7">
        <f>K787+K789</f>
        <v>0</v>
      </c>
      <c r="L786" s="35">
        <f t="shared" si="167"/>
        <v>3297.1000000000004</v>
      </c>
      <c r="M786" s="7">
        <f>M787+M789</f>
        <v>0</v>
      </c>
      <c r="N786" s="35">
        <f t="shared" si="168"/>
        <v>3297.1000000000004</v>
      </c>
      <c r="O786" s="7">
        <f>O787+O789</f>
        <v>0</v>
      </c>
      <c r="P786" s="35">
        <f t="shared" si="162"/>
        <v>3297.1000000000004</v>
      </c>
    </row>
    <row r="787" spans="1:16" ht="12.75">
      <c r="A787" s="61" t="str">
        <f ca="1" t="shared" si="177"/>
        <v>Субсидии бюджетным учреждениям</v>
      </c>
      <c r="B787" s="88" t="s">
        <v>412</v>
      </c>
      <c r="C787" s="8" t="s">
        <v>203</v>
      </c>
      <c r="D787" s="8" t="s">
        <v>203</v>
      </c>
      <c r="E787" s="88">
        <v>610</v>
      </c>
      <c r="F787" s="7"/>
      <c r="G787" s="7"/>
      <c r="H787" s="35"/>
      <c r="I787" s="7">
        <f>I788</f>
        <v>454.29999999999995</v>
      </c>
      <c r="J787" s="35">
        <f t="shared" si="169"/>
        <v>454.29999999999995</v>
      </c>
      <c r="K787" s="7">
        <f>K788</f>
        <v>0</v>
      </c>
      <c r="L787" s="35">
        <f t="shared" si="167"/>
        <v>454.29999999999995</v>
      </c>
      <c r="M787" s="7">
        <f>M788</f>
        <v>0</v>
      </c>
      <c r="N787" s="35">
        <f t="shared" si="168"/>
        <v>454.29999999999995</v>
      </c>
      <c r="O787" s="7">
        <f>O788</f>
        <v>0</v>
      </c>
      <c r="P787" s="35">
        <f aca="true" t="shared" si="178" ref="P787:P853">N787+O787</f>
        <v>454.29999999999995</v>
      </c>
    </row>
    <row r="788" spans="1:16" ht="21.95" customHeight="1">
      <c r="A788" s="61" t="str">
        <f ca="1" t="shared" si="177"/>
        <v>Субсидии бюджетным учреждениям на иные цели</v>
      </c>
      <c r="B788" s="88" t="s">
        <v>412</v>
      </c>
      <c r="C788" s="8" t="s">
        <v>203</v>
      </c>
      <c r="D788" s="8" t="s">
        <v>203</v>
      </c>
      <c r="E788" s="88">
        <v>612</v>
      </c>
      <c r="F788" s="7"/>
      <c r="G788" s="7"/>
      <c r="H788" s="35"/>
      <c r="I788" s="7">
        <f>'прил.5'!J886+'прил.5'!J1105</f>
        <v>454.29999999999995</v>
      </c>
      <c r="J788" s="35">
        <f t="shared" si="169"/>
        <v>454.29999999999995</v>
      </c>
      <c r="K788" s="7">
        <f>'прил.5'!L886+'прил.5'!L1105</f>
        <v>0</v>
      </c>
      <c r="L788" s="35">
        <f t="shared" si="167"/>
        <v>454.29999999999995</v>
      </c>
      <c r="M788" s="7">
        <f>'прил.5'!N886+'прил.5'!N1105</f>
        <v>0</v>
      </c>
      <c r="N788" s="35">
        <f t="shared" si="168"/>
        <v>454.29999999999995</v>
      </c>
      <c r="O788" s="7">
        <f>'прил.5'!P886+'прил.5'!P1105</f>
        <v>0</v>
      </c>
      <c r="P788" s="35">
        <f t="shared" si="178"/>
        <v>454.29999999999995</v>
      </c>
    </row>
    <row r="789" spans="1:16" ht="12.75">
      <c r="A789" s="61" t="str">
        <f ca="1" t="shared" si="177"/>
        <v>Субсидии автономным учреждениям</v>
      </c>
      <c r="B789" s="88" t="s">
        <v>412</v>
      </c>
      <c r="C789" s="8" t="s">
        <v>203</v>
      </c>
      <c r="D789" s="8" t="s">
        <v>203</v>
      </c>
      <c r="E789" s="88">
        <v>620</v>
      </c>
      <c r="F789" s="7"/>
      <c r="G789" s="7"/>
      <c r="H789" s="35"/>
      <c r="I789" s="7">
        <f>I790</f>
        <v>2842.8</v>
      </c>
      <c r="J789" s="35">
        <f t="shared" si="169"/>
        <v>2842.8</v>
      </c>
      <c r="K789" s="7">
        <f>K790</f>
        <v>0</v>
      </c>
      <c r="L789" s="35">
        <f t="shared" si="167"/>
        <v>2842.8</v>
      </c>
      <c r="M789" s="7">
        <f>M790</f>
        <v>0</v>
      </c>
      <c r="N789" s="35">
        <f t="shared" si="168"/>
        <v>2842.8</v>
      </c>
      <c r="O789" s="7">
        <f>O790</f>
        <v>0</v>
      </c>
      <c r="P789" s="35">
        <f t="shared" si="178"/>
        <v>2842.8</v>
      </c>
    </row>
    <row r="790" spans="1:16" ht="12.75">
      <c r="A790" s="61" t="str">
        <f ca="1" t="shared" si="177"/>
        <v>Субсидии автономным учреждениям на иные цели</v>
      </c>
      <c r="B790" s="88" t="s">
        <v>412</v>
      </c>
      <c r="C790" s="8" t="s">
        <v>203</v>
      </c>
      <c r="D790" s="8" t="s">
        <v>203</v>
      </c>
      <c r="E790" s="88">
        <v>622</v>
      </c>
      <c r="F790" s="7"/>
      <c r="G790" s="7"/>
      <c r="H790" s="35"/>
      <c r="I790" s="7">
        <f>'прил.5'!J664</f>
        <v>2842.8</v>
      </c>
      <c r="J790" s="35">
        <f t="shared" si="169"/>
        <v>2842.8</v>
      </c>
      <c r="K790" s="7">
        <f>'прил.5'!L664</f>
        <v>0</v>
      </c>
      <c r="L790" s="35">
        <f t="shared" si="167"/>
        <v>2842.8</v>
      </c>
      <c r="M790" s="7">
        <f>'прил.5'!N664</f>
        <v>0</v>
      </c>
      <c r="N790" s="35">
        <f t="shared" si="168"/>
        <v>2842.8</v>
      </c>
      <c r="O790" s="7">
        <f>'прил.5'!P664</f>
        <v>0</v>
      </c>
      <c r="P790" s="35">
        <f t="shared" si="178"/>
        <v>2842.8</v>
      </c>
    </row>
    <row r="791" spans="1:16" ht="12.75">
      <c r="A791" s="61" t="str">
        <f ca="1">IF(ISERROR(MATCH(C791,Код_Раздел,0)),"",INDIRECT(ADDRESS(MATCH(C791,Код_Раздел,0)+1,2,,,"Раздел")))</f>
        <v>Социальная политика</v>
      </c>
      <c r="B791" s="88" t="s">
        <v>412</v>
      </c>
      <c r="C791" s="8" t="s">
        <v>196</v>
      </c>
      <c r="D791" s="1"/>
      <c r="E791" s="88"/>
      <c r="F791" s="7">
        <f>F792+F797+F802</f>
        <v>457590.49999999994</v>
      </c>
      <c r="G791" s="7">
        <f>G792+G797+G802</f>
        <v>0</v>
      </c>
      <c r="H791" s="35">
        <f t="shared" si="172"/>
        <v>457590.49999999994</v>
      </c>
      <c r="I791" s="7">
        <f>I792+I797+I802</f>
        <v>0</v>
      </c>
      <c r="J791" s="35">
        <f t="shared" si="169"/>
        <v>457590.49999999994</v>
      </c>
      <c r="K791" s="7">
        <f>K792+K797+K802</f>
        <v>0</v>
      </c>
      <c r="L791" s="35">
        <f t="shared" si="167"/>
        <v>457590.49999999994</v>
      </c>
      <c r="M791" s="7">
        <f>M792+M797+M802</f>
        <v>0</v>
      </c>
      <c r="N791" s="35">
        <f t="shared" si="168"/>
        <v>457590.49999999994</v>
      </c>
      <c r="O791" s="7">
        <f>O792+O797+O802</f>
        <v>0</v>
      </c>
      <c r="P791" s="35">
        <f t="shared" si="178"/>
        <v>457590.49999999994</v>
      </c>
    </row>
    <row r="792" spans="1:16" ht="12.75">
      <c r="A792" s="12" t="s">
        <v>266</v>
      </c>
      <c r="B792" s="88" t="s">
        <v>412</v>
      </c>
      <c r="C792" s="8" t="s">
        <v>196</v>
      </c>
      <c r="D792" s="8" t="s">
        <v>222</v>
      </c>
      <c r="E792" s="88"/>
      <c r="F792" s="7">
        <f>F793</f>
        <v>114241.1</v>
      </c>
      <c r="G792" s="7">
        <f>G793</f>
        <v>0</v>
      </c>
      <c r="H792" s="35">
        <f t="shared" si="172"/>
        <v>114241.1</v>
      </c>
      <c r="I792" s="7">
        <f>I793</f>
        <v>0</v>
      </c>
      <c r="J792" s="35">
        <f t="shared" si="169"/>
        <v>114241.1</v>
      </c>
      <c r="K792" s="7">
        <f>K793</f>
        <v>0</v>
      </c>
      <c r="L792" s="35">
        <f t="shared" si="167"/>
        <v>114241.1</v>
      </c>
      <c r="M792" s="7">
        <f>M793</f>
        <v>0</v>
      </c>
      <c r="N792" s="35">
        <f t="shared" si="168"/>
        <v>114241.1</v>
      </c>
      <c r="O792" s="7">
        <f>O793</f>
        <v>365.3</v>
      </c>
      <c r="P792" s="35">
        <f t="shared" si="178"/>
        <v>114606.40000000001</v>
      </c>
    </row>
    <row r="793" spans="1:16" ht="33">
      <c r="A793" s="61" t="str">
        <f ca="1">IF(ISERROR(MATCH(E793,Код_КВР,0)),"",INDIRECT(ADDRESS(MATCH(E793,Код_КВР,0)+1,2,,,"КВР")))</f>
        <v>Предоставление субсидий бюджетным, автономным учреждениям и иным некоммерческим организациям</v>
      </c>
      <c r="B793" s="88" t="s">
        <v>412</v>
      </c>
      <c r="C793" s="8" t="s">
        <v>196</v>
      </c>
      <c r="D793" s="8" t="s">
        <v>222</v>
      </c>
      <c r="E793" s="88">
        <v>600</v>
      </c>
      <c r="F793" s="7">
        <f>F794</f>
        <v>114241.1</v>
      </c>
      <c r="G793" s="7">
        <f>G794</f>
        <v>0</v>
      </c>
      <c r="H793" s="35">
        <f t="shared" si="172"/>
        <v>114241.1</v>
      </c>
      <c r="I793" s="7">
        <f>I794</f>
        <v>0</v>
      </c>
      <c r="J793" s="35">
        <f t="shared" si="169"/>
        <v>114241.1</v>
      </c>
      <c r="K793" s="7">
        <f>K794</f>
        <v>0</v>
      </c>
      <c r="L793" s="35">
        <f t="shared" si="167"/>
        <v>114241.1</v>
      </c>
      <c r="M793" s="7">
        <f>M794</f>
        <v>0</v>
      </c>
      <c r="N793" s="35">
        <f t="shared" si="168"/>
        <v>114241.1</v>
      </c>
      <c r="O793" s="7">
        <f>O794</f>
        <v>365.3</v>
      </c>
      <c r="P793" s="35">
        <f t="shared" si="178"/>
        <v>114606.40000000001</v>
      </c>
    </row>
    <row r="794" spans="1:16" ht="12.75">
      <c r="A794" s="61" t="str">
        <f ca="1">IF(ISERROR(MATCH(E794,Код_КВР,0)),"",INDIRECT(ADDRESS(MATCH(E794,Код_КВР,0)+1,2,,,"КВР")))</f>
        <v>Субсидии бюджетным учреждениям</v>
      </c>
      <c r="B794" s="88" t="s">
        <v>412</v>
      </c>
      <c r="C794" s="8" t="s">
        <v>196</v>
      </c>
      <c r="D794" s="8" t="s">
        <v>222</v>
      </c>
      <c r="E794" s="88">
        <v>610</v>
      </c>
      <c r="F794" s="7">
        <f>SUM(F795:F796)</f>
        <v>114241.1</v>
      </c>
      <c r="G794" s="7">
        <f>SUM(G795:G796)</f>
        <v>0</v>
      </c>
      <c r="H794" s="35">
        <f t="shared" si="172"/>
        <v>114241.1</v>
      </c>
      <c r="I794" s="7">
        <f>SUM(I795:I796)</f>
        <v>0</v>
      </c>
      <c r="J794" s="35">
        <f t="shared" si="169"/>
        <v>114241.1</v>
      </c>
      <c r="K794" s="7">
        <f>SUM(K795:K796)</f>
        <v>0</v>
      </c>
      <c r="L794" s="35">
        <f t="shared" si="167"/>
        <v>114241.1</v>
      </c>
      <c r="M794" s="7">
        <f>SUM(M795:M796)</f>
        <v>0</v>
      </c>
      <c r="N794" s="35">
        <f t="shared" si="168"/>
        <v>114241.1</v>
      </c>
      <c r="O794" s="7">
        <f>SUM(O795:O796)</f>
        <v>365.3</v>
      </c>
      <c r="P794" s="35">
        <f t="shared" si="178"/>
        <v>114606.40000000001</v>
      </c>
    </row>
    <row r="795" spans="1:16" ht="51.75" customHeight="1">
      <c r="A795" s="61" t="str">
        <f ca="1">IF(ISERROR(MATCH(E795,Код_КВР,0)),"",INDIRECT(ADDRESS(MATCH(E795,Код_КВР,0)+1,2,,,"КВР")))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795" s="88" t="s">
        <v>412</v>
      </c>
      <c r="C795" s="8" t="s">
        <v>196</v>
      </c>
      <c r="D795" s="8" t="s">
        <v>222</v>
      </c>
      <c r="E795" s="88">
        <v>611</v>
      </c>
      <c r="F795" s="7">
        <f>'прил.5'!G1213</f>
        <v>110548.1</v>
      </c>
      <c r="G795" s="7">
        <f>'прил.5'!H1213</f>
        <v>0</v>
      </c>
      <c r="H795" s="35">
        <f t="shared" si="172"/>
        <v>110548.1</v>
      </c>
      <c r="I795" s="7">
        <f>'прил.5'!J1213</f>
        <v>0</v>
      </c>
      <c r="J795" s="35">
        <f t="shared" si="169"/>
        <v>110548.1</v>
      </c>
      <c r="K795" s="7">
        <f>'прил.5'!L1213</f>
        <v>0</v>
      </c>
      <c r="L795" s="35">
        <f t="shared" si="167"/>
        <v>110548.1</v>
      </c>
      <c r="M795" s="7">
        <f>'прил.5'!N1213</f>
        <v>0</v>
      </c>
      <c r="N795" s="35">
        <f t="shared" si="168"/>
        <v>110548.1</v>
      </c>
      <c r="O795" s="7">
        <f>'прил.5'!P1213</f>
        <v>0</v>
      </c>
      <c r="P795" s="35">
        <f t="shared" si="178"/>
        <v>110548.1</v>
      </c>
    </row>
    <row r="796" spans="1:16" ht="12.75">
      <c r="A796" s="61" t="str">
        <f ca="1">IF(ISERROR(MATCH(E796,Код_КВР,0)),"",INDIRECT(ADDRESS(MATCH(E796,Код_КВР,0)+1,2,,,"КВР")))</f>
        <v>Субсидии бюджетным учреждениям на иные цели</v>
      </c>
      <c r="B796" s="88" t="s">
        <v>412</v>
      </c>
      <c r="C796" s="8" t="s">
        <v>196</v>
      </c>
      <c r="D796" s="8" t="s">
        <v>222</v>
      </c>
      <c r="E796" s="88">
        <v>612</v>
      </c>
      <c r="F796" s="7">
        <f>'прил.5'!G1214</f>
        <v>3693</v>
      </c>
      <c r="G796" s="7">
        <f>'прил.5'!H1214</f>
        <v>0</v>
      </c>
      <c r="H796" s="35">
        <f t="shared" si="172"/>
        <v>3693</v>
      </c>
      <c r="I796" s="7">
        <f>'прил.5'!J1214</f>
        <v>0</v>
      </c>
      <c r="J796" s="35">
        <f t="shared" si="169"/>
        <v>3693</v>
      </c>
      <c r="K796" s="7">
        <f>'прил.5'!L1214</f>
        <v>0</v>
      </c>
      <c r="L796" s="35">
        <f t="shared" si="167"/>
        <v>3693</v>
      </c>
      <c r="M796" s="7">
        <f>'прил.5'!N1214</f>
        <v>0</v>
      </c>
      <c r="N796" s="35">
        <f t="shared" si="168"/>
        <v>3693</v>
      </c>
      <c r="O796" s="7">
        <f>'прил.5'!P1214</f>
        <v>365.3</v>
      </c>
      <c r="P796" s="35">
        <f t="shared" si="178"/>
        <v>4058.3</v>
      </c>
    </row>
    <row r="797" spans="1:16" ht="12.75">
      <c r="A797" s="12" t="s">
        <v>187</v>
      </c>
      <c r="B797" s="88" t="s">
        <v>412</v>
      </c>
      <c r="C797" s="8" t="s">
        <v>196</v>
      </c>
      <c r="D797" s="8" t="s">
        <v>223</v>
      </c>
      <c r="E797" s="88"/>
      <c r="F797" s="7">
        <f>F798</f>
        <v>336360.6</v>
      </c>
      <c r="G797" s="7">
        <f>G798</f>
        <v>0</v>
      </c>
      <c r="H797" s="35">
        <f t="shared" si="172"/>
        <v>336360.6</v>
      </c>
      <c r="I797" s="7">
        <f>I798</f>
        <v>0</v>
      </c>
      <c r="J797" s="35">
        <f t="shared" si="169"/>
        <v>336360.6</v>
      </c>
      <c r="K797" s="7">
        <f>K798</f>
        <v>0</v>
      </c>
      <c r="L797" s="35">
        <f t="shared" si="167"/>
        <v>336360.6</v>
      </c>
      <c r="M797" s="7">
        <f>M798</f>
        <v>0</v>
      </c>
      <c r="N797" s="35">
        <f t="shared" si="168"/>
        <v>336360.6</v>
      </c>
      <c r="O797" s="7">
        <f>O798</f>
        <v>-365.3</v>
      </c>
      <c r="P797" s="35">
        <f t="shared" si="178"/>
        <v>335995.3</v>
      </c>
    </row>
    <row r="798" spans="1:16" ht="12.75">
      <c r="A798" s="61" t="str">
        <f ca="1">IF(ISERROR(MATCH(E798,Код_КВР,0)),"",INDIRECT(ADDRESS(MATCH(E798,Код_КВР,0)+1,2,,,"КВР")))</f>
        <v>Социальное обеспечение и иные выплаты населению</v>
      </c>
      <c r="B798" s="88" t="s">
        <v>412</v>
      </c>
      <c r="C798" s="8" t="s">
        <v>196</v>
      </c>
      <c r="D798" s="8" t="s">
        <v>223</v>
      </c>
      <c r="E798" s="88">
        <v>300</v>
      </c>
      <c r="F798" s="7">
        <f>F799</f>
        <v>336360.6</v>
      </c>
      <c r="G798" s="7">
        <f>G799</f>
        <v>0</v>
      </c>
      <c r="H798" s="35">
        <f t="shared" si="172"/>
        <v>336360.6</v>
      </c>
      <c r="I798" s="7">
        <f>I799</f>
        <v>0</v>
      </c>
      <c r="J798" s="35">
        <f t="shared" si="169"/>
        <v>336360.6</v>
      </c>
      <c r="K798" s="7">
        <f>K799</f>
        <v>0</v>
      </c>
      <c r="L798" s="35">
        <f t="shared" si="167"/>
        <v>336360.6</v>
      </c>
      <c r="M798" s="7">
        <f>M799</f>
        <v>0</v>
      </c>
      <c r="N798" s="35">
        <f t="shared" si="168"/>
        <v>336360.6</v>
      </c>
      <c r="O798" s="7">
        <f>O799</f>
        <v>-365.3</v>
      </c>
      <c r="P798" s="35">
        <f t="shared" si="178"/>
        <v>335995.3</v>
      </c>
    </row>
    <row r="799" spans="1:16" ht="36.75" customHeight="1">
      <c r="A799" s="61" t="str">
        <f ca="1">IF(ISERROR(MATCH(E799,Код_КВР,0)),"",INDIRECT(ADDRESS(MATCH(E799,Код_КВР,0)+1,2,,,"КВР")))</f>
        <v>Социальные выплаты гражданам, кроме публичных нормативных социальных выплат</v>
      </c>
      <c r="B799" s="88" t="s">
        <v>412</v>
      </c>
      <c r="C799" s="8" t="s">
        <v>196</v>
      </c>
      <c r="D799" s="8" t="s">
        <v>223</v>
      </c>
      <c r="E799" s="88">
        <v>320</v>
      </c>
      <c r="F799" s="7">
        <f>SUM(F800:F801)</f>
        <v>336360.6</v>
      </c>
      <c r="G799" s="7">
        <f>SUM(G800:G801)</f>
        <v>0</v>
      </c>
      <c r="H799" s="35">
        <f t="shared" si="172"/>
        <v>336360.6</v>
      </c>
      <c r="I799" s="7">
        <f>SUM(I800:I801)</f>
        <v>0</v>
      </c>
      <c r="J799" s="35">
        <f t="shared" si="169"/>
        <v>336360.6</v>
      </c>
      <c r="K799" s="7">
        <f>SUM(K800:K801)</f>
        <v>0</v>
      </c>
      <c r="L799" s="35">
        <f t="shared" si="167"/>
        <v>336360.6</v>
      </c>
      <c r="M799" s="7">
        <f>SUM(M800:M801)</f>
        <v>0</v>
      </c>
      <c r="N799" s="35">
        <f t="shared" si="168"/>
        <v>336360.6</v>
      </c>
      <c r="O799" s="7">
        <f>SUM(O800:O801)</f>
        <v>-365.3</v>
      </c>
      <c r="P799" s="35">
        <f t="shared" si="178"/>
        <v>335995.3</v>
      </c>
    </row>
    <row r="800" spans="1:16" ht="33">
      <c r="A800" s="61" t="str">
        <f ca="1">IF(ISERROR(MATCH(E800,Код_КВР,0)),"",INDIRECT(ADDRESS(MATCH(E800,Код_КВР,0)+1,2,,,"КВР")))</f>
        <v>Пособия, компенсации и иные социальные выплаты гражданам, кроме публичных нормативных обязательств</v>
      </c>
      <c r="B800" s="88" t="s">
        <v>412</v>
      </c>
      <c r="C800" s="8" t="s">
        <v>196</v>
      </c>
      <c r="D800" s="8" t="s">
        <v>223</v>
      </c>
      <c r="E800" s="88">
        <v>321</v>
      </c>
      <c r="F800" s="7">
        <f>'прил.5'!G1260</f>
        <v>334837</v>
      </c>
      <c r="G800" s="7">
        <f>'прил.5'!H1260</f>
        <v>0</v>
      </c>
      <c r="H800" s="35">
        <f t="shared" si="172"/>
        <v>334837</v>
      </c>
      <c r="I800" s="7">
        <f>'прил.5'!J1260</f>
        <v>0</v>
      </c>
      <c r="J800" s="35">
        <f t="shared" si="169"/>
        <v>334837</v>
      </c>
      <c r="K800" s="7">
        <f>'прил.5'!L1260</f>
        <v>0</v>
      </c>
      <c r="L800" s="35">
        <f t="shared" si="167"/>
        <v>334837</v>
      </c>
      <c r="M800" s="7">
        <f>'прил.5'!N1260</f>
        <v>0</v>
      </c>
      <c r="N800" s="35">
        <f t="shared" si="168"/>
        <v>334837</v>
      </c>
      <c r="O800" s="7">
        <f>'прил.5'!P1260</f>
        <v>-365.3</v>
      </c>
      <c r="P800" s="35">
        <f t="shared" si="178"/>
        <v>334471.7</v>
      </c>
    </row>
    <row r="801" spans="1:16" ht="33">
      <c r="A801" s="61" t="str">
        <f ca="1">IF(ISERROR(MATCH(E801,Код_КВР,0)),"",INDIRECT(ADDRESS(MATCH(E801,Код_КВР,0)+1,2,,,"КВР")))</f>
        <v>Приобретение товаров, работ, услуг в пользу граждан в целях их социального обеспечения</v>
      </c>
      <c r="B801" s="88" t="s">
        <v>412</v>
      </c>
      <c r="C801" s="8" t="s">
        <v>196</v>
      </c>
      <c r="D801" s="8" t="s">
        <v>223</v>
      </c>
      <c r="E801" s="88">
        <v>323</v>
      </c>
      <c r="F801" s="7">
        <f>'прил.5'!G1261</f>
        <v>1523.6</v>
      </c>
      <c r="G801" s="7">
        <f>'прил.5'!H1261</f>
        <v>0</v>
      </c>
      <c r="H801" s="35">
        <f t="shared" si="172"/>
        <v>1523.6</v>
      </c>
      <c r="I801" s="7">
        <f>'прил.5'!J1261</f>
        <v>0</v>
      </c>
      <c r="J801" s="35">
        <f t="shared" si="169"/>
        <v>1523.6</v>
      </c>
      <c r="K801" s="7">
        <f>'прил.5'!L1261</f>
        <v>0</v>
      </c>
      <c r="L801" s="35">
        <f t="shared" si="167"/>
        <v>1523.6</v>
      </c>
      <c r="M801" s="7">
        <f>'прил.5'!N1261</f>
        <v>0</v>
      </c>
      <c r="N801" s="35">
        <f t="shared" si="168"/>
        <v>1523.6</v>
      </c>
      <c r="O801" s="7">
        <f>'прил.5'!P1261</f>
        <v>0</v>
      </c>
      <c r="P801" s="35">
        <f t="shared" si="178"/>
        <v>1523.6</v>
      </c>
    </row>
    <row r="802" spans="1:16" ht="12.75">
      <c r="A802" s="12" t="s">
        <v>197</v>
      </c>
      <c r="B802" s="88" t="s">
        <v>412</v>
      </c>
      <c r="C802" s="8" t="s">
        <v>196</v>
      </c>
      <c r="D802" s="8" t="s">
        <v>225</v>
      </c>
      <c r="E802" s="88"/>
      <c r="F802" s="7">
        <f>F803+F805</f>
        <v>6988.8</v>
      </c>
      <c r="G802" s="7">
        <f>G803+G805</f>
        <v>0</v>
      </c>
      <c r="H802" s="35">
        <f t="shared" si="172"/>
        <v>6988.8</v>
      </c>
      <c r="I802" s="7">
        <f>I803+I805</f>
        <v>0</v>
      </c>
      <c r="J802" s="35">
        <f t="shared" si="169"/>
        <v>6988.8</v>
      </c>
      <c r="K802" s="7">
        <f>K803+K805</f>
        <v>0</v>
      </c>
      <c r="L802" s="35">
        <f aca="true" t="shared" si="179" ref="L802:L873">J802+K802</f>
        <v>6988.8</v>
      </c>
      <c r="M802" s="7">
        <f>M803+M805</f>
        <v>0</v>
      </c>
      <c r="N802" s="35">
        <f aca="true" t="shared" si="180" ref="N802:N873">L802+M802</f>
        <v>6988.8</v>
      </c>
      <c r="O802" s="7">
        <f>O803+O805+O808</f>
        <v>0</v>
      </c>
      <c r="P802" s="35">
        <f t="shared" si="178"/>
        <v>6988.8</v>
      </c>
    </row>
    <row r="803" spans="1:16" ht="33">
      <c r="A803" s="61" t="str">
        <f aca="true" t="shared" si="181" ref="A803:A810">IF(ISERROR(MATCH(E803,Код_КВР,0)),"",INDIRECT(ADDRESS(MATCH(E803,Код_КВР,0)+1,2,,,"КВР")))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03" s="88" t="s">
        <v>412</v>
      </c>
      <c r="C803" s="8" t="s">
        <v>196</v>
      </c>
      <c r="D803" s="8" t="s">
        <v>225</v>
      </c>
      <c r="E803" s="88">
        <v>100</v>
      </c>
      <c r="F803" s="7">
        <f>F804</f>
        <v>5101</v>
      </c>
      <c r="G803" s="7">
        <f>G804</f>
        <v>0</v>
      </c>
      <c r="H803" s="35">
        <f t="shared" si="172"/>
        <v>5101</v>
      </c>
      <c r="I803" s="7">
        <f>I804</f>
        <v>-439.2</v>
      </c>
      <c r="J803" s="35">
        <f t="shared" si="169"/>
        <v>4661.8</v>
      </c>
      <c r="K803" s="7">
        <f>K804</f>
        <v>0</v>
      </c>
      <c r="L803" s="35">
        <f t="shared" si="179"/>
        <v>4661.8</v>
      </c>
      <c r="M803" s="7">
        <f>M804</f>
        <v>0</v>
      </c>
      <c r="N803" s="35">
        <f t="shared" si="180"/>
        <v>4661.8</v>
      </c>
      <c r="O803" s="7">
        <f>O804</f>
        <v>0</v>
      </c>
      <c r="P803" s="35">
        <f t="shared" si="178"/>
        <v>4661.8</v>
      </c>
    </row>
    <row r="804" spans="1:16" ht="12.75">
      <c r="A804" s="61" t="str">
        <f ca="1" t="shared" si="181"/>
        <v>Расходы на выплаты персоналу казенных учреждений</v>
      </c>
      <c r="B804" s="88" t="s">
        <v>412</v>
      </c>
      <c r="C804" s="8" t="s">
        <v>196</v>
      </c>
      <c r="D804" s="8" t="s">
        <v>225</v>
      </c>
      <c r="E804" s="88">
        <v>110</v>
      </c>
      <c r="F804" s="7">
        <f>'прил.5'!G1275</f>
        <v>5101</v>
      </c>
      <c r="G804" s="7">
        <f>'прил.5'!H1275</f>
        <v>0</v>
      </c>
      <c r="H804" s="35">
        <f t="shared" si="172"/>
        <v>5101</v>
      </c>
      <c r="I804" s="7">
        <f>'прил.5'!J1275</f>
        <v>-439.2</v>
      </c>
      <c r="J804" s="35">
        <f t="shared" si="169"/>
        <v>4661.8</v>
      </c>
      <c r="K804" s="7">
        <f>'прил.5'!L1275</f>
        <v>0</v>
      </c>
      <c r="L804" s="35">
        <f t="shared" si="179"/>
        <v>4661.8</v>
      </c>
      <c r="M804" s="7">
        <f>'прил.5'!N1275</f>
        <v>0</v>
      </c>
      <c r="N804" s="35">
        <f t="shared" si="180"/>
        <v>4661.8</v>
      </c>
      <c r="O804" s="7">
        <f>'прил.5'!P1275</f>
        <v>0</v>
      </c>
      <c r="P804" s="35">
        <f t="shared" si="178"/>
        <v>4661.8</v>
      </c>
    </row>
    <row r="805" spans="1:16" ht="12.75">
      <c r="A805" s="61" t="str">
        <f ca="1" t="shared" si="181"/>
        <v>Закупка товаров, работ и услуг для муниципальных нужд</v>
      </c>
      <c r="B805" s="88" t="s">
        <v>412</v>
      </c>
      <c r="C805" s="8" t="s">
        <v>196</v>
      </c>
      <c r="D805" s="8" t="s">
        <v>225</v>
      </c>
      <c r="E805" s="88">
        <v>200</v>
      </c>
      <c r="F805" s="7">
        <f>F806</f>
        <v>1887.8</v>
      </c>
      <c r="G805" s="7">
        <f>G806</f>
        <v>0</v>
      </c>
      <c r="H805" s="35">
        <f t="shared" si="172"/>
        <v>1887.8</v>
      </c>
      <c r="I805" s="7">
        <f>I806</f>
        <v>439.2</v>
      </c>
      <c r="J805" s="35">
        <f t="shared" si="169"/>
        <v>2327</v>
      </c>
      <c r="K805" s="7">
        <f>K806</f>
        <v>0</v>
      </c>
      <c r="L805" s="35">
        <f t="shared" si="179"/>
        <v>2327</v>
      </c>
      <c r="M805" s="7">
        <f>M806</f>
        <v>0</v>
      </c>
      <c r="N805" s="35">
        <f t="shared" si="180"/>
        <v>2327</v>
      </c>
      <c r="O805" s="7">
        <f>O806</f>
        <v>-0.8</v>
      </c>
      <c r="P805" s="35">
        <f t="shared" si="178"/>
        <v>2326.2</v>
      </c>
    </row>
    <row r="806" spans="1:16" ht="33">
      <c r="A806" s="61" t="str">
        <f ca="1" t="shared" si="181"/>
        <v>Иные закупки товаров, работ и услуг для обеспечения муниципальных нужд</v>
      </c>
      <c r="B806" s="88" t="s">
        <v>412</v>
      </c>
      <c r="C806" s="8" t="s">
        <v>196</v>
      </c>
      <c r="D806" s="8" t="s">
        <v>225</v>
      </c>
      <c r="E806" s="88">
        <v>240</v>
      </c>
      <c r="F806" s="7">
        <f>F807</f>
        <v>1887.8</v>
      </c>
      <c r="G806" s="7">
        <f>G807</f>
        <v>0</v>
      </c>
      <c r="H806" s="35">
        <f t="shared" si="172"/>
        <v>1887.8</v>
      </c>
      <c r="I806" s="7">
        <f>I807</f>
        <v>439.2</v>
      </c>
      <c r="J806" s="35">
        <f t="shared" si="169"/>
        <v>2327</v>
      </c>
      <c r="K806" s="7">
        <f>K807</f>
        <v>0</v>
      </c>
      <c r="L806" s="35">
        <f t="shared" si="179"/>
        <v>2327</v>
      </c>
      <c r="M806" s="7">
        <f>M807</f>
        <v>0</v>
      </c>
      <c r="N806" s="35">
        <f t="shared" si="180"/>
        <v>2327</v>
      </c>
      <c r="O806" s="7">
        <f>O807</f>
        <v>-0.8</v>
      </c>
      <c r="P806" s="35">
        <f t="shared" si="178"/>
        <v>2326.2</v>
      </c>
    </row>
    <row r="807" spans="1:16" ht="33">
      <c r="A807" s="61" t="str">
        <f ca="1" t="shared" si="181"/>
        <v xml:space="preserve">Прочая закупка товаров, работ и услуг для обеспечения муниципальных нужд         </v>
      </c>
      <c r="B807" s="88" t="s">
        <v>412</v>
      </c>
      <c r="C807" s="8" t="s">
        <v>196</v>
      </c>
      <c r="D807" s="8" t="s">
        <v>225</v>
      </c>
      <c r="E807" s="88">
        <v>244</v>
      </c>
      <c r="F807" s="7">
        <f>'прил.5'!G1278</f>
        <v>1887.8</v>
      </c>
      <c r="G807" s="7">
        <f>'прил.5'!H1278</f>
        <v>0</v>
      </c>
      <c r="H807" s="35">
        <f t="shared" si="172"/>
        <v>1887.8</v>
      </c>
      <c r="I807" s="7">
        <f>'прил.5'!J1278</f>
        <v>439.2</v>
      </c>
      <c r="J807" s="35">
        <f t="shared" si="169"/>
        <v>2327</v>
      </c>
      <c r="K807" s="7">
        <f>'прил.5'!L1278</f>
        <v>0</v>
      </c>
      <c r="L807" s="35">
        <f t="shared" si="179"/>
        <v>2327</v>
      </c>
      <c r="M807" s="7">
        <f>'прил.5'!N1278</f>
        <v>0</v>
      </c>
      <c r="N807" s="35">
        <f t="shared" si="180"/>
        <v>2327</v>
      </c>
      <c r="O807" s="7">
        <f>'прил.5'!P1278</f>
        <v>-0.8</v>
      </c>
      <c r="P807" s="35">
        <f t="shared" si="178"/>
        <v>2326.2</v>
      </c>
    </row>
    <row r="808" spans="1:16" ht="12.75">
      <c r="A808" s="61" t="str">
        <f ca="1" t="shared" si="181"/>
        <v>Иные бюджетные ассигнования</v>
      </c>
      <c r="B808" s="120" t="s">
        <v>412</v>
      </c>
      <c r="C808" s="8" t="s">
        <v>196</v>
      </c>
      <c r="D808" s="8" t="s">
        <v>225</v>
      </c>
      <c r="E808" s="120">
        <v>800</v>
      </c>
      <c r="F808" s="7"/>
      <c r="G808" s="7"/>
      <c r="H808" s="35"/>
      <c r="I808" s="7"/>
      <c r="J808" s="35"/>
      <c r="K808" s="7"/>
      <c r="L808" s="35"/>
      <c r="M808" s="7"/>
      <c r="N808" s="35"/>
      <c r="O808" s="7">
        <f>O809</f>
        <v>0.8</v>
      </c>
      <c r="P808" s="35">
        <f t="shared" si="178"/>
        <v>0.8</v>
      </c>
    </row>
    <row r="809" spans="1:16" ht="12.75">
      <c r="A809" s="61" t="str">
        <f ca="1" t="shared" si="181"/>
        <v>Уплата налогов, сборов и иных платежей</v>
      </c>
      <c r="B809" s="120" t="s">
        <v>412</v>
      </c>
      <c r="C809" s="8" t="s">
        <v>196</v>
      </c>
      <c r="D809" s="8" t="s">
        <v>225</v>
      </c>
      <c r="E809" s="120">
        <v>850</v>
      </c>
      <c r="F809" s="7"/>
      <c r="G809" s="7"/>
      <c r="H809" s="35"/>
      <c r="I809" s="7"/>
      <c r="J809" s="35"/>
      <c r="K809" s="7"/>
      <c r="L809" s="35"/>
      <c r="M809" s="7"/>
      <c r="N809" s="35"/>
      <c r="O809" s="7">
        <f>O810</f>
        <v>0.8</v>
      </c>
      <c r="P809" s="35">
        <f t="shared" si="178"/>
        <v>0.8</v>
      </c>
    </row>
    <row r="810" spans="1:16" ht="12.75">
      <c r="A810" s="61" t="str">
        <f ca="1" t="shared" si="181"/>
        <v>Уплата прочих налогов, сборов и иных платежей</v>
      </c>
      <c r="B810" s="120" t="s">
        <v>412</v>
      </c>
      <c r="C810" s="8" t="s">
        <v>196</v>
      </c>
      <c r="D810" s="8" t="s">
        <v>225</v>
      </c>
      <c r="E810" s="120">
        <v>852</v>
      </c>
      <c r="F810" s="7"/>
      <c r="G810" s="7"/>
      <c r="H810" s="35"/>
      <c r="I810" s="7"/>
      <c r="J810" s="35"/>
      <c r="K810" s="7"/>
      <c r="L810" s="35"/>
      <c r="M810" s="7"/>
      <c r="N810" s="35"/>
      <c r="O810" s="7">
        <f>'прил.5'!P1281</f>
        <v>0.8</v>
      </c>
      <c r="P810" s="35">
        <f t="shared" si="178"/>
        <v>0.8</v>
      </c>
    </row>
    <row r="811" spans="1:16" ht="156" customHeight="1">
      <c r="A811" s="61" t="str">
        <f ca="1">IF(ISERROR(MATCH(B811,Код_КЦСР,0)),"",INDIRECT(ADDRESS(MATCH(B811,Код_КЦСР,0)+1,2,,,"КЦСР")))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811" s="88" t="s">
        <v>411</v>
      </c>
      <c r="C811" s="8"/>
      <c r="D811" s="1"/>
      <c r="E811" s="88"/>
      <c r="F811" s="7">
        <f aca="true" t="shared" si="182" ref="F811:O815">F812</f>
        <v>5186.5</v>
      </c>
      <c r="G811" s="7">
        <f t="shared" si="182"/>
        <v>0</v>
      </c>
      <c r="H811" s="35">
        <f t="shared" si="172"/>
        <v>5186.5</v>
      </c>
      <c r="I811" s="7">
        <f t="shared" si="182"/>
        <v>0</v>
      </c>
      <c r="J811" s="35">
        <f t="shared" si="169"/>
        <v>5186.5</v>
      </c>
      <c r="K811" s="7">
        <f t="shared" si="182"/>
        <v>0</v>
      </c>
      <c r="L811" s="35">
        <f t="shared" si="179"/>
        <v>5186.5</v>
      </c>
      <c r="M811" s="7">
        <f t="shared" si="182"/>
        <v>0</v>
      </c>
      <c r="N811" s="35">
        <f t="shared" si="180"/>
        <v>5186.5</v>
      </c>
      <c r="O811" s="7">
        <f t="shared" si="182"/>
        <v>0</v>
      </c>
      <c r="P811" s="35">
        <f t="shared" si="178"/>
        <v>5186.5</v>
      </c>
    </row>
    <row r="812" spans="1:16" ht="12.75">
      <c r="A812" s="61" t="str">
        <f ca="1">IF(ISERROR(MATCH(C812,Код_Раздел,0)),"",INDIRECT(ADDRESS(MATCH(C812,Код_Раздел,0)+1,2,,,"Раздел")))</f>
        <v>Социальная политика</v>
      </c>
      <c r="B812" s="88" t="s">
        <v>411</v>
      </c>
      <c r="C812" s="8" t="s">
        <v>196</v>
      </c>
      <c r="D812" s="1"/>
      <c r="E812" s="88"/>
      <c r="F812" s="7">
        <f t="shared" si="182"/>
        <v>5186.5</v>
      </c>
      <c r="G812" s="7">
        <f t="shared" si="182"/>
        <v>0</v>
      </c>
      <c r="H812" s="35">
        <f t="shared" si="172"/>
        <v>5186.5</v>
      </c>
      <c r="I812" s="7">
        <f t="shared" si="182"/>
        <v>0</v>
      </c>
      <c r="J812" s="35">
        <f t="shared" si="169"/>
        <v>5186.5</v>
      </c>
      <c r="K812" s="7">
        <f t="shared" si="182"/>
        <v>0</v>
      </c>
      <c r="L812" s="35">
        <f t="shared" si="179"/>
        <v>5186.5</v>
      </c>
      <c r="M812" s="7">
        <f t="shared" si="182"/>
        <v>0</v>
      </c>
      <c r="N812" s="35">
        <f t="shared" si="180"/>
        <v>5186.5</v>
      </c>
      <c r="O812" s="7">
        <f t="shared" si="182"/>
        <v>0</v>
      </c>
      <c r="P812" s="35">
        <f t="shared" si="178"/>
        <v>5186.5</v>
      </c>
    </row>
    <row r="813" spans="1:16" ht="12.75">
      <c r="A813" s="12" t="s">
        <v>197</v>
      </c>
      <c r="B813" s="88" t="s">
        <v>411</v>
      </c>
      <c r="C813" s="8" t="s">
        <v>196</v>
      </c>
      <c r="D813" s="8" t="s">
        <v>225</v>
      </c>
      <c r="E813" s="88"/>
      <c r="F813" s="7">
        <f t="shared" si="182"/>
        <v>5186.5</v>
      </c>
      <c r="G813" s="7">
        <f t="shared" si="182"/>
        <v>0</v>
      </c>
      <c r="H813" s="35">
        <f t="shared" si="172"/>
        <v>5186.5</v>
      </c>
      <c r="I813" s="7">
        <f t="shared" si="182"/>
        <v>0</v>
      </c>
      <c r="J813" s="35">
        <f t="shared" si="169"/>
        <v>5186.5</v>
      </c>
      <c r="K813" s="7">
        <f t="shared" si="182"/>
        <v>0</v>
      </c>
      <c r="L813" s="35">
        <f t="shared" si="179"/>
        <v>5186.5</v>
      </c>
      <c r="M813" s="7">
        <f t="shared" si="182"/>
        <v>0</v>
      </c>
      <c r="N813" s="35">
        <f t="shared" si="180"/>
        <v>5186.5</v>
      </c>
      <c r="O813" s="7">
        <f t="shared" si="182"/>
        <v>0</v>
      </c>
      <c r="P813" s="35">
        <f t="shared" si="178"/>
        <v>5186.5</v>
      </c>
    </row>
    <row r="814" spans="1:16" ht="12.75">
      <c r="A814" s="61" t="str">
        <f ca="1">IF(ISERROR(MATCH(E814,Код_КВР,0)),"",INDIRECT(ADDRESS(MATCH(E814,Код_КВР,0)+1,2,,,"КВР")))</f>
        <v>Социальное обеспечение и иные выплаты населению</v>
      </c>
      <c r="B814" s="88" t="s">
        <v>411</v>
      </c>
      <c r="C814" s="8" t="s">
        <v>196</v>
      </c>
      <c r="D814" s="8" t="s">
        <v>225</v>
      </c>
      <c r="E814" s="88">
        <v>300</v>
      </c>
      <c r="F814" s="7">
        <f t="shared" si="182"/>
        <v>5186.5</v>
      </c>
      <c r="G814" s="7">
        <f t="shared" si="182"/>
        <v>0</v>
      </c>
      <c r="H814" s="35">
        <f t="shared" si="172"/>
        <v>5186.5</v>
      </c>
      <c r="I814" s="7">
        <f t="shared" si="182"/>
        <v>0</v>
      </c>
      <c r="J814" s="35">
        <f t="shared" si="169"/>
        <v>5186.5</v>
      </c>
      <c r="K814" s="7">
        <f t="shared" si="182"/>
        <v>0</v>
      </c>
      <c r="L814" s="35">
        <f t="shared" si="179"/>
        <v>5186.5</v>
      </c>
      <c r="M814" s="7">
        <f t="shared" si="182"/>
        <v>0</v>
      </c>
      <c r="N814" s="35">
        <f t="shared" si="180"/>
        <v>5186.5</v>
      </c>
      <c r="O814" s="7">
        <f t="shared" si="182"/>
        <v>0</v>
      </c>
      <c r="P814" s="35">
        <f t="shared" si="178"/>
        <v>5186.5</v>
      </c>
    </row>
    <row r="815" spans="1:16" ht="35.25" customHeight="1">
      <c r="A815" s="61" t="str">
        <f ca="1">IF(ISERROR(MATCH(E815,Код_КВР,0)),"",INDIRECT(ADDRESS(MATCH(E815,Код_КВР,0)+1,2,,,"КВР")))</f>
        <v>Социальные выплаты гражданам, кроме публичных нормативных социальных выплат</v>
      </c>
      <c r="B815" s="88" t="s">
        <v>411</v>
      </c>
      <c r="C815" s="8" t="s">
        <v>196</v>
      </c>
      <c r="D815" s="8" t="s">
        <v>225</v>
      </c>
      <c r="E815" s="88">
        <v>320</v>
      </c>
      <c r="F815" s="7">
        <f t="shared" si="182"/>
        <v>5186.5</v>
      </c>
      <c r="G815" s="7">
        <f t="shared" si="182"/>
        <v>0</v>
      </c>
      <c r="H815" s="35">
        <f t="shared" si="172"/>
        <v>5186.5</v>
      </c>
      <c r="I815" s="7">
        <f t="shared" si="182"/>
        <v>0</v>
      </c>
      <c r="J815" s="35">
        <f t="shared" si="169"/>
        <v>5186.5</v>
      </c>
      <c r="K815" s="7">
        <f t="shared" si="182"/>
        <v>0</v>
      </c>
      <c r="L815" s="35">
        <f t="shared" si="179"/>
        <v>5186.5</v>
      </c>
      <c r="M815" s="7">
        <f t="shared" si="182"/>
        <v>0</v>
      </c>
      <c r="N815" s="35">
        <f t="shared" si="180"/>
        <v>5186.5</v>
      </c>
      <c r="O815" s="7">
        <f t="shared" si="182"/>
        <v>0</v>
      </c>
      <c r="P815" s="35">
        <f t="shared" si="178"/>
        <v>5186.5</v>
      </c>
    </row>
    <row r="816" spans="1:16" ht="36" customHeight="1">
      <c r="A816" s="61" t="str">
        <f ca="1">IF(ISERROR(MATCH(E816,Код_КВР,0)),"",INDIRECT(ADDRESS(MATCH(E816,Код_КВР,0)+1,2,,,"КВР")))</f>
        <v>Пособия, компенсации и иные социальные выплаты гражданам, кроме публичных нормативных обязательств</v>
      </c>
      <c r="B816" s="88" t="s">
        <v>411</v>
      </c>
      <c r="C816" s="8" t="s">
        <v>196</v>
      </c>
      <c r="D816" s="8" t="s">
        <v>225</v>
      </c>
      <c r="E816" s="88">
        <v>321</v>
      </c>
      <c r="F816" s="7">
        <f>'прил.5'!G1285</f>
        <v>5186.5</v>
      </c>
      <c r="G816" s="7">
        <f>'прил.5'!H1285</f>
        <v>0</v>
      </c>
      <c r="H816" s="35">
        <f t="shared" si="172"/>
        <v>5186.5</v>
      </c>
      <c r="I816" s="7">
        <f>'прил.5'!J1285</f>
        <v>0</v>
      </c>
      <c r="J816" s="35">
        <f t="shared" si="169"/>
        <v>5186.5</v>
      </c>
      <c r="K816" s="7">
        <f>'прил.5'!L1285</f>
        <v>0</v>
      </c>
      <c r="L816" s="35">
        <f t="shared" si="179"/>
        <v>5186.5</v>
      </c>
      <c r="M816" s="7">
        <f>'прил.5'!N1285</f>
        <v>0</v>
      </c>
      <c r="N816" s="35">
        <f t="shared" si="180"/>
        <v>5186.5</v>
      </c>
      <c r="O816" s="7">
        <f>'прил.5'!P1285</f>
        <v>0</v>
      </c>
      <c r="P816" s="35">
        <f t="shared" si="178"/>
        <v>5186.5</v>
      </c>
    </row>
    <row r="817" spans="1:16" ht="36" customHeight="1">
      <c r="A817" s="61" t="str">
        <f ca="1">IF(ISERROR(MATCH(B817,Код_КЦСР,0)),"",INDIRECT(ADDRESS(MATCH(B817,Код_КЦСР,0)+1,2,,,"КЦСР")))</f>
        <v>Муниципальная программа «Обеспечение жильем отдельных категорий граждан» на 2014-2020 годы</v>
      </c>
      <c r="B817" s="45" t="s">
        <v>24</v>
      </c>
      <c r="C817" s="8"/>
      <c r="D817" s="1"/>
      <c r="E817" s="88"/>
      <c r="F817" s="7">
        <f>F818+F824+F837</f>
        <v>21306.8</v>
      </c>
      <c r="G817" s="7">
        <f>G818+G824+G837</f>
        <v>0</v>
      </c>
      <c r="H817" s="35">
        <f t="shared" si="172"/>
        <v>21306.8</v>
      </c>
      <c r="I817" s="7">
        <f>I818+I824+I837</f>
        <v>0</v>
      </c>
      <c r="J817" s="35">
        <f t="shared" si="169"/>
        <v>21306.8</v>
      </c>
      <c r="K817" s="7">
        <f>K818+K824+K837</f>
        <v>0</v>
      </c>
      <c r="L817" s="35">
        <f t="shared" si="179"/>
        <v>21306.8</v>
      </c>
      <c r="M817" s="7">
        <f>M818+M824+M837</f>
        <v>0</v>
      </c>
      <c r="N817" s="35">
        <f t="shared" si="180"/>
        <v>21306.8</v>
      </c>
      <c r="O817" s="7">
        <f>O818+O824+O837</f>
        <v>0</v>
      </c>
      <c r="P817" s="35">
        <f t="shared" si="178"/>
        <v>21306.8</v>
      </c>
    </row>
    <row r="818" spans="1:16" ht="85.5" customHeight="1">
      <c r="A818" s="61" t="str">
        <f ca="1">IF(ISERROR(MATCH(B818,Код_КЦСР,0)),"",INDIRECT(ADDRESS(MATCH(B818,Код_КЦСР,0)+1,2,,,"КЦСР")))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818" s="47" t="s">
        <v>447</v>
      </c>
      <c r="C818" s="8"/>
      <c r="D818" s="1"/>
      <c r="E818" s="88"/>
      <c r="F818" s="7">
        <f aca="true" t="shared" si="183" ref="F818:O822">F819</f>
        <v>9250.7</v>
      </c>
      <c r="G818" s="7">
        <f t="shared" si="183"/>
        <v>0</v>
      </c>
      <c r="H818" s="35">
        <f t="shared" si="172"/>
        <v>9250.7</v>
      </c>
      <c r="I818" s="7">
        <f t="shared" si="183"/>
        <v>0</v>
      </c>
      <c r="J818" s="35">
        <f aca="true" t="shared" si="184" ref="J818:J886">H818+I818</f>
        <v>9250.7</v>
      </c>
      <c r="K818" s="7">
        <f t="shared" si="183"/>
        <v>0</v>
      </c>
      <c r="L818" s="35">
        <f t="shared" si="179"/>
        <v>9250.7</v>
      </c>
      <c r="M818" s="7">
        <f t="shared" si="183"/>
        <v>0</v>
      </c>
      <c r="N818" s="35">
        <f t="shared" si="180"/>
        <v>9250.7</v>
      </c>
      <c r="O818" s="7">
        <f t="shared" si="183"/>
        <v>0</v>
      </c>
      <c r="P818" s="35">
        <f t="shared" si="178"/>
        <v>9250.7</v>
      </c>
    </row>
    <row r="819" spans="1:16" ht="12.75">
      <c r="A819" s="61" t="str">
        <f ca="1">IF(ISERROR(MATCH(C819,Код_Раздел,0)),"",INDIRECT(ADDRESS(MATCH(C819,Код_Раздел,0)+1,2,,,"Раздел")))</f>
        <v>Социальная политика</v>
      </c>
      <c r="B819" s="47" t="s">
        <v>447</v>
      </c>
      <c r="C819" s="8" t="s">
        <v>196</v>
      </c>
      <c r="D819" s="1"/>
      <c r="E819" s="88"/>
      <c r="F819" s="7">
        <f t="shared" si="183"/>
        <v>9250.7</v>
      </c>
      <c r="G819" s="7">
        <f t="shared" si="183"/>
        <v>0</v>
      </c>
      <c r="H819" s="35">
        <f t="shared" si="172"/>
        <v>9250.7</v>
      </c>
      <c r="I819" s="7">
        <f t="shared" si="183"/>
        <v>0</v>
      </c>
      <c r="J819" s="35">
        <f t="shared" si="184"/>
        <v>9250.7</v>
      </c>
      <c r="K819" s="7">
        <f t="shared" si="183"/>
        <v>0</v>
      </c>
      <c r="L819" s="35">
        <f t="shared" si="179"/>
        <v>9250.7</v>
      </c>
      <c r="M819" s="7">
        <f t="shared" si="183"/>
        <v>0</v>
      </c>
      <c r="N819" s="35">
        <f t="shared" si="180"/>
        <v>9250.7</v>
      </c>
      <c r="O819" s="7">
        <f t="shared" si="183"/>
        <v>0</v>
      </c>
      <c r="P819" s="35">
        <f t="shared" si="178"/>
        <v>9250.7</v>
      </c>
    </row>
    <row r="820" spans="1:16" ht="12.75">
      <c r="A820" s="12" t="s">
        <v>187</v>
      </c>
      <c r="B820" s="47" t="s">
        <v>447</v>
      </c>
      <c r="C820" s="8" t="s">
        <v>196</v>
      </c>
      <c r="D820" s="8" t="s">
        <v>223</v>
      </c>
      <c r="E820" s="88"/>
      <c r="F820" s="7">
        <f t="shared" si="183"/>
        <v>9250.7</v>
      </c>
      <c r="G820" s="7">
        <f t="shared" si="183"/>
        <v>0</v>
      </c>
      <c r="H820" s="35">
        <f t="shared" si="172"/>
        <v>9250.7</v>
      </c>
      <c r="I820" s="7">
        <f t="shared" si="183"/>
        <v>0</v>
      </c>
      <c r="J820" s="35">
        <f t="shared" si="184"/>
        <v>9250.7</v>
      </c>
      <c r="K820" s="7">
        <f t="shared" si="183"/>
        <v>0</v>
      </c>
      <c r="L820" s="35">
        <f t="shared" si="179"/>
        <v>9250.7</v>
      </c>
      <c r="M820" s="7">
        <f t="shared" si="183"/>
        <v>0</v>
      </c>
      <c r="N820" s="35">
        <f t="shared" si="180"/>
        <v>9250.7</v>
      </c>
      <c r="O820" s="7">
        <f t="shared" si="183"/>
        <v>0</v>
      </c>
      <c r="P820" s="35">
        <f t="shared" si="178"/>
        <v>9250.7</v>
      </c>
    </row>
    <row r="821" spans="1:16" ht="12.75">
      <c r="A821" s="61" t="str">
        <f ca="1">IF(ISERROR(MATCH(E821,Код_КВР,0)),"",INDIRECT(ADDRESS(MATCH(E821,Код_КВР,0)+1,2,,,"КВР")))</f>
        <v>Социальное обеспечение и иные выплаты населению</v>
      </c>
      <c r="B821" s="47" t="s">
        <v>447</v>
      </c>
      <c r="C821" s="8" t="s">
        <v>196</v>
      </c>
      <c r="D821" s="8" t="s">
        <v>223</v>
      </c>
      <c r="E821" s="88">
        <v>300</v>
      </c>
      <c r="F821" s="7">
        <f t="shared" si="183"/>
        <v>9250.7</v>
      </c>
      <c r="G821" s="7">
        <f t="shared" si="183"/>
        <v>0</v>
      </c>
      <c r="H821" s="35">
        <f t="shared" si="172"/>
        <v>9250.7</v>
      </c>
      <c r="I821" s="7">
        <f t="shared" si="183"/>
        <v>0</v>
      </c>
      <c r="J821" s="35">
        <f t="shared" si="184"/>
        <v>9250.7</v>
      </c>
      <c r="K821" s="7">
        <f t="shared" si="183"/>
        <v>0</v>
      </c>
      <c r="L821" s="35">
        <f t="shared" si="179"/>
        <v>9250.7</v>
      </c>
      <c r="M821" s="7">
        <f t="shared" si="183"/>
        <v>0</v>
      </c>
      <c r="N821" s="35">
        <f t="shared" si="180"/>
        <v>9250.7</v>
      </c>
      <c r="O821" s="7">
        <f t="shared" si="183"/>
        <v>0</v>
      </c>
      <c r="P821" s="35">
        <f t="shared" si="178"/>
        <v>9250.7</v>
      </c>
    </row>
    <row r="822" spans="1:16" ht="33">
      <c r="A822" s="61" t="str">
        <f ca="1">IF(ISERROR(MATCH(E822,Код_КВР,0)),"",INDIRECT(ADDRESS(MATCH(E822,Код_КВР,0)+1,2,,,"КВР")))</f>
        <v>Социальные выплаты гражданам, кроме публичных нормативных социальных выплат</v>
      </c>
      <c r="B822" s="47" t="s">
        <v>447</v>
      </c>
      <c r="C822" s="8" t="s">
        <v>196</v>
      </c>
      <c r="D822" s="8" t="s">
        <v>223</v>
      </c>
      <c r="E822" s="88">
        <v>320</v>
      </c>
      <c r="F822" s="7">
        <f t="shared" si="183"/>
        <v>9250.7</v>
      </c>
      <c r="G822" s="7">
        <f t="shared" si="183"/>
        <v>0</v>
      </c>
      <c r="H822" s="35">
        <f t="shared" si="172"/>
        <v>9250.7</v>
      </c>
      <c r="I822" s="7">
        <f t="shared" si="183"/>
        <v>0</v>
      </c>
      <c r="J822" s="35">
        <f t="shared" si="184"/>
        <v>9250.7</v>
      </c>
      <c r="K822" s="7">
        <f t="shared" si="183"/>
        <v>0</v>
      </c>
      <c r="L822" s="35">
        <f t="shared" si="179"/>
        <v>9250.7</v>
      </c>
      <c r="M822" s="7">
        <f t="shared" si="183"/>
        <v>0</v>
      </c>
      <c r="N822" s="35">
        <f t="shared" si="180"/>
        <v>9250.7</v>
      </c>
      <c r="O822" s="7">
        <f t="shared" si="183"/>
        <v>0</v>
      </c>
      <c r="P822" s="35">
        <f t="shared" si="178"/>
        <v>9250.7</v>
      </c>
    </row>
    <row r="823" spans="1:16" ht="12.75">
      <c r="A823" s="61" t="str">
        <f ca="1">IF(ISERROR(MATCH(E823,Код_КВР,0)),"",INDIRECT(ADDRESS(MATCH(E823,Код_КВР,0)+1,2,,,"КВР")))</f>
        <v>Субсидии гражданам на приобретение жилья</v>
      </c>
      <c r="B823" s="47" t="s">
        <v>447</v>
      </c>
      <c r="C823" s="8" t="s">
        <v>196</v>
      </c>
      <c r="D823" s="8" t="s">
        <v>223</v>
      </c>
      <c r="E823" s="88">
        <v>322</v>
      </c>
      <c r="F823" s="7">
        <f>'прил.5'!G336</f>
        <v>9250.7</v>
      </c>
      <c r="G823" s="7">
        <f>'прил.5'!H336</f>
        <v>0</v>
      </c>
      <c r="H823" s="35">
        <f t="shared" si="172"/>
        <v>9250.7</v>
      </c>
      <c r="I823" s="7">
        <f>'прил.5'!J336</f>
        <v>0</v>
      </c>
      <c r="J823" s="35">
        <f t="shared" si="184"/>
        <v>9250.7</v>
      </c>
      <c r="K823" s="7">
        <f>'прил.5'!L336</f>
        <v>0</v>
      </c>
      <c r="L823" s="35">
        <f t="shared" si="179"/>
        <v>9250.7</v>
      </c>
      <c r="M823" s="7">
        <f>'прил.5'!N336</f>
        <v>0</v>
      </c>
      <c r="N823" s="35">
        <f t="shared" si="180"/>
        <v>9250.7</v>
      </c>
      <c r="O823" s="7">
        <f>'прил.5'!P336</f>
        <v>0</v>
      </c>
      <c r="P823" s="35">
        <f t="shared" si="178"/>
        <v>9250.7</v>
      </c>
    </row>
    <row r="824" spans="1:16" ht="12.75">
      <c r="A824" s="61" t="str">
        <f ca="1">IF(ISERROR(MATCH(B824,Код_КЦСР,0)),"",INDIRECT(ADDRESS(MATCH(B824,Код_КЦСР,0)+1,2,,,"КЦСР")))</f>
        <v>Обеспечение жильем молодых семей</v>
      </c>
      <c r="B824" s="45" t="s">
        <v>26</v>
      </c>
      <c r="C824" s="8"/>
      <c r="D824" s="1"/>
      <c r="E824" s="88"/>
      <c r="F824" s="7">
        <f>F825+F831</f>
        <v>2886.3</v>
      </c>
      <c r="G824" s="7">
        <f>G825+G831</f>
        <v>0</v>
      </c>
      <c r="H824" s="35">
        <f t="shared" si="172"/>
        <v>2886.3</v>
      </c>
      <c r="I824" s="7">
        <f>I825+I831</f>
        <v>0</v>
      </c>
      <c r="J824" s="35">
        <f t="shared" si="184"/>
        <v>2886.3</v>
      </c>
      <c r="K824" s="7">
        <f>K825+K831</f>
        <v>0</v>
      </c>
      <c r="L824" s="35">
        <f t="shared" si="179"/>
        <v>2886.3</v>
      </c>
      <c r="M824" s="7">
        <f>M825+M831</f>
        <v>0</v>
      </c>
      <c r="N824" s="35">
        <f t="shared" si="180"/>
        <v>2886.3</v>
      </c>
      <c r="O824" s="7">
        <f>O825+O831</f>
        <v>0</v>
      </c>
      <c r="P824" s="35">
        <f t="shared" si="178"/>
        <v>2886.3</v>
      </c>
    </row>
    <row r="825" spans="1:16" ht="33">
      <c r="A825" s="61" t="str">
        <f ca="1">IF(ISERROR(MATCH(B825,Код_КЦСР,0)),"",INDIRECT(ADDRESS(MATCH(B825,Код_КЦСР,0)+1,2,,,"КЦСР")))</f>
        <v>Предоставление социальных выплат на приобретение (строительство) жилья молодыми семьями</v>
      </c>
      <c r="B825" s="45" t="s">
        <v>28</v>
      </c>
      <c r="C825" s="8"/>
      <c r="D825" s="1"/>
      <c r="E825" s="88"/>
      <c r="F825" s="7">
        <f aca="true" t="shared" si="185" ref="F825:O835">F826</f>
        <v>2886.3</v>
      </c>
      <c r="G825" s="7">
        <f t="shared" si="185"/>
        <v>0</v>
      </c>
      <c r="H825" s="35">
        <f t="shared" si="172"/>
        <v>2886.3</v>
      </c>
      <c r="I825" s="7">
        <f t="shared" si="185"/>
        <v>0</v>
      </c>
      <c r="J825" s="35">
        <f t="shared" si="184"/>
        <v>2886.3</v>
      </c>
      <c r="K825" s="7">
        <f t="shared" si="185"/>
        <v>0</v>
      </c>
      <c r="L825" s="35">
        <f t="shared" si="179"/>
        <v>2886.3</v>
      </c>
      <c r="M825" s="7">
        <f t="shared" si="185"/>
        <v>0</v>
      </c>
      <c r="N825" s="35">
        <f t="shared" si="180"/>
        <v>2886.3</v>
      </c>
      <c r="O825" s="7">
        <f t="shared" si="185"/>
        <v>0</v>
      </c>
      <c r="P825" s="35">
        <f t="shared" si="178"/>
        <v>2886.3</v>
      </c>
    </row>
    <row r="826" spans="1:16" ht="12.75">
      <c r="A826" s="61" t="str">
        <f ca="1">IF(ISERROR(MATCH(C826,Код_Раздел,0)),"",INDIRECT(ADDRESS(MATCH(C826,Код_Раздел,0)+1,2,,,"Раздел")))</f>
        <v>Социальная политика</v>
      </c>
      <c r="B826" s="45" t="s">
        <v>28</v>
      </c>
      <c r="C826" s="8" t="s">
        <v>196</v>
      </c>
      <c r="D826" s="1"/>
      <c r="E826" s="88"/>
      <c r="F826" s="7">
        <f t="shared" si="185"/>
        <v>2886.3</v>
      </c>
      <c r="G826" s="7">
        <f t="shared" si="185"/>
        <v>0</v>
      </c>
      <c r="H826" s="35">
        <f aca="true" t="shared" si="186" ref="H826:H894">F826+G826</f>
        <v>2886.3</v>
      </c>
      <c r="I826" s="7">
        <f t="shared" si="185"/>
        <v>0</v>
      </c>
      <c r="J826" s="35">
        <f t="shared" si="184"/>
        <v>2886.3</v>
      </c>
      <c r="K826" s="7">
        <f t="shared" si="185"/>
        <v>0</v>
      </c>
      <c r="L826" s="35">
        <f t="shared" si="179"/>
        <v>2886.3</v>
      </c>
      <c r="M826" s="7">
        <f t="shared" si="185"/>
        <v>0</v>
      </c>
      <c r="N826" s="35">
        <f t="shared" si="180"/>
        <v>2886.3</v>
      </c>
      <c r="O826" s="7">
        <f t="shared" si="185"/>
        <v>0</v>
      </c>
      <c r="P826" s="35">
        <f t="shared" si="178"/>
        <v>2886.3</v>
      </c>
    </row>
    <row r="827" spans="1:16" ht="12.75">
      <c r="A827" s="12" t="s">
        <v>187</v>
      </c>
      <c r="B827" s="45" t="s">
        <v>28</v>
      </c>
      <c r="C827" s="8" t="s">
        <v>196</v>
      </c>
      <c r="D827" s="8" t="s">
        <v>223</v>
      </c>
      <c r="E827" s="88"/>
      <c r="F827" s="7">
        <f t="shared" si="185"/>
        <v>2886.3</v>
      </c>
      <c r="G827" s="7">
        <f t="shared" si="185"/>
        <v>0</v>
      </c>
      <c r="H827" s="35">
        <f t="shared" si="186"/>
        <v>2886.3</v>
      </c>
      <c r="I827" s="7">
        <f t="shared" si="185"/>
        <v>0</v>
      </c>
      <c r="J827" s="35">
        <f t="shared" si="184"/>
        <v>2886.3</v>
      </c>
      <c r="K827" s="7">
        <f t="shared" si="185"/>
        <v>0</v>
      </c>
      <c r="L827" s="35">
        <f t="shared" si="179"/>
        <v>2886.3</v>
      </c>
      <c r="M827" s="7">
        <f t="shared" si="185"/>
        <v>0</v>
      </c>
      <c r="N827" s="35">
        <f t="shared" si="180"/>
        <v>2886.3</v>
      </c>
      <c r="O827" s="7">
        <f t="shared" si="185"/>
        <v>0</v>
      </c>
      <c r="P827" s="35">
        <f t="shared" si="178"/>
        <v>2886.3</v>
      </c>
    </row>
    <row r="828" spans="1:16" ht="12.75">
      <c r="A828" s="61" t="str">
        <f ca="1">IF(ISERROR(MATCH(E828,Код_КВР,0)),"",INDIRECT(ADDRESS(MATCH(E828,Код_КВР,0)+1,2,,,"КВР")))</f>
        <v>Социальное обеспечение и иные выплаты населению</v>
      </c>
      <c r="B828" s="45" t="s">
        <v>28</v>
      </c>
      <c r="C828" s="8" t="s">
        <v>196</v>
      </c>
      <c r="D828" s="8" t="s">
        <v>223</v>
      </c>
      <c r="E828" s="88">
        <v>300</v>
      </c>
      <c r="F828" s="7">
        <f t="shared" si="185"/>
        <v>2886.3</v>
      </c>
      <c r="G828" s="7">
        <f t="shared" si="185"/>
        <v>0</v>
      </c>
      <c r="H828" s="35">
        <f t="shared" si="186"/>
        <v>2886.3</v>
      </c>
      <c r="I828" s="7">
        <f t="shared" si="185"/>
        <v>0</v>
      </c>
      <c r="J828" s="35">
        <f t="shared" si="184"/>
        <v>2886.3</v>
      </c>
      <c r="K828" s="7">
        <f t="shared" si="185"/>
        <v>0</v>
      </c>
      <c r="L828" s="35">
        <f t="shared" si="179"/>
        <v>2886.3</v>
      </c>
      <c r="M828" s="7">
        <f t="shared" si="185"/>
        <v>0</v>
      </c>
      <c r="N828" s="35">
        <f t="shared" si="180"/>
        <v>2886.3</v>
      </c>
      <c r="O828" s="7">
        <f t="shared" si="185"/>
        <v>0</v>
      </c>
      <c r="P828" s="35">
        <f t="shared" si="178"/>
        <v>2886.3</v>
      </c>
    </row>
    <row r="829" spans="1:16" ht="33">
      <c r="A829" s="61" t="str">
        <f ca="1">IF(ISERROR(MATCH(E829,Код_КВР,0)),"",INDIRECT(ADDRESS(MATCH(E829,Код_КВР,0)+1,2,,,"КВР")))</f>
        <v>Социальные выплаты гражданам, кроме публичных нормативных социальных выплат</v>
      </c>
      <c r="B829" s="45" t="s">
        <v>28</v>
      </c>
      <c r="C829" s="8" t="s">
        <v>196</v>
      </c>
      <c r="D829" s="8" t="s">
        <v>223</v>
      </c>
      <c r="E829" s="88">
        <v>320</v>
      </c>
      <c r="F829" s="7">
        <f t="shared" si="185"/>
        <v>2886.3</v>
      </c>
      <c r="G829" s="7">
        <f t="shared" si="185"/>
        <v>0</v>
      </c>
      <c r="H829" s="35">
        <f t="shared" si="186"/>
        <v>2886.3</v>
      </c>
      <c r="I829" s="7">
        <f t="shared" si="185"/>
        <v>0</v>
      </c>
      <c r="J829" s="35">
        <f t="shared" si="184"/>
        <v>2886.3</v>
      </c>
      <c r="K829" s="7">
        <f t="shared" si="185"/>
        <v>0</v>
      </c>
      <c r="L829" s="35">
        <f t="shared" si="179"/>
        <v>2886.3</v>
      </c>
      <c r="M829" s="7">
        <f t="shared" si="185"/>
        <v>0</v>
      </c>
      <c r="N829" s="35">
        <f t="shared" si="180"/>
        <v>2886.3</v>
      </c>
      <c r="O829" s="7">
        <f t="shared" si="185"/>
        <v>0</v>
      </c>
      <c r="P829" s="35">
        <f t="shared" si="178"/>
        <v>2886.3</v>
      </c>
    </row>
    <row r="830" spans="1:16" ht="12.75">
      <c r="A830" s="61" t="str">
        <f ca="1">IF(ISERROR(MATCH(E830,Код_КВР,0)),"",INDIRECT(ADDRESS(MATCH(E830,Код_КВР,0)+1,2,,,"КВР")))</f>
        <v>Субсидии гражданам на приобретение жилья</v>
      </c>
      <c r="B830" s="45" t="s">
        <v>28</v>
      </c>
      <c r="C830" s="8" t="s">
        <v>196</v>
      </c>
      <c r="D830" s="8" t="s">
        <v>223</v>
      </c>
      <c r="E830" s="88">
        <v>322</v>
      </c>
      <c r="F830" s="7">
        <f>'прил.5'!G341</f>
        <v>2886.3</v>
      </c>
      <c r="G830" s="7">
        <f>'прил.5'!H341</f>
        <v>0</v>
      </c>
      <c r="H830" s="35">
        <f t="shared" si="186"/>
        <v>2886.3</v>
      </c>
      <c r="I830" s="7">
        <f>'прил.5'!J341</f>
        <v>0</v>
      </c>
      <c r="J830" s="35">
        <f t="shared" si="184"/>
        <v>2886.3</v>
      </c>
      <c r="K830" s="7">
        <f>'прил.5'!L341</f>
        <v>0</v>
      </c>
      <c r="L830" s="35">
        <f t="shared" si="179"/>
        <v>2886.3</v>
      </c>
      <c r="M830" s="7">
        <f>'прил.5'!N341</f>
        <v>0</v>
      </c>
      <c r="N830" s="35">
        <f t="shared" si="180"/>
        <v>2886.3</v>
      </c>
      <c r="O830" s="7">
        <f>'прил.5'!P341</f>
        <v>0</v>
      </c>
      <c r="P830" s="35">
        <f t="shared" si="178"/>
        <v>2886.3</v>
      </c>
    </row>
    <row r="831" spans="1:16" ht="132" hidden="1">
      <c r="A831" s="61" t="str">
        <f ca="1">IF(ISERROR(MATCH(B831,Код_КЦСР,0)),"",INDIRECT(ADDRESS(MATCH(B831,Код_КЦСР,0)+1,2,,,"КЦСР")))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831" s="45" t="s">
        <v>425</v>
      </c>
      <c r="C831" s="8"/>
      <c r="D831" s="1"/>
      <c r="E831" s="88"/>
      <c r="F831" s="7">
        <f t="shared" si="185"/>
        <v>0</v>
      </c>
      <c r="G831" s="7">
        <f t="shared" si="185"/>
        <v>0</v>
      </c>
      <c r="H831" s="35">
        <f t="shared" si="186"/>
        <v>0</v>
      </c>
      <c r="I831" s="7">
        <f t="shared" si="185"/>
        <v>0</v>
      </c>
      <c r="J831" s="35">
        <f t="shared" si="184"/>
        <v>0</v>
      </c>
      <c r="K831" s="7">
        <f t="shared" si="185"/>
        <v>0</v>
      </c>
      <c r="L831" s="35">
        <f t="shared" si="179"/>
        <v>0</v>
      </c>
      <c r="M831" s="7">
        <f t="shared" si="185"/>
        <v>0</v>
      </c>
      <c r="N831" s="35">
        <f t="shared" si="180"/>
        <v>0</v>
      </c>
      <c r="O831" s="7">
        <f t="shared" si="185"/>
        <v>0</v>
      </c>
      <c r="P831" s="35">
        <f t="shared" si="178"/>
        <v>0</v>
      </c>
    </row>
    <row r="832" spans="1:16" ht="12.75" hidden="1">
      <c r="A832" s="61" t="str">
        <f ca="1">IF(ISERROR(MATCH(C832,Код_Раздел,0)),"",INDIRECT(ADDRESS(MATCH(C832,Код_Раздел,0)+1,2,,,"Раздел")))</f>
        <v>Социальная политика</v>
      </c>
      <c r="B832" s="45" t="s">
        <v>425</v>
      </c>
      <c r="C832" s="8" t="s">
        <v>196</v>
      </c>
      <c r="D832" s="1"/>
      <c r="E832" s="88"/>
      <c r="F832" s="7">
        <f t="shared" si="185"/>
        <v>0</v>
      </c>
      <c r="G832" s="7">
        <f t="shared" si="185"/>
        <v>0</v>
      </c>
      <c r="H832" s="35">
        <f t="shared" si="186"/>
        <v>0</v>
      </c>
      <c r="I832" s="7">
        <f t="shared" si="185"/>
        <v>0</v>
      </c>
      <c r="J832" s="35">
        <f t="shared" si="184"/>
        <v>0</v>
      </c>
      <c r="K832" s="7">
        <f t="shared" si="185"/>
        <v>0</v>
      </c>
      <c r="L832" s="35">
        <f t="shared" si="179"/>
        <v>0</v>
      </c>
      <c r="M832" s="7">
        <f t="shared" si="185"/>
        <v>0</v>
      </c>
      <c r="N832" s="35">
        <f t="shared" si="180"/>
        <v>0</v>
      </c>
      <c r="O832" s="7">
        <f t="shared" si="185"/>
        <v>0</v>
      </c>
      <c r="P832" s="35">
        <f t="shared" si="178"/>
        <v>0</v>
      </c>
    </row>
    <row r="833" spans="1:16" ht="12.75" hidden="1">
      <c r="A833" s="12" t="s">
        <v>187</v>
      </c>
      <c r="B833" s="45" t="s">
        <v>425</v>
      </c>
      <c r="C833" s="8" t="s">
        <v>196</v>
      </c>
      <c r="D833" s="8" t="s">
        <v>223</v>
      </c>
      <c r="E833" s="88"/>
      <c r="F833" s="7">
        <f t="shared" si="185"/>
        <v>0</v>
      </c>
      <c r="G833" s="7">
        <f t="shared" si="185"/>
        <v>0</v>
      </c>
      <c r="H833" s="35">
        <f t="shared" si="186"/>
        <v>0</v>
      </c>
      <c r="I833" s="7">
        <f t="shared" si="185"/>
        <v>0</v>
      </c>
      <c r="J833" s="35">
        <f t="shared" si="184"/>
        <v>0</v>
      </c>
      <c r="K833" s="7">
        <f t="shared" si="185"/>
        <v>0</v>
      </c>
      <c r="L833" s="35">
        <f t="shared" si="179"/>
        <v>0</v>
      </c>
      <c r="M833" s="7">
        <f t="shared" si="185"/>
        <v>0</v>
      </c>
      <c r="N833" s="35">
        <f t="shared" si="180"/>
        <v>0</v>
      </c>
      <c r="O833" s="7">
        <f t="shared" si="185"/>
        <v>0</v>
      </c>
      <c r="P833" s="35">
        <f t="shared" si="178"/>
        <v>0</v>
      </c>
    </row>
    <row r="834" spans="1:16" ht="12.75" hidden="1">
      <c r="A834" s="61" t="str">
        <f ca="1">IF(ISERROR(MATCH(E834,Код_КВР,0)),"",INDIRECT(ADDRESS(MATCH(E834,Код_КВР,0)+1,2,,,"КВР")))</f>
        <v>Социальное обеспечение и иные выплаты населению</v>
      </c>
      <c r="B834" s="45" t="s">
        <v>425</v>
      </c>
      <c r="C834" s="8" t="s">
        <v>196</v>
      </c>
      <c r="D834" s="8" t="s">
        <v>223</v>
      </c>
      <c r="E834" s="88">
        <v>300</v>
      </c>
      <c r="F834" s="7">
        <f t="shared" si="185"/>
        <v>0</v>
      </c>
      <c r="G834" s="7">
        <f t="shared" si="185"/>
        <v>0</v>
      </c>
      <c r="H834" s="35">
        <f t="shared" si="186"/>
        <v>0</v>
      </c>
      <c r="I834" s="7">
        <f t="shared" si="185"/>
        <v>0</v>
      </c>
      <c r="J834" s="35">
        <f t="shared" si="184"/>
        <v>0</v>
      </c>
      <c r="K834" s="7">
        <f t="shared" si="185"/>
        <v>0</v>
      </c>
      <c r="L834" s="35">
        <f t="shared" si="179"/>
        <v>0</v>
      </c>
      <c r="M834" s="7">
        <f t="shared" si="185"/>
        <v>0</v>
      </c>
      <c r="N834" s="35">
        <f t="shared" si="180"/>
        <v>0</v>
      </c>
      <c r="O834" s="7">
        <f t="shared" si="185"/>
        <v>0</v>
      </c>
      <c r="P834" s="35">
        <f t="shared" si="178"/>
        <v>0</v>
      </c>
    </row>
    <row r="835" spans="1:16" ht="33" hidden="1">
      <c r="A835" s="61" t="str">
        <f ca="1">IF(ISERROR(MATCH(E835,Код_КВР,0)),"",INDIRECT(ADDRESS(MATCH(E835,Код_КВР,0)+1,2,,,"КВР")))</f>
        <v>Социальные выплаты гражданам, кроме публичных нормативных социальных выплат</v>
      </c>
      <c r="B835" s="45" t="s">
        <v>425</v>
      </c>
      <c r="C835" s="8" t="s">
        <v>196</v>
      </c>
      <c r="D835" s="8" t="s">
        <v>223</v>
      </c>
      <c r="E835" s="88">
        <v>320</v>
      </c>
      <c r="F835" s="7">
        <f t="shared" si="185"/>
        <v>0</v>
      </c>
      <c r="G835" s="7">
        <f t="shared" si="185"/>
        <v>0</v>
      </c>
      <c r="H835" s="35">
        <f t="shared" si="186"/>
        <v>0</v>
      </c>
      <c r="I835" s="7">
        <f t="shared" si="185"/>
        <v>0</v>
      </c>
      <c r="J835" s="35">
        <f t="shared" si="184"/>
        <v>0</v>
      </c>
      <c r="K835" s="7">
        <f t="shared" si="185"/>
        <v>0</v>
      </c>
      <c r="L835" s="35">
        <f t="shared" si="179"/>
        <v>0</v>
      </c>
      <c r="M835" s="7">
        <f t="shared" si="185"/>
        <v>0</v>
      </c>
      <c r="N835" s="35">
        <f t="shared" si="180"/>
        <v>0</v>
      </c>
      <c r="O835" s="7">
        <f t="shared" si="185"/>
        <v>0</v>
      </c>
      <c r="P835" s="35">
        <f t="shared" si="178"/>
        <v>0</v>
      </c>
    </row>
    <row r="836" spans="1:16" ht="12.75" hidden="1">
      <c r="A836" s="61" t="str">
        <f ca="1">IF(ISERROR(MATCH(E836,Код_КВР,0)),"",INDIRECT(ADDRESS(MATCH(E836,Код_КВР,0)+1,2,,,"КВР")))</f>
        <v>Субсидии гражданам на приобретение жилья</v>
      </c>
      <c r="B836" s="45" t="s">
        <v>425</v>
      </c>
      <c r="C836" s="8" t="s">
        <v>196</v>
      </c>
      <c r="D836" s="8" t="s">
        <v>223</v>
      </c>
      <c r="E836" s="88">
        <v>322</v>
      </c>
      <c r="F836" s="7">
        <f>'прил.5'!G345</f>
        <v>0</v>
      </c>
      <c r="G836" s="7">
        <f>'прил.5'!H345</f>
        <v>0</v>
      </c>
      <c r="H836" s="35">
        <f t="shared" si="186"/>
        <v>0</v>
      </c>
      <c r="I836" s="7">
        <f>'прил.5'!J345</f>
        <v>0</v>
      </c>
      <c r="J836" s="35">
        <f t="shared" si="184"/>
        <v>0</v>
      </c>
      <c r="K836" s="7">
        <f>'прил.5'!L345</f>
        <v>0</v>
      </c>
      <c r="L836" s="35">
        <f t="shared" si="179"/>
        <v>0</v>
      </c>
      <c r="M836" s="7">
        <f>'прил.5'!N345</f>
        <v>0</v>
      </c>
      <c r="N836" s="35">
        <f t="shared" si="180"/>
        <v>0</v>
      </c>
      <c r="O836" s="7">
        <f>'прил.5'!P345</f>
        <v>0</v>
      </c>
      <c r="P836" s="35">
        <f t="shared" si="178"/>
        <v>0</v>
      </c>
    </row>
    <row r="837" spans="1:16" ht="33">
      <c r="A837" s="61" t="str">
        <f ca="1">IF(ISERROR(MATCH(B837,Код_КЦСР,0)),"",INDIRECT(ADDRESS(MATCH(B837,Код_КЦСР,0)+1,2,,,"КЦСР")))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837" s="45" t="s">
        <v>30</v>
      </c>
      <c r="C837" s="8"/>
      <c r="D837" s="1"/>
      <c r="E837" s="88"/>
      <c r="F837" s="7">
        <f aca="true" t="shared" si="187" ref="F837:O842">F838</f>
        <v>9169.8</v>
      </c>
      <c r="G837" s="7">
        <f t="shared" si="187"/>
        <v>0</v>
      </c>
      <c r="H837" s="35">
        <f t="shared" si="186"/>
        <v>9169.8</v>
      </c>
      <c r="I837" s="7">
        <f t="shared" si="187"/>
        <v>0</v>
      </c>
      <c r="J837" s="35">
        <f t="shared" si="184"/>
        <v>9169.8</v>
      </c>
      <c r="K837" s="7">
        <f t="shared" si="187"/>
        <v>0</v>
      </c>
      <c r="L837" s="35">
        <f t="shared" si="179"/>
        <v>9169.8</v>
      </c>
      <c r="M837" s="7">
        <f t="shared" si="187"/>
        <v>0</v>
      </c>
      <c r="N837" s="35">
        <f t="shared" si="180"/>
        <v>9169.8</v>
      </c>
      <c r="O837" s="7">
        <f t="shared" si="187"/>
        <v>0</v>
      </c>
      <c r="P837" s="35">
        <f t="shared" si="178"/>
        <v>9169.8</v>
      </c>
    </row>
    <row r="838" spans="1:16" ht="33">
      <c r="A838" s="61" t="str">
        <f ca="1">IF(ISERROR(MATCH(B838,Код_КЦСР,0)),"",INDIRECT(ADDRESS(MATCH(B838,Код_КЦСР,0)+1,2,,,"КЦСР")))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838" s="45" t="s">
        <v>32</v>
      </c>
      <c r="C838" s="8"/>
      <c r="D838" s="1"/>
      <c r="E838" s="88"/>
      <c r="F838" s="7">
        <f t="shared" si="187"/>
        <v>9169.8</v>
      </c>
      <c r="G838" s="7">
        <f t="shared" si="187"/>
        <v>0</v>
      </c>
      <c r="H838" s="35">
        <f t="shared" si="186"/>
        <v>9169.8</v>
      </c>
      <c r="I838" s="7">
        <f t="shared" si="187"/>
        <v>0</v>
      </c>
      <c r="J838" s="35">
        <f t="shared" si="184"/>
        <v>9169.8</v>
      </c>
      <c r="K838" s="7">
        <f t="shared" si="187"/>
        <v>0</v>
      </c>
      <c r="L838" s="35">
        <f t="shared" si="179"/>
        <v>9169.8</v>
      </c>
      <c r="M838" s="7">
        <f t="shared" si="187"/>
        <v>0</v>
      </c>
      <c r="N838" s="35">
        <f t="shared" si="180"/>
        <v>9169.8</v>
      </c>
      <c r="O838" s="7">
        <f t="shared" si="187"/>
        <v>0</v>
      </c>
      <c r="P838" s="35">
        <f t="shared" si="178"/>
        <v>9169.8</v>
      </c>
    </row>
    <row r="839" spans="1:16" ht="12.75">
      <c r="A839" s="61" t="str">
        <f ca="1">IF(ISERROR(MATCH(C839,Код_Раздел,0)),"",INDIRECT(ADDRESS(MATCH(C839,Код_Раздел,0)+1,2,,,"Раздел")))</f>
        <v>Социальная политика</v>
      </c>
      <c r="B839" s="45" t="s">
        <v>32</v>
      </c>
      <c r="C839" s="8" t="s">
        <v>196</v>
      </c>
      <c r="D839" s="1"/>
      <c r="E839" s="88"/>
      <c r="F839" s="7">
        <f t="shared" si="187"/>
        <v>9169.8</v>
      </c>
      <c r="G839" s="7">
        <f t="shared" si="187"/>
        <v>0</v>
      </c>
      <c r="H839" s="35">
        <f t="shared" si="186"/>
        <v>9169.8</v>
      </c>
      <c r="I839" s="7">
        <f t="shared" si="187"/>
        <v>0</v>
      </c>
      <c r="J839" s="35">
        <f t="shared" si="184"/>
        <v>9169.8</v>
      </c>
      <c r="K839" s="7">
        <f t="shared" si="187"/>
        <v>0</v>
      </c>
      <c r="L839" s="35">
        <f t="shared" si="179"/>
        <v>9169.8</v>
      </c>
      <c r="M839" s="7">
        <f t="shared" si="187"/>
        <v>0</v>
      </c>
      <c r="N839" s="35">
        <f t="shared" si="180"/>
        <v>9169.8</v>
      </c>
      <c r="O839" s="7">
        <f t="shared" si="187"/>
        <v>0</v>
      </c>
      <c r="P839" s="35">
        <f t="shared" si="178"/>
        <v>9169.8</v>
      </c>
    </row>
    <row r="840" spans="1:16" ht="12.75">
      <c r="A840" s="12" t="s">
        <v>187</v>
      </c>
      <c r="B840" s="45" t="s">
        <v>32</v>
      </c>
      <c r="C840" s="8" t="s">
        <v>196</v>
      </c>
      <c r="D840" s="8" t="s">
        <v>223</v>
      </c>
      <c r="E840" s="88"/>
      <c r="F840" s="7">
        <f t="shared" si="187"/>
        <v>9169.8</v>
      </c>
      <c r="G840" s="7">
        <f t="shared" si="187"/>
        <v>0</v>
      </c>
      <c r="H840" s="35">
        <f t="shared" si="186"/>
        <v>9169.8</v>
      </c>
      <c r="I840" s="7">
        <f t="shared" si="187"/>
        <v>0</v>
      </c>
      <c r="J840" s="35">
        <f t="shared" si="184"/>
        <v>9169.8</v>
      </c>
      <c r="K840" s="7">
        <f t="shared" si="187"/>
        <v>0</v>
      </c>
      <c r="L840" s="35">
        <f t="shared" si="179"/>
        <v>9169.8</v>
      </c>
      <c r="M840" s="7">
        <f t="shared" si="187"/>
        <v>0</v>
      </c>
      <c r="N840" s="35">
        <f t="shared" si="180"/>
        <v>9169.8</v>
      </c>
      <c r="O840" s="7">
        <f t="shared" si="187"/>
        <v>0</v>
      </c>
      <c r="P840" s="35">
        <f t="shared" si="178"/>
        <v>9169.8</v>
      </c>
    </row>
    <row r="841" spans="1:16" ht="12.75">
      <c r="A841" s="61" t="str">
        <f ca="1">IF(ISERROR(MATCH(E841,Код_КВР,0)),"",INDIRECT(ADDRESS(MATCH(E841,Код_КВР,0)+1,2,,,"КВР")))</f>
        <v>Социальное обеспечение и иные выплаты населению</v>
      </c>
      <c r="B841" s="45" t="s">
        <v>32</v>
      </c>
      <c r="C841" s="8" t="s">
        <v>196</v>
      </c>
      <c r="D841" s="8" t="s">
        <v>223</v>
      </c>
      <c r="E841" s="88">
        <v>300</v>
      </c>
      <c r="F841" s="7">
        <f t="shared" si="187"/>
        <v>9169.8</v>
      </c>
      <c r="G841" s="7">
        <f t="shared" si="187"/>
        <v>0</v>
      </c>
      <c r="H841" s="35">
        <f t="shared" si="186"/>
        <v>9169.8</v>
      </c>
      <c r="I841" s="7">
        <f t="shared" si="187"/>
        <v>0</v>
      </c>
      <c r="J841" s="35">
        <f t="shared" si="184"/>
        <v>9169.8</v>
      </c>
      <c r="K841" s="7">
        <f t="shared" si="187"/>
        <v>0</v>
      </c>
      <c r="L841" s="35">
        <f t="shared" si="179"/>
        <v>9169.8</v>
      </c>
      <c r="M841" s="7">
        <f t="shared" si="187"/>
        <v>0</v>
      </c>
      <c r="N841" s="35">
        <f t="shared" si="180"/>
        <v>9169.8</v>
      </c>
      <c r="O841" s="7">
        <f t="shared" si="187"/>
        <v>0</v>
      </c>
      <c r="P841" s="35">
        <f t="shared" si="178"/>
        <v>9169.8</v>
      </c>
    </row>
    <row r="842" spans="1:16" ht="33">
      <c r="A842" s="61" t="str">
        <f ca="1">IF(ISERROR(MATCH(E842,Код_КВР,0)),"",INDIRECT(ADDRESS(MATCH(E842,Код_КВР,0)+1,2,,,"КВР")))</f>
        <v>Социальные выплаты гражданам, кроме публичных нормативных социальных выплат</v>
      </c>
      <c r="B842" s="45" t="s">
        <v>32</v>
      </c>
      <c r="C842" s="8" t="s">
        <v>196</v>
      </c>
      <c r="D842" s="8" t="s">
        <v>223</v>
      </c>
      <c r="E842" s="88">
        <v>320</v>
      </c>
      <c r="F842" s="7">
        <f t="shared" si="187"/>
        <v>9169.8</v>
      </c>
      <c r="G842" s="7">
        <f t="shared" si="187"/>
        <v>0</v>
      </c>
      <c r="H842" s="35">
        <f t="shared" si="186"/>
        <v>9169.8</v>
      </c>
      <c r="I842" s="7">
        <f t="shared" si="187"/>
        <v>0</v>
      </c>
      <c r="J842" s="35">
        <f t="shared" si="184"/>
        <v>9169.8</v>
      </c>
      <c r="K842" s="7">
        <f t="shared" si="187"/>
        <v>0</v>
      </c>
      <c r="L842" s="35">
        <f t="shared" si="179"/>
        <v>9169.8</v>
      </c>
      <c r="M842" s="7">
        <f t="shared" si="187"/>
        <v>0</v>
      </c>
      <c r="N842" s="35">
        <f t="shared" si="180"/>
        <v>9169.8</v>
      </c>
      <c r="O842" s="7">
        <f t="shared" si="187"/>
        <v>0</v>
      </c>
      <c r="P842" s="35">
        <f t="shared" si="178"/>
        <v>9169.8</v>
      </c>
    </row>
    <row r="843" spans="1:16" ht="33">
      <c r="A843" s="61" t="str">
        <f ca="1">IF(ISERROR(MATCH(E843,Код_КВР,0)),"",INDIRECT(ADDRESS(MATCH(E843,Код_КВР,0)+1,2,,,"КВР")))</f>
        <v>Пособия, компенсации и иные социальные выплаты гражданам, кроме публичных нормативных обязательств</v>
      </c>
      <c r="B843" s="45" t="s">
        <v>32</v>
      </c>
      <c r="C843" s="8" t="s">
        <v>196</v>
      </c>
      <c r="D843" s="8" t="s">
        <v>223</v>
      </c>
      <c r="E843" s="88">
        <v>321</v>
      </c>
      <c r="F843" s="7">
        <f>'прил.5'!G350</f>
        <v>9169.8</v>
      </c>
      <c r="G843" s="7">
        <f>'прил.5'!H350</f>
        <v>0</v>
      </c>
      <c r="H843" s="35">
        <f t="shared" si="186"/>
        <v>9169.8</v>
      </c>
      <c r="I843" s="7">
        <f>'прил.5'!J350</f>
        <v>0</v>
      </c>
      <c r="J843" s="35">
        <f t="shared" si="184"/>
        <v>9169.8</v>
      </c>
      <c r="K843" s="7">
        <f>'прил.5'!L350</f>
        <v>0</v>
      </c>
      <c r="L843" s="35">
        <f t="shared" si="179"/>
        <v>9169.8</v>
      </c>
      <c r="M843" s="7">
        <f>'прил.5'!N350</f>
        <v>0</v>
      </c>
      <c r="N843" s="35">
        <f t="shared" si="180"/>
        <v>9169.8</v>
      </c>
      <c r="O843" s="7">
        <f>'прил.5'!P350</f>
        <v>0</v>
      </c>
      <c r="P843" s="35">
        <f t="shared" si="178"/>
        <v>9169.8</v>
      </c>
    </row>
    <row r="844" spans="1:16" ht="52.7" customHeight="1">
      <c r="A844" s="61" t="str">
        <f ca="1">IF(ISERROR(MATCH(B844,Код_КЦСР,0)),"",INDIRECT(ADDRESS(MATCH(B844,Код_КЦСР,0)+1,2,,,"КЦСР")))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844" s="45" t="s">
        <v>34</v>
      </c>
      <c r="C844" s="8"/>
      <c r="D844" s="1"/>
      <c r="E844" s="88"/>
      <c r="F844" s="7">
        <f aca="true" t="shared" si="188" ref="F844:O850">F845</f>
        <v>1500</v>
      </c>
      <c r="G844" s="7">
        <f t="shared" si="188"/>
        <v>0</v>
      </c>
      <c r="H844" s="35">
        <f t="shared" si="186"/>
        <v>1500</v>
      </c>
      <c r="I844" s="7">
        <f t="shared" si="188"/>
        <v>0</v>
      </c>
      <c r="J844" s="35">
        <f t="shared" si="184"/>
        <v>1500</v>
      </c>
      <c r="K844" s="7">
        <f t="shared" si="188"/>
        <v>-270.4</v>
      </c>
      <c r="L844" s="35">
        <f t="shared" si="179"/>
        <v>1229.6</v>
      </c>
      <c r="M844" s="7">
        <f t="shared" si="188"/>
        <v>0</v>
      </c>
      <c r="N844" s="35">
        <f t="shared" si="180"/>
        <v>1229.6</v>
      </c>
      <c r="O844" s="7">
        <f t="shared" si="188"/>
        <v>0</v>
      </c>
      <c r="P844" s="35">
        <f t="shared" si="178"/>
        <v>1229.6</v>
      </c>
    </row>
    <row r="845" spans="1:16" ht="33">
      <c r="A845" s="61" t="str">
        <f ca="1">IF(ISERROR(MATCH(B845,Код_КЦСР,0)),"",INDIRECT(ADDRESS(MATCH(B845,Код_КЦСР,0)+1,2,,,"КЦСР")))</f>
        <v>Энергосбережение и повышение энергетической эффективности в жилищном фонде</v>
      </c>
      <c r="B845" s="45" t="s">
        <v>35</v>
      </c>
      <c r="C845" s="8"/>
      <c r="D845" s="1"/>
      <c r="E845" s="88"/>
      <c r="F845" s="7">
        <f t="shared" si="188"/>
        <v>1500</v>
      </c>
      <c r="G845" s="7">
        <f t="shared" si="188"/>
        <v>0</v>
      </c>
      <c r="H845" s="35">
        <f t="shared" si="186"/>
        <v>1500</v>
      </c>
      <c r="I845" s="7">
        <f t="shared" si="188"/>
        <v>0</v>
      </c>
      <c r="J845" s="35">
        <f t="shared" si="184"/>
        <v>1500</v>
      </c>
      <c r="K845" s="7">
        <f t="shared" si="188"/>
        <v>-270.4</v>
      </c>
      <c r="L845" s="35">
        <f t="shared" si="179"/>
        <v>1229.6</v>
      </c>
      <c r="M845" s="7">
        <f t="shared" si="188"/>
        <v>0</v>
      </c>
      <c r="N845" s="35">
        <f t="shared" si="180"/>
        <v>1229.6</v>
      </c>
      <c r="O845" s="7">
        <f t="shared" si="188"/>
        <v>0</v>
      </c>
      <c r="P845" s="35">
        <f t="shared" si="178"/>
        <v>1229.6</v>
      </c>
    </row>
    <row r="846" spans="1:16" ht="49.5">
      <c r="A846" s="61" t="str">
        <f ca="1">IF(ISERROR(MATCH(B846,Код_КЦСР,0)),"",INDIRECT(ADDRESS(MATCH(B846,Код_КЦСР,0)+1,2,,,"КЦСР")))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846" s="45" t="s">
        <v>37</v>
      </c>
      <c r="C846" s="8"/>
      <c r="D846" s="1"/>
      <c r="E846" s="88"/>
      <c r="F846" s="7">
        <f t="shared" si="188"/>
        <v>1500</v>
      </c>
      <c r="G846" s="7">
        <f t="shared" si="188"/>
        <v>0</v>
      </c>
      <c r="H846" s="35">
        <f t="shared" si="186"/>
        <v>1500</v>
      </c>
      <c r="I846" s="7">
        <f t="shared" si="188"/>
        <v>0</v>
      </c>
      <c r="J846" s="35">
        <f t="shared" si="184"/>
        <v>1500</v>
      </c>
      <c r="K846" s="7">
        <f t="shared" si="188"/>
        <v>-270.4</v>
      </c>
      <c r="L846" s="35">
        <f t="shared" si="179"/>
        <v>1229.6</v>
      </c>
      <c r="M846" s="7">
        <f t="shared" si="188"/>
        <v>0</v>
      </c>
      <c r="N846" s="35">
        <f t="shared" si="180"/>
        <v>1229.6</v>
      </c>
      <c r="O846" s="7">
        <f t="shared" si="188"/>
        <v>0</v>
      </c>
      <c r="P846" s="35">
        <f t="shared" si="178"/>
        <v>1229.6</v>
      </c>
    </row>
    <row r="847" spans="1:16" ht="12.75">
      <c r="A847" s="61" t="str">
        <f ca="1">IF(ISERROR(MATCH(C847,Код_Раздел,0)),"",INDIRECT(ADDRESS(MATCH(C847,Код_Раздел,0)+1,2,,,"Раздел")))</f>
        <v>Жилищно-коммунальное хозяйство</v>
      </c>
      <c r="B847" s="45" t="s">
        <v>37</v>
      </c>
      <c r="C847" s="8" t="s">
        <v>229</v>
      </c>
      <c r="D847" s="1"/>
      <c r="E847" s="88"/>
      <c r="F847" s="7">
        <f t="shared" si="188"/>
        <v>1500</v>
      </c>
      <c r="G847" s="7">
        <f t="shared" si="188"/>
        <v>0</v>
      </c>
      <c r="H847" s="35">
        <f t="shared" si="186"/>
        <v>1500</v>
      </c>
      <c r="I847" s="7">
        <f t="shared" si="188"/>
        <v>0</v>
      </c>
      <c r="J847" s="35">
        <f t="shared" si="184"/>
        <v>1500</v>
      </c>
      <c r="K847" s="7">
        <f t="shared" si="188"/>
        <v>-270.4</v>
      </c>
      <c r="L847" s="35">
        <f t="shared" si="179"/>
        <v>1229.6</v>
      </c>
      <c r="M847" s="7">
        <f t="shared" si="188"/>
        <v>0</v>
      </c>
      <c r="N847" s="35">
        <f t="shared" si="180"/>
        <v>1229.6</v>
      </c>
      <c r="O847" s="7">
        <f t="shared" si="188"/>
        <v>0</v>
      </c>
      <c r="P847" s="35">
        <f t="shared" si="178"/>
        <v>1229.6</v>
      </c>
    </row>
    <row r="848" spans="1:16" ht="12.75">
      <c r="A848" s="12" t="s">
        <v>234</v>
      </c>
      <c r="B848" s="45" t="s">
        <v>37</v>
      </c>
      <c r="C848" s="8" t="s">
        <v>229</v>
      </c>
      <c r="D848" s="8" t="s">
        <v>221</v>
      </c>
      <c r="E848" s="88"/>
      <c r="F848" s="7">
        <f t="shared" si="188"/>
        <v>1500</v>
      </c>
      <c r="G848" s="7">
        <f t="shared" si="188"/>
        <v>0</v>
      </c>
      <c r="H848" s="35">
        <f t="shared" si="186"/>
        <v>1500</v>
      </c>
      <c r="I848" s="7">
        <f t="shared" si="188"/>
        <v>0</v>
      </c>
      <c r="J848" s="35">
        <f t="shared" si="184"/>
        <v>1500</v>
      </c>
      <c r="K848" s="7">
        <f t="shared" si="188"/>
        <v>-270.4</v>
      </c>
      <c r="L848" s="35">
        <f t="shared" si="179"/>
        <v>1229.6</v>
      </c>
      <c r="M848" s="7">
        <f t="shared" si="188"/>
        <v>0</v>
      </c>
      <c r="N848" s="35">
        <f t="shared" si="180"/>
        <v>1229.6</v>
      </c>
      <c r="O848" s="7">
        <f t="shared" si="188"/>
        <v>0</v>
      </c>
      <c r="P848" s="35">
        <f t="shared" si="178"/>
        <v>1229.6</v>
      </c>
    </row>
    <row r="849" spans="1:16" ht="12.75">
      <c r="A849" s="61" t="str">
        <f ca="1">IF(ISERROR(MATCH(E849,Код_КВР,0)),"",INDIRECT(ADDRESS(MATCH(E849,Код_КВР,0)+1,2,,,"КВР")))</f>
        <v>Закупка товаров, работ и услуг для муниципальных нужд</v>
      </c>
      <c r="B849" s="45" t="s">
        <v>37</v>
      </c>
      <c r="C849" s="8" t="s">
        <v>229</v>
      </c>
      <c r="D849" s="8" t="s">
        <v>221</v>
      </c>
      <c r="E849" s="88">
        <v>200</v>
      </c>
      <c r="F849" s="7">
        <f t="shared" si="188"/>
        <v>1500</v>
      </c>
      <c r="G849" s="7">
        <f t="shared" si="188"/>
        <v>0</v>
      </c>
      <c r="H849" s="35">
        <f t="shared" si="186"/>
        <v>1500</v>
      </c>
      <c r="I849" s="7">
        <f t="shared" si="188"/>
        <v>0</v>
      </c>
      <c r="J849" s="35">
        <f t="shared" si="184"/>
        <v>1500</v>
      </c>
      <c r="K849" s="7">
        <f t="shared" si="188"/>
        <v>-270.4</v>
      </c>
      <c r="L849" s="35">
        <f t="shared" si="179"/>
        <v>1229.6</v>
      </c>
      <c r="M849" s="7">
        <f t="shared" si="188"/>
        <v>0</v>
      </c>
      <c r="N849" s="35">
        <f t="shared" si="180"/>
        <v>1229.6</v>
      </c>
      <c r="O849" s="7">
        <f t="shared" si="188"/>
        <v>0</v>
      </c>
      <c r="P849" s="35">
        <f t="shared" si="178"/>
        <v>1229.6</v>
      </c>
    </row>
    <row r="850" spans="1:16" ht="33">
      <c r="A850" s="61" t="str">
        <f ca="1">IF(ISERROR(MATCH(E850,Код_КВР,0)),"",INDIRECT(ADDRESS(MATCH(E850,Код_КВР,0)+1,2,,,"КВР")))</f>
        <v>Иные закупки товаров, работ и услуг для обеспечения муниципальных нужд</v>
      </c>
      <c r="B850" s="45" t="s">
        <v>37</v>
      </c>
      <c r="C850" s="8" t="s">
        <v>229</v>
      </c>
      <c r="D850" s="8" t="s">
        <v>221</v>
      </c>
      <c r="E850" s="88">
        <v>240</v>
      </c>
      <c r="F850" s="7">
        <f t="shared" si="188"/>
        <v>1500</v>
      </c>
      <c r="G850" s="7">
        <f t="shared" si="188"/>
        <v>0</v>
      </c>
      <c r="H850" s="35">
        <f t="shared" si="186"/>
        <v>1500</v>
      </c>
      <c r="I850" s="7">
        <f t="shared" si="188"/>
        <v>0</v>
      </c>
      <c r="J850" s="35">
        <f t="shared" si="184"/>
        <v>1500</v>
      </c>
      <c r="K850" s="7">
        <f t="shared" si="188"/>
        <v>-270.4</v>
      </c>
      <c r="L850" s="35">
        <f t="shared" si="179"/>
        <v>1229.6</v>
      </c>
      <c r="M850" s="7">
        <f t="shared" si="188"/>
        <v>0</v>
      </c>
      <c r="N850" s="35">
        <f t="shared" si="180"/>
        <v>1229.6</v>
      </c>
      <c r="O850" s="7">
        <f t="shared" si="188"/>
        <v>0</v>
      </c>
      <c r="P850" s="35">
        <f t="shared" si="178"/>
        <v>1229.6</v>
      </c>
    </row>
    <row r="851" spans="1:16" ht="33">
      <c r="A851" s="61" t="str">
        <f ca="1">IF(ISERROR(MATCH(E851,Код_КВР,0)),"",INDIRECT(ADDRESS(MATCH(E851,Код_КВР,0)+1,2,,,"КВР")))</f>
        <v xml:space="preserve">Прочая закупка товаров, работ и услуг для обеспечения муниципальных нужд         </v>
      </c>
      <c r="B851" s="45" t="s">
        <v>37</v>
      </c>
      <c r="C851" s="8" t="s">
        <v>229</v>
      </c>
      <c r="D851" s="8" t="s">
        <v>221</v>
      </c>
      <c r="E851" s="88">
        <v>244</v>
      </c>
      <c r="F851" s="7">
        <f>'прил.5'!G462</f>
        <v>1500</v>
      </c>
      <c r="G851" s="7">
        <f>'прил.5'!H462</f>
        <v>0</v>
      </c>
      <c r="H851" s="35">
        <f t="shared" si="186"/>
        <v>1500</v>
      </c>
      <c r="I851" s="7">
        <f>'прил.5'!J462</f>
        <v>0</v>
      </c>
      <c r="J851" s="35">
        <f t="shared" si="184"/>
        <v>1500</v>
      </c>
      <c r="K851" s="7">
        <f>'прил.5'!L462</f>
        <v>-270.4</v>
      </c>
      <c r="L851" s="35">
        <f t="shared" si="179"/>
        <v>1229.6</v>
      </c>
      <c r="M851" s="7">
        <f>'прил.5'!N462</f>
        <v>0</v>
      </c>
      <c r="N851" s="35">
        <f t="shared" si="180"/>
        <v>1229.6</v>
      </c>
      <c r="O851" s="7">
        <f>'прил.5'!P462</f>
        <v>0</v>
      </c>
      <c r="P851" s="35">
        <f t="shared" si="178"/>
        <v>1229.6</v>
      </c>
    </row>
    <row r="852" spans="1:16" ht="35.25" customHeight="1">
      <c r="A852" s="61" t="str">
        <f ca="1">IF(ISERROR(MATCH(B852,Код_КЦСР,0)),"",INDIRECT(ADDRESS(MATCH(B852,Код_КЦСР,0)+1,2,,,"КЦСР")))</f>
        <v>Муниципальная программа «Развитие городского общественного транспорта» на 2014-2016 годы</v>
      </c>
      <c r="B852" s="45" t="s">
        <v>39</v>
      </c>
      <c r="C852" s="8"/>
      <c r="D852" s="1"/>
      <c r="E852" s="88"/>
      <c r="F852" s="7">
        <f aca="true" t="shared" si="189" ref="F852:O857">F853</f>
        <v>18724.9</v>
      </c>
      <c r="G852" s="7">
        <f t="shared" si="189"/>
        <v>0</v>
      </c>
      <c r="H852" s="35">
        <f t="shared" si="186"/>
        <v>18724.9</v>
      </c>
      <c r="I852" s="7">
        <f t="shared" si="189"/>
        <v>0</v>
      </c>
      <c r="J852" s="35">
        <f t="shared" si="184"/>
        <v>18724.9</v>
      </c>
      <c r="K852" s="7">
        <f t="shared" si="189"/>
        <v>0</v>
      </c>
      <c r="L852" s="35">
        <f t="shared" si="179"/>
        <v>18724.9</v>
      </c>
      <c r="M852" s="7">
        <f t="shared" si="189"/>
        <v>0</v>
      </c>
      <c r="N852" s="35">
        <f t="shared" si="180"/>
        <v>18724.9</v>
      </c>
      <c r="O852" s="7">
        <f>O853+O859</f>
        <v>12800</v>
      </c>
      <c r="P852" s="35">
        <f t="shared" si="178"/>
        <v>31524.9</v>
      </c>
    </row>
    <row r="853" spans="1:16" ht="12.75">
      <c r="A853" s="61" t="str">
        <f ca="1">IF(ISERROR(MATCH(B853,Код_КЦСР,0)),"",INDIRECT(ADDRESS(MATCH(B853,Код_КЦСР,0)+1,2,,,"КЦСР")))</f>
        <v>Приобретение автобусов в муниципальную собственность</v>
      </c>
      <c r="B853" s="45" t="s">
        <v>41</v>
      </c>
      <c r="C853" s="8"/>
      <c r="D853" s="1"/>
      <c r="E853" s="88"/>
      <c r="F853" s="7">
        <f t="shared" si="189"/>
        <v>18724.9</v>
      </c>
      <c r="G853" s="7">
        <f t="shared" si="189"/>
        <v>0</v>
      </c>
      <c r="H853" s="35">
        <f t="shared" si="186"/>
        <v>18724.9</v>
      </c>
      <c r="I853" s="7">
        <f t="shared" si="189"/>
        <v>0</v>
      </c>
      <c r="J853" s="35">
        <f t="shared" si="184"/>
        <v>18724.9</v>
      </c>
      <c r="K853" s="7">
        <f t="shared" si="189"/>
        <v>0</v>
      </c>
      <c r="L853" s="35">
        <f t="shared" si="179"/>
        <v>18724.9</v>
      </c>
      <c r="M853" s="7">
        <f t="shared" si="189"/>
        <v>0</v>
      </c>
      <c r="N853" s="35">
        <f t="shared" si="180"/>
        <v>18724.9</v>
      </c>
      <c r="O853" s="7">
        <f t="shared" si="189"/>
        <v>0</v>
      </c>
      <c r="P853" s="35">
        <f t="shared" si="178"/>
        <v>18724.9</v>
      </c>
    </row>
    <row r="854" spans="1:16" ht="12.75">
      <c r="A854" s="61" t="str">
        <f ca="1">IF(ISERROR(MATCH(C854,Код_Раздел,0)),"",INDIRECT(ADDRESS(MATCH(C854,Код_Раздел,0)+1,2,,,"Раздел")))</f>
        <v>Национальная экономика</v>
      </c>
      <c r="B854" s="45" t="s">
        <v>41</v>
      </c>
      <c r="C854" s="8" t="s">
        <v>224</v>
      </c>
      <c r="D854" s="1"/>
      <c r="E854" s="88"/>
      <c r="F854" s="7">
        <f t="shared" si="189"/>
        <v>18724.9</v>
      </c>
      <c r="G854" s="7">
        <f t="shared" si="189"/>
        <v>0</v>
      </c>
      <c r="H854" s="35">
        <f t="shared" si="186"/>
        <v>18724.9</v>
      </c>
      <c r="I854" s="7">
        <f t="shared" si="189"/>
        <v>0</v>
      </c>
      <c r="J854" s="35">
        <f t="shared" si="184"/>
        <v>18724.9</v>
      </c>
      <c r="K854" s="7">
        <f t="shared" si="189"/>
        <v>0</v>
      </c>
      <c r="L854" s="35">
        <f t="shared" si="179"/>
        <v>18724.9</v>
      </c>
      <c r="M854" s="7">
        <f t="shared" si="189"/>
        <v>0</v>
      </c>
      <c r="N854" s="35">
        <f t="shared" si="180"/>
        <v>18724.9</v>
      </c>
      <c r="O854" s="7">
        <f t="shared" si="189"/>
        <v>0</v>
      </c>
      <c r="P854" s="35">
        <f aca="true" t="shared" si="190" ref="P854:P922">N854+O854</f>
        <v>18724.9</v>
      </c>
    </row>
    <row r="855" spans="1:16" ht="12.75">
      <c r="A855" s="77" t="s">
        <v>367</v>
      </c>
      <c r="B855" s="45" t="s">
        <v>41</v>
      </c>
      <c r="C855" s="8" t="s">
        <v>224</v>
      </c>
      <c r="D855" s="8" t="s">
        <v>230</v>
      </c>
      <c r="E855" s="88"/>
      <c r="F855" s="7">
        <f t="shared" si="189"/>
        <v>18724.9</v>
      </c>
      <c r="G855" s="7">
        <f t="shared" si="189"/>
        <v>0</v>
      </c>
      <c r="H855" s="35">
        <f t="shared" si="186"/>
        <v>18724.9</v>
      </c>
      <c r="I855" s="7">
        <f t="shared" si="189"/>
        <v>0</v>
      </c>
      <c r="J855" s="35">
        <f t="shared" si="184"/>
        <v>18724.9</v>
      </c>
      <c r="K855" s="7">
        <f t="shared" si="189"/>
        <v>0</v>
      </c>
      <c r="L855" s="35">
        <f t="shared" si="179"/>
        <v>18724.9</v>
      </c>
      <c r="M855" s="7">
        <f t="shared" si="189"/>
        <v>0</v>
      </c>
      <c r="N855" s="35">
        <f t="shared" si="180"/>
        <v>18724.9</v>
      </c>
      <c r="O855" s="7">
        <f t="shared" si="189"/>
        <v>0</v>
      </c>
      <c r="P855" s="35">
        <f t="shared" si="190"/>
        <v>18724.9</v>
      </c>
    </row>
    <row r="856" spans="1:16" ht="12.75">
      <c r="A856" s="61" t="str">
        <f ca="1">IF(ISERROR(MATCH(E856,Код_КВР,0)),"",INDIRECT(ADDRESS(MATCH(E856,Код_КВР,0)+1,2,,,"КВР")))</f>
        <v>Закупка товаров, работ и услуг для муниципальных нужд</v>
      </c>
      <c r="B856" s="45" t="s">
        <v>41</v>
      </c>
      <c r="C856" s="8" t="s">
        <v>224</v>
      </c>
      <c r="D856" s="8" t="s">
        <v>230</v>
      </c>
      <c r="E856" s="88">
        <v>200</v>
      </c>
      <c r="F856" s="7">
        <f t="shared" si="189"/>
        <v>18724.9</v>
      </c>
      <c r="G856" s="7">
        <f t="shared" si="189"/>
        <v>0</v>
      </c>
      <c r="H856" s="35">
        <f t="shared" si="186"/>
        <v>18724.9</v>
      </c>
      <c r="I856" s="7">
        <f t="shared" si="189"/>
        <v>0</v>
      </c>
      <c r="J856" s="35">
        <f t="shared" si="184"/>
        <v>18724.9</v>
      </c>
      <c r="K856" s="7">
        <f t="shared" si="189"/>
        <v>0</v>
      </c>
      <c r="L856" s="35">
        <f t="shared" si="179"/>
        <v>18724.9</v>
      </c>
      <c r="M856" s="7">
        <f t="shared" si="189"/>
        <v>0</v>
      </c>
      <c r="N856" s="35">
        <f t="shared" si="180"/>
        <v>18724.9</v>
      </c>
      <c r="O856" s="7">
        <f t="shared" si="189"/>
        <v>0</v>
      </c>
      <c r="P856" s="35">
        <f t="shared" si="190"/>
        <v>18724.9</v>
      </c>
    </row>
    <row r="857" spans="1:16" ht="33">
      <c r="A857" s="61" t="str">
        <f ca="1">IF(ISERROR(MATCH(E857,Код_КВР,0)),"",INDIRECT(ADDRESS(MATCH(E857,Код_КВР,0)+1,2,,,"КВР")))</f>
        <v>Иные закупки товаров, работ и услуг для обеспечения муниципальных нужд</v>
      </c>
      <c r="B857" s="45" t="s">
        <v>41</v>
      </c>
      <c r="C857" s="8" t="s">
        <v>224</v>
      </c>
      <c r="D857" s="8" t="s">
        <v>230</v>
      </c>
      <c r="E857" s="88">
        <v>240</v>
      </c>
      <c r="F857" s="7">
        <f t="shared" si="189"/>
        <v>18724.9</v>
      </c>
      <c r="G857" s="7">
        <f t="shared" si="189"/>
        <v>0</v>
      </c>
      <c r="H857" s="35">
        <f t="shared" si="186"/>
        <v>18724.9</v>
      </c>
      <c r="I857" s="7">
        <f t="shared" si="189"/>
        <v>0</v>
      </c>
      <c r="J857" s="35">
        <f t="shared" si="184"/>
        <v>18724.9</v>
      </c>
      <c r="K857" s="7">
        <f t="shared" si="189"/>
        <v>0</v>
      </c>
      <c r="L857" s="35">
        <f t="shared" si="179"/>
        <v>18724.9</v>
      </c>
      <c r="M857" s="7">
        <f t="shared" si="189"/>
        <v>0</v>
      </c>
      <c r="N857" s="35">
        <f t="shared" si="180"/>
        <v>18724.9</v>
      </c>
      <c r="O857" s="7">
        <f t="shared" si="189"/>
        <v>0</v>
      </c>
      <c r="P857" s="35">
        <f t="shared" si="190"/>
        <v>18724.9</v>
      </c>
    </row>
    <row r="858" spans="1:16" ht="33">
      <c r="A858" s="61" t="str">
        <f ca="1">IF(ISERROR(MATCH(E858,Код_КВР,0)),"",INDIRECT(ADDRESS(MATCH(E858,Код_КВР,0)+1,2,,,"КВР")))</f>
        <v xml:space="preserve">Прочая закупка товаров, работ и услуг для обеспечения муниципальных нужд         </v>
      </c>
      <c r="B858" s="45" t="s">
        <v>41</v>
      </c>
      <c r="C858" s="8" t="s">
        <v>224</v>
      </c>
      <c r="D858" s="8" t="s">
        <v>230</v>
      </c>
      <c r="E858" s="88">
        <v>244</v>
      </c>
      <c r="F858" s="7">
        <f>'прил.5'!G1346</f>
        <v>18724.9</v>
      </c>
      <c r="G858" s="7">
        <f>'прил.5'!H1346</f>
        <v>0</v>
      </c>
      <c r="H858" s="35">
        <f t="shared" si="186"/>
        <v>18724.9</v>
      </c>
      <c r="I858" s="7">
        <f>'прил.5'!J1346</f>
        <v>0</v>
      </c>
      <c r="J858" s="35">
        <f t="shared" si="184"/>
        <v>18724.9</v>
      </c>
      <c r="K858" s="7">
        <f>'прил.5'!L1346</f>
        <v>0</v>
      </c>
      <c r="L858" s="35">
        <f t="shared" si="179"/>
        <v>18724.9</v>
      </c>
      <c r="M858" s="7">
        <f>'прил.5'!N1346</f>
        <v>0</v>
      </c>
      <c r="N858" s="35">
        <f t="shared" si="180"/>
        <v>18724.9</v>
      </c>
      <c r="O858" s="7">
        <f>'прил.5'!P1346</f>
        <v>0</v>
      </c>
      <c r="P858" s="35">
        <f t="shared" si="190"/>
        <v>18724.9</v>
      </c>
    </row>
    <row r="859" spans="1:16" ht="72.75" customHeight="1">
      <c r="A859" s="61" t="str">
        <f ca="1">IF(ISERROR(MATCH(B859,Код_КЦСР,0)),"",INDIRECT(ADDRESS(MATCH(B859,Код_КЦСР,0)+1,2,,,"КЦСР")))</f>
        <v>Субсидии на возмещение затрат транспортным организациям, осуществляющим перевозку пассажиров по социально-значимым маршрутам, для обеспечения равной доступности услуг общественного транспорта на территории города</v>
      </c>
      <c r="B859" s="45" t="s">
        <v>648</v>
      </c>
      <c r="C859" s="8"/>
      <c r="D859" s="1"/>
      <c r="E859" s="120"/>
      <c r="F859" s="7"/>
      <c r="G859" s="7"/>
      <c r="H859" s="35"/>
      <c r="I859" s="7"/>
      <c r="J859" s="35"/>
      <c r="K859" s="7"/>
      <c r="L859" s="35"/>
      <c r="M859" s="7"/>
      <c r="N859" s="35"/>
      <c r="O859" s="7">
        <f>O860</f>
        <v>12800</v>
      </c>
      <c r="P859" s="35">
        <f t="shared" si="190"/>
        <v>12800</v>
      </c>
    </row>
    <row r="860" spans="1:16" ht="12.75">
      <c r="A860" s="61" t="str">
        <f ca="1">IF(ISERROR(MATCH(C860,Код_Раздел,0)),"",INDIRECT(ADDRESS(MATCH(C860,Код_Раздел,0)+1,2,,,"Раздел")))</f>
        <v>Национальная экономика</v>
      </c>
      <c r="B860" s="45" t="s">
        <v>648</v>
      </c>
      <c r="C860" s="8" t="s">
        <v>224</v>
      </c>
      <c r="D860" s="1"/>
      <c r="E860" s="120"/>
      <c r="F860" s="7"/>
      <c r="G860" s="7"/>
      <c r="H860" s="35"/>
      <c r="I860" s="7"/>
      <c r="J860" s="35"/>
      <c r="K860" s="7"/>
      <c r="L860" s="35"/>
      <c r="M860" s="7"/>
      <c r="N860" s="35"/>
      <c r="O860" s="7">
        <f>O861</f>
        <v>12800</v>
      </c>
      <c r="P860" s="35">
        <f t="shared" si="190"/>
        <v>12800</v>
      </c>
    </row>
    <row r="861" spans="1:16" ht="12.75">
      <c r="A861" s="77" t="s">
        <v>367</v>
      </c>
      <c r="B861" s="45" t="s">
        <v>648</v>
      </c>
      <c r="C861" s="8" t="s">
        <v>224</v>
      </c>
      <c r="D861" s="8" t="s">
        <v>230</v>
      </c>
      <c r="E861" s="120"/>
      <c r="F861" s="7"/>
      <c r="G861" s="7"/>
      <c r="H861" s="35"/>
      <c r="I861" s="7"/>
      <c r="J861" s="35"/>
      <c r="K861" s="7"/>
      <c r="L861" s="35"/>
      <c r="M861" s="7"/>
      <c r="N861" s="35"/>
      <c r="O861" s="7">
        <f>O862</f>
        <v>12800</v>
      </c>
      <c r="P861" s="35">
        <f t="shared" si="190"/>
        <v>12800</v>
      </c>
    </row>
    <row r="862" spans="1:16" ht="12.75">
      <c r="A862" s="61" t="str">
        <f ca="1">IF(ISERROR(MATCH(E862,Код_КВР,0)),"",INDIRECT(ADDRESS(MATCH(E862,Код_КВР,0)+1,2,,,"КВР")))</f>
        <v>Иные бюджетные ассигнования</v>
      </c>
      <c r="B862" s="45" t="s">
        <v>648</v>
      </c>
      <c r="C862" s="8" t="s">
        <v>224</v>
      </c>
      <c r="D862" s="8" t="s">
        <v>230</v>
      </c>
      <c r="E862" s="120">
        <v>800</v>
      </c>
      <c r="F862" s="7"/>
      <c r="G862" s="7"/>
      <c r="H862" s="35"/>
      <c r="I862" s="7"/>
      <c r="J862" s="35"/>
      <c r="K862" s="7"/>
      <c r="L862" s="35"/>
      <c r="M862" s="7"/>
      <c r="N862" s="35"/>
      <c r="O862" s="7">
        <f>O863</f>
        <v>12800</v>
      </c>
      <c r="P862" s="35">
        <f t="shared" si="190"/>
        <v>12800</v>
      </c>
    </row>
    <row r="863" spans="1:16" ht="49.5">
      <c r="A863" s="61" t="str">
        <f ca="1">IF(ISERROR(MATCH(E863,Код_КВР,0)),"",INDIRECT(ADDRESS(MATCH(E863,Код_КВР,0)+1,2,,,"КВР")))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863" s="45" t="s">
        <v>648</v>
      </c>
      <c r="C863" s="8" t="s">
        <v>224</v>
      </c>
      <c r="D863" s="8" t="s">
        <v>230</v>
      </c>
      <c r="E863" s="120">
        <v>810</v>
      </c>
      <c r="F863" s="7"/>
      <c r="G863" s="7"/>
      <c r="H863" s="35"/>
      <c r="I863" s="7"/>
      <c r="J863" s="35"/>
      <c r="K863" s="7"/>
      <c r="L863" s="35"/>
      <c r="M863" s="7"/>
      <c r="N863" s="35"/>
      <c r="O863" s="7">
        <f>'прил.5'!P238</f>
        <v>12800</v>
      </c>
      <c r="P863" s="35">
        <f t="shared" si="190"/>
        <v>12800</v>
      </c>
    </row>
    <row r="864" spans="1:16" ht="36.75" customHeight="1">
      <c r="A864" s="61" t="str">
        <f ca="1">IF(ISERROR(MATCH(B864,Код_КЦСР,0)),"",INDIRECT(ADDRESS(MATCH(B864,Код_КЦСР,0)+1,2,,,"КЦСР")))</f>
        <v>Муниципальная программа «Реализация градостроительной политики города Череповца» на 2014-2022 годы</v>
      </c>
      <c r="B864" s="45" t="s">
        <v>43</v>
      </c>
      <c r="C864" s="8"/>
      <c r="D864" s="1"/>
      <c r="E864" s="88"/>
      <c r="F864" s="7">
        <f>F865+F871</f>
        <v>8645.8</v>
      </c>
      <c r="G864" s="7">
        <f>G865+G871</f>
        <v>0</v>
      </c>
      <c r="H864" s="35">
        <f t="shared" si="186"/>
        <v>8645.8</v>
      </c>
      <c r="I864" s="7">
        <f>I865+I871</f>
        <v>0</v>
      </c>
      <c r="J864" s="35">
        <f t="shared" si="184"/>
        <v>8645.8</v>
      </c>
      <c r="K864" s="7">
        <f>K865+K871</f>
        <v>-4085.5</v>
      </c>
      <c r="L864" s="35">
        <f t="shared" si="179"/>
        <v>4560.299999999999</v>
      </c>
      <c r="M864" s="7">
        <f>M865+M871</f>
        <v>0</v>
      </c>
      <c r="N864" s="35">
        <f t="shared" si="180"/>
        <v>4560.299999999999</v>
      </c>
      <c r="O864" s="7">
        <f>O865+O871</f>
        <v>0</v>
      </c>
      <c r="P864" s="35">
        <f t="shared" si="190"/>
        <v>4560.299999999999</v>
      </c>
    </row>
    <row r="865" spans="1:16" ht="33">
      <c r="A865" s="61" t="str">
        <f ca="1">IF(ISERROR(MATCH(B865,Код_КЦСР,0)),"",INDIRECT(ADDRESS(MATCH(B865,Код_КЦСР,0)+1,2,,,"КЦСР")))</f>
        <v>Обеспечение подготовки градостроительной документации и нормативно-правовых актов</v>
      </c>
      <c r="B865" s="45" t="s">
        <v>44</v>
      </c>
      <c r="C865" s="8"/>
      <c r="D865" s="1"/>
      <c r="E865" s="88"/>
      <c r="F865" s="7">
        <f aca="true" t="shared" si="191" ref="F865:O869">F866</f>
        <v>7401</v>
      </c>
      <c r="G865" s="7">
        <f t="shared" si="191"/>
        <v>0</v>
      </c>
      <c r="H865" s="35">
        <f t="shared" si="186"/>
        <v>7401</v>
      </c>
      <c r="I865" s="7">
        <f t="shared" si="191"/>
        <v>0</v>
      </c>
      <c r="J865" s="35">
        <f t="shared" si="184"/>
        <v>7401</v>
      </c>
      <c r="K865" s="7">
        <f t="shared" si="191"/>
        <v>-4085.5</v>
      </c>
      <c r="L865" s="35">
        <f t="shared" si="179"/>
        <v>3315.5</v>
      </c>
      <c r="M865" s="7">
        <f t="shared" si="191"/>
        <v>0</v>
      </c>
      <c r="N865" s="35">
        <f t="shared" si="180"/>
        <v>3315.5</v>
      </c>
      <c r="O865" s="7">
        <f t="shared" si="191"/>
        <v>0</v>
      </c>
      <c r="P865" s="35">
        <f t="shared" si="190"/>
        <v>3315.5</v>
      </c>
    </row>
    <row r="866" spans="1:16" ht="12.75">
      <c r="A866" s="61" t="str">
        <f ca="1">IF(ISERROR(MATCH(C866,Код_Раздел,0)),"",INDIRECT(ADDRESS(MATCH(C866,Код_Раздел,0)+1,2,,,"Раздел")))</f>
        <v>Национальная экономика</v>
      </c>
      <c r="B866" s="45" t="s">
        <v>44</v>
      </c>
      <c r="C866" s="8" t="s">
        <v>224</v>
      </c>
      <c r="D866" s="1"/>
      <c r="E866" s="88"/>
      <c r="F866" s="7">
        <f t="shared" si="191"/>
        <v>7401</v>
      </c>
      <c r="G866" s="7">
        <f t="shared" si="191"/>
        <v>0</v>
      </c>
      <c r="H866" s="35">
        <f t="shared" si="186"/>
        <v>7401</v>
      </c>
      <c r="I866" s="7">
        <f t="shared" si="191"/>
        <v>0</v>
      </c>
      <c r="J866" s="35">
        <f t="shared" si="184"/>
        <v>7401</v>
      </c>
      <c r="K866" s="7">
        <f t="shared" si="191"/>
        <v>-4085.5</v>
      </c>
      <c r="L866" s="35">
        <f t="shared" si="179"/>
        <v>3315.5</v>
      </c>
      <c r="M866" s="7">
        <f t="shared" si="191"/>
        <v>0</v>
      </c>
      <c r="N866" s="35">
        <f t="shared" si="180"/>
        <v>3315.5</v>
      </c>
      <c r="O866" s="7">
        <f t="shared" si="191"/>
        <v>0</v>
      </c>
      <c r="P866" s="35">
        <f t="shared" si="190"/>
        <v>3315.5</v>
      </c>
    </row>
    <row r="867" spans="1:16" ht="12.75">
      <c r="A867" s="12" t="s">
        <v>245</v>
      </c>
      <c r="B867" s="45" t="s">
        <v>44</v>
      </c>
      <c r="C867" s="8" t="s">
        <v>224</v>
      </c>
      <c r="D867" s="8" t="s">
        <v>204</v>
      </c>
      <c r="E867" s="88"/>
      <c r="F867" s="7">
        <f t="shared" si="191"/>
        <v>7401</v>
      </c>
      <c r="G867" s="7">
        <f t="shared" si="191"/>
        <v>0</v>
      </c>
      <c r="H867" s="35">
        <f t="shared" si="186"/>
        <v>7401</v>
      </c>
      <c r="I867" s="7">
        <f t="shared" si="191"/>
        <v>0</v>
      </c>
      <c r="J867" s="35">
        <f t="shared" si="184"/>
        <v>7401</v>
      </c>
      <c r="K867" s="7">
        <f t="shared" si="191"/>
        <v>-4085.5</v>
      </c>
      <c r="L867" s="35">
        <f t="shared" si="179"/>
        <v>3315.5</v>
      </c>
      <c r="M867" s="7">
        <f t="shared" si="191"/>
        <v>0</v>
      </c>
      <c r="N867" s="35">
        <f t="shared" si="180"/>
        <v>3315.5</v>
      </c>
      <c r="O867" s="7">
        <f t="shared" si="191"/>
        <v>0</v>
      </c>
      <c r="P867" s="35">
        <f t="shared" si="190"/>
        <v>3315.5</v>
      </c>
    </row>
    <row r="868" spans="1:16" ht="12.75">
      <c r="A868" s="61" t="str">
        <f ca="1">IF(ISERROR(MATCH(E868,Код_КВР,0)),"",INDIRECT(ADDRESS(MATCH(E868,Код_КВР,0)+1,2,,,"КВР")))</f>
        <v>Закупка товаров, работ и услуг для муниципальных нужд</v>
      </c>
      <c r="B868" s="45" t="s">
        <v>44</v>
      </c>
      <c r="C868" s="8" t="s">
        <v>224</v>
      </c>
      <c r="D868" s="8" t="s">
        <v>204</v>
      </c>
      <c r="E868" s="88">
        <v>200</v>
      </c>
      <c r="F868" s="7">
        <f t="shared" si="191"/>
        <v>7401</v>
      </c>
      <c r="G868" s="7">
        <f t="shared" si="191"/>
        <v>0</v>
      </c>
      <c r="H868" s="35">
        <f t="shared" si="186"/>
        <v>7401</v>
      </c>
      <c r="I868" s="7">
        <f t="shared" si="191"/>
        <v>0</v>
      </c>
      <c r="J868" s="35">
        <f t="shared" si="184"/>
        <v>7401</v>
      </c>
      <c r="K868" s="7">
        <f t="shared" si="191"/>
        <v>-4085.5</v>
      </c>
      <c r="L868" s="35">
        <f t="shared" si="179"/>
        <v>3315.5</v>
      </c>
      <c r="M868" s="7">
        <f t="shared" si="191"/>
        <v>0</v>
      </c>
      <c r="N868" s="35">
        <f t="shared" si="180"/>
        <v>3315.5</v>
      </c>
      <c r="O868" s="7">
        <f t="shared" si="191"/>
        <v>0</v>
      </c>
      <c r="P868" s="35">
        <f t="shared" si="190"/>
        <v>3315.5</v>
      </c>
    </row>
    <row r="869" spans="1:16" ht="33">
      <c r="A869" s="61" t="str">
        <f ca="1">IF(ISERROR(MATCH(E869,Код_КВР,0)),"",INDIRECT(ADDRESS(MATCH(E869,Код_КВР,0)+1,2,,,"КВР")))</f>
        <v>Иные закупки товаров, работ и услуг для обеспечения муниципальных нужд</v>
      </c>
      <c r="B869" s="45" t="s">
        <v>44</v>
      </c>
      <c r="C869" s="8" t="s">
        <v>224</v>
      </c>
      <c r="D869" s="8" t="s">
        <v>204</v>
      </c>
      <c r="E869" s="88">
        <v>240</v>
      </c>
      <c r="F869" s="7">
        <f t="shared" si="191"/>
        <v>7401</v>
      </c>
      <c r="G869" s="7">
        <f t="shared" si="191"/>
        <v>0</v>
      </c>
      <c r="H869" s="35">
        <f t="shared" si="186"/>
        <v>7401</v>
      </c>
      <c r="I869" s="7">
        <f t="shared" si="191"/>
        <v>0</v>
      </c>
      <c r="J869" s="35">
        <f t="shared" si="184"/>
        <v>7401</v>
      </c>
      <c r="K869" s="7">
        <f t="shared" si="191"/>
        <v>-4085.5</v>
      </c>
      <c r="L869" s="35">
        <f t="shared" si="179"/>
        <v>3315.5</v>
      </c>
      <c r="M869" s="7">
        <f t="shared" si="191"/>
        <v>0</v>
      </c>
      <c r="N869" s="35">
        <f t="shared" si="180"/>
        <v>3315.5</v>
      </c>
      <c r="O869" s="7">
        <f t="shared" si="191"/>
        <v>0</v>
      </c>
      <c r="P869" s="35">
        <f t="shared" si="190"/>
        <v>3315.5</v>
      </c>
    </row>
    <row r="870" spans="1:16" ht="33">
      <c r="A870" s="61" t="str">
        <f ca="1">IF(ISERROR(MATCH(E870,Код_КВР,0)),"",INDIRECT(ADDRESS(MATCH(E870,Код_КВР,0)+1,2,,,"КВР")))</f>
        <v xml:space="preserve">Прочая закупка товаров, работ и услуг для обеспечения муниципальных нужд         </v>
      </c>
      <c r="B870" s="45" t="s">
        <v>44</v>
      </c>
      <c r="C870" s="8" t="s">
        <v>224</v>
      </c>
      <c r="D870" s="8" t="s">
        <v>204</v>
      </c>
      <c r="E870" s="88">
        <v>244</v>
      </c>
      <c r="F870" s="7">
        <f>'прил.5'!G528</f>
        <v>7401</v>
      </c>
      <c r="G870" s="7">
        <f>'прил.5'!H528</f>
        <v>0</v>
      </c>
      <c r="H870" s="35">
        <f t="shared" si="186"/>
        <v>7401</v>
      </c>
      <c r="I870" s="7">
        <f>'прил.5'!J528</f>
        <v>0</v>
      </c>
      <c r="J870" s="35">
        <f t="shared" si="184"/>
        <v>7401</v>
      </c>
      <c r="K870" s="7">
        <f>'прил.5'!L528</f>
        <v>-4085.5</v>
      </c>
      <c r="L870" s="35">
        <f t="shared" si="179"/>
        <v>3315.5</v>
      </c>
      <c r="M870" s="7">
        <f>'прил.5'!N528</f>
        <v>0</v>
      </c>
      <c r="N870" s="35">
        <f t="shared" si="180"/>
        <v>3315.5</v>
      </c>
      <c r="O870" s="7">
        <f>'прил.5'!P528</f>
        <v>0</v>
      </c>
      <c r="P870" s="35">
        <f t="shared" si="190"/>
        <v>3315.5</v>
      </c>
    </row>
    <row r="871" spans="1:16" ht="33">
      <c r="A871" s="61" t="str">
        <f ca="1">IF(ISERROR(MATCH(B871,Код_КЦСР,0)),"",INDIRECT(ADDRESS(MATCH(B871,Код_КЦСР,0)+1,2,,,"КЦСР")))</f>
        <v>Создание условий для формирования комфортной городской среды</v>
      </c>
      <c r="B871" s="45" t="s">
        <v>46</v>
      </c>
      <c r="C871" s="8"/>
      <c r="D871" s="1"/>
      <c r="E871" s="88"/>
      <c r="F871" s="7">
        <f aca="true" t="shared" si="192" ref="F871:O875">F872</f>
        <v>1244.8</v>
      </c>
      <c r="G871" s="7">
        <f t="shared" si="192"/>
        <v>0</v>
      </c>
      <c r="H871" s="35">
        <f t="shared" si="186"/>
        <v>1244.8</v>
      </c>
      <c r="I871" s="7">
        <f t="shared" si="192"/>
        <v>0</v>
      </c>
      <c r="J871" s="35">
        <f t="shared" si="184"/>
        <v>1244.8</v>
      </c>
      <c r="K871" s="7">
        <f t="shared" si="192"/>
        <v>0</v>
      </c>
      <c r="L871" s="35">
        <f t="shared" si="179"/>
        <v>1244.8</v>
      </c>
      <c r="M871" s="7">
        <f t="shared" si="192"/>
        <v>0</v>
      </c>
      <c r="N871" s="35">
        <f t="shared" si="180"/>
        <v>1244.8</v>
      </c>
      <c r="O871" s="7">
        <f t="shared" si="192"/>
        <v>0</v>
      </c>
      <c r="P871" s="35">
        <f t="shared" si="190"/>
        <v>1244.8</v>
      </c>
    </row>
    <row r="872" spans="1:16" ht="12.75">
      <c r="A872" s="61" t="str">
        <f ca="1">IF(ISERROR(MATCH(C872,Код_Раздел,0)),"",INDIRECT(ADDRESS(MATCH(C872,Код_Раздел,0)+1,2,,,"Раздел")))</f>
        <v>Национальная экономика</v>
      </c>
      <c r="B872" s="45" t="s">
        <v>46</v>
      </c>
      <c r="C872" s="8" t="s">
        <v>224</v>
      </c>
      <c r="D872" s="1"/>
      <c r="E872" s="88"/>
      <c r="F872" s="7">
        <f t="shared" si="192"/>
        <v>1244.8</v>
      </c>
      <c r="G872" s="7">
        <f t="shared" si="192"/>
        <v>0</v>
      </c>
      <c r="H872" s="35">
        <f t="shared" si="186"/>
        <v>1244.8</v>
      </c>
      <c r="I872" s="7">
        <f t="shared" si="192"/>
        <v>0</v>
      </c>
      <c r="J872" s="35">
        <f t="shared" si="184"/>
        <v>1244.8</v>
      </c>
      <c r="K872" s="7">
        <f t="shared" si="192"/>
        <v>0</v>
      </c>
      <c r="L872" s="35">
        <f t="shared" si="179"/>
        <v>1244.8</v>
      </c>
      <c r="M872" s="7">
        <f t="shared" si="192"/>
        <v>0</v>
      </c>
      <c r="N872" s="35">
        <f t="shared" si="180"/>
        <v>1244.8</v>
      </c>
      <c r="O872" s="7">
        <f t="shared" si="192"/>
        <v>0</v>
      </c>
      <c r="P872" s="35">
        <f t="shared" si="190"/>
        <v>1244.8</v>
      </c>
    </row>
    <row r="873" spans="1:16" ht="12.75">
      <c r="A873" s="12" t="s">
        <v>245</v>
      </c>
      <c r="B873" s="45" t="s">
        <v>46</v>
      </c>
      <c r="C873" s="8" t="s">
        <v>224</v>
      </c>
      <c r="D873" s="8" t="s">
        <v>204</v>
      </c>
      <c r="E873" s="88"/>
      <c r="F873" s="7">
        <f t="shared" si="192"/>
        <v>1244.8</v>
      </c>
      <c r="G873" s="7">
        <f t="shared" si="192"/>
        <v>0</v>
      </c>
      <c r="H873" s="35">
        <f t="shared" si="186"/>
        <v>1244.8</v>
      </c>
      <c r="I873" s="7">
        <f t="shared" si="192"/>
        <v>0</v>
      </c>
      <c r="J873" s="35">
        <f t="shared" si="184"/>
        <v>1244.8</v>
      </c>
      <c r="K873" s="7">
        <f t="shared" si="192"/>
        <v>0</v>
      </c>
      <c r="L873" s="35">
        <f t="shared" si="179"/>
        <v>1244.8</v>
      </c>
      <c r="M873" s="7">
        <f t="shared" si="192"/>
        <v>0</v>
      </c>
      <c r="N873" s="35">
        <f t="shared" si="180"/>
        <v>1244.8</v>
      </c>
      <c r="O873" s="7">
        <f t="shared" si="192"/>
        <v>0</v>
      </c>
      <c r="P873" s="35">
        <f t="shared" si="190"/>
        <v>1244.8</v>
      </c>
    </row>
    <row r="874" spans="1:16" ht="12.75">
      <c r="A874" s="61" t="str">
        <f ca="1">IF(ISERROR(MATCH(E874,Код_КВР,0)),"",INDIRECT(ADDRESS(MATCH(E874,Код_КВР,0)+1,2,,,"КВР")))</f>
        <v>Закупка товаров, работ и услуг для муниципальных нужд</v>
      </c>
      <c r="B874" s="45" t="s">
        <v>46</v>
      </c>
      <c r="C874" s="8" t="s">
        <v>224</v>
      </c>
      <c r="D874" s="8" t="s">
        <v>204</v>
      </c>
      <c r="E874" s="88">
        <v>200</v>
      </c>
      <c r="F874" s="7">
        <f t="shared" si="192"/>
        <v>1244.8</v>
      </c>
      <c r="G874" s="7">
        <f t="shared" si="192"/>
        <v>0</v>
      </c>
      <c r="H874" s="35">
        <f t="shared" si="186"/>
        <v>1244.8</v>
      </c>
      <c r="I874" s="7">
        <f t="shared" si="192"/>
        <v>0</v>
      </c>
      <c r="J874" s="35">
        <f t="shared" si="184"/>
        <v>1244.8</v>
      </c>
      <c r="K874" s="7">
        <f t="shared" si="192"/>
        <v>0</v>
      </c>
      <c r="L874" s="35">
        <f aca="true" t="shared" si="193" ref="L874:L937">J874+K874</f>
        <v>1244.8</v>
      </c>
      <c r="M874" s="7">
        <f t="shared" si="192"/>
        <v>0</v>
      </c>
      <c r="N874" s="35">
        <f aca="true" t="shared" si="194" ref="N874:N937">L874+M874</f>
        <v>1244.8</v>
      </c>
      <c r="O874" s="7">
        <f t="shared" si="192"/>
        <v>0</v>
      </c>
      <c r="P874" s="35">
        <f t="shared" si="190"/>
        <v>1244.8</v>
      </c>
    </row>
    <row r="875" spans="1:16" ht="33">
      <c r="A875" s="61" t="str">
        <f ca="1">IF(ISERROR(MATCH(E875,Код_КВР,0)),"",INDIRECT(ADDRESS(MATCH(E875,Код_КВР,0)+1,2,,,"КВР")))</f>
        <v>Иные закупки товаров, работ и услуг для обеспечения муниципальных нужд</v>
      </c>
      <c r="B875" s="45" t="s">
        <v>46</v>
      </c>
      <c r="C875" s="8" t="s">
        <v>224</v>
      </c>
      <c r="D875" s="8" t="s">
        <v>204</v>
      </c>
      <c r="E875" s="88">
        <v>240</v>
      </c>
      <c r="F875" s="7">
        <f t="shared" si="192"/>
        <v>1244.8</v>
      </c>
      <c r="G875" s="7">
        <f t="shared" si="192"/>
        <v>0</v>
      </c>
      <c r="H875" s="35">
        <f t="shared" si="186"/>
        <v>1244.8</v>
      </c>
      <c r="I875" s="7">
        <f t="shared" si="192"/>
        <v>0</v>
      </c>
      <c r="J875" s="35">
        <f t="shared" si="184"/>
        <v>1244.8</v>
      </c>
      <c r="K875" s="7">
        <f t="shared" si="192"/>
        <v>0</v>
      </c>
      <c r="L875" s="35">
        <f t="shared" si="193"/>
        <v>1244.8</v>
      </c>
      <c r="M875" s="7">
        <f t="shared" si="192"/>
        <v>0</v>
      </c>
      <c r="N875" s="35">
        <f t="shared" si="194"/>
        <v>1244.8</v>
      </c>
      <c r="O875" s="7">
        <f t="shared" si="192"/>
        <v>0</v>
      </c>
      <c r="P875" s="35">
        <f t="shared" si="190"/>
        <v>1244.8</v>
      </c>
    </row>
    <row r="876" spans="1:16" ht="33">
      <c r="A876" s="61" t="str">
        <f ca="1">IF(ISERROR(MATCH(E876,Код_КВР,0)),"",INDIRECT(ADDRESS(MATCH(E876,Код_КВР,0)+1,2,,,"КВР")))</f>
        <v xml:space="preserve">Прочая закупка товаров, работ и услуг для обеспечения муниципальных нужд         </v>
      </c>
      <c r="B876" s="45" t="s">
        <v>46</v>
      </c>
      <c r="C876" s="8" t="s">
        <v>224</v>
      </c>
      <c r="D876" s="8" t="s">
        <v>204</v>
      </c>
      <c r="E876" s="88">
        <v>244</v>
      </c>
      <c r="F876" s="7">
        <f>'прил.5'!G532</f>
        <v>1244.8</v>
      </c>
      <c r="G876" s="7">
        <f>'прил.5'!H532</f>
        <v>0</v>
      </c>
      <c r="H876" s="35">
        <f t="shared" si="186"/>
        <v>1244.8</v>
      </c>
      <c r="I876" s="7">
        <f>'прил.5'!J532</f>
        <v>0</v>
      </c>
      <c r="J876" s="35">
        <f t="shared" si="184"/>
        <v>1244.8</v>
      </c>
      <c r="K876" s="7">
        <f>'прил.5'!L532</f>
        <v>0</v>
      </c>
      <c r="L876" s="35">
        <f t="shared" si="193"/>
        <v>1244.8</v>
      </c>
      <c r="M876" s="7">
        <f>'прил.5'!N532</f>
        <v>0</v>
      </c>
      <c r="N876" s="35">
        <f t="shared" si="194"/>
        <v>1244.8</v>
      </c>
      <c r="O876" s="7">
        <f>'прил.5'!P532</f>
        <v>0</v>
      </c>
      <c r="P876" s="35">
        <f t="shared" si="190"/>
        <v>1244.8</v>
      </c>
    </row>
    <row r="877" spans="1:16" ht="33">
      <c r="A877" s="61" t="str">
        <f ca="1">IF(ISERROR(MATCH(B877,Код_КЦСР,0)),"",INDIRECT(ADDRESS(MATCH(B877,Код_КЦСР,0)+1,2,,,"КЦСР")))</f>
        <v>Муниципальная программа «Развитие жилищно-коммунального хозяйства города Череповца» на 2014-2018 годы</v>
      </c>
      <c r="B877" s="45" t="s">
        <v>47</v>
      </c>
      <c r="C877" s="8"/>
      <c r="D877" s="1"/>
      <c r="E877" s="88"/>
      <c r="F877" s="7">
        <f>F878+F922</f>
        <v>726507.2000000001</v>
      </c>
      <c r="G877" s="7">
        <f>G878+G922</f>
        <v>51383.6</v>
      </c>
      <c r="H877" s="35">
        <f t="shared" si="186"/>
        <v>777890.8</v>
      </c>
      <c r="I877" s="7">
        <f>I878+I922</f>
        <v>-898.9000000000001</v>
      </c>
      <c r="J877" s="35">
        <f t="shared" si="184"/>
        <v>776991.9</v>
      </c>
      <c r="K877" s="7">
        <f>K878+K922</f>
        <v>-6324.400000000001</v>
      </c>
      <c r="L877" s="35">
        <f t="shared" si="193"/>
        <v>770667.5</v>
      </c>
      <c r="M877" s="7">
        <f>M878+M922</f>
        <v>-676.6999999999999</v>
      </c>
      <c r="N877" s="35">
        <f t="shared" si="194"/>
        <v>769990.8</v>
      </c>
      <c r="O877" s="7">
        <f>O878+O922</f>
        <v>-140.2</v>
      </c>
      <c r="P877" s="35">
        <f t="shared" si="190"/>
        <v>769850.6000000001</v>
      </c>
    </row>
    <row r="878" spans="1:16" ht="12.75">
      <c r="A878" s="61" t="str">
        <f ca="1">IF(ISERROR(MATCH(B878,Код_КЦСР,0)),"",INDIRECT(ADDRESS(MATCH(B878,Код_КЦСР,0)+1,2,,,"КЦСР")))</f>
        <v>Развитие благоустройства города</v>
      </c>
      <c r="B878" s="45" t="s">
        <v>48</v>
      </c>
      <c r="C878" s="8"/>
      <c r="D878" s="1"/>
      <c r="E878" s="88"/>
      <c r="F878" s="7">
        <f>F879+F887+F899+F910+F916</f>
        <v>718826.4</v>
      </c>
      <c r="G878" s="7">
        <f>G879+G887+G899+G910+G916</f>
        <v>51383.6</v>
      </c>
      <c r="H878" s="35">
        <f t="shared" si="186"/>
        <v>770210</v>
      </c>
      <c r="I878" s="7">
        <f>I879+I887+I899+I910+I916</f>
        <v>-898.9000000000001</v>
      </c>
      <c r="J878" s="35">
        <f t="shared" si="184"/>
        <v>769311.1</v>
      </c>
      <c r="K878" s="7">
        <f>K879+K887+K899+K910+K916</f>
        <v>-6086.3</v>
      </c>
      <c r="L878" s="35">
        <f t="shared" si="193"/>
        <v>763224.7999999999</v>
      </c>
      <c r="M878" s="7">
        <f>M879+M887+M899+M910+M916</f>
        <v>-676.6999999999999</v>
      </c>
      <c r="N878" s="35">
        <f t="shared" si="194"/>
        <v>762548.1</v>
      </c>
      <c r="O878" s="7">
        <f>O879+O887+O899+O910+O916</f>
        <v>-140.2</v>
      </c>
      <c r="P878" s="35">
        <f t="shared" si="190"/>
        <v>762407.9</v>
      </c>
    </row>
    <row r="879" spans="1:16" ht="33">
      <c r="A879" s="61" t="str">
        <f ca="1">IF(ISERROR(MATCH(B879,Код_КЦСР,0)),"",INDIRECT(ADDRESS(MATCH(B879,Код_КЦСР,0)+1,2,,,"КЦСР")))</f>
        <v>Мероприятия по благоустройству и повышению внешней привлекательности города</v>
      </c>
      <c r="B879" s="45" t="s">
        <v>50</v>
      </c>
      <c r="C879" s="8"/>
      <c r="D879" s="1"/>
      <c r="E879" s="88"/>
      <c r="F879" s="7">
        <f>F880</f>
        <v>136626.2</v>
      </c>
      <c r="G879" s="7">
        <f>G880</f>
        <v>0</v>
      </c>
      <c r="H879" s="35">
        <f t="shared" si="186"/>
        <v>136626.2</v>
      </c>
      <c r="I879" s="7">
        <f>I880</f>
        <v>-898.9000000000001</v>
      </c>
      <c r="J879" s="35">
        <f t="shared" si="184"/>
        <v>135727.30000000002</v>
      </c>
      <c r="K879" s="7">
        <f>K880</f>
        <v>-2173.2</v>
      </c>
      <c r="L879" s="35">
        <f t="shared" si="193"/>
        <v>133554.1</v>
      </c>
      <c r="M879" s="7">
        <f>M880</f>
        <v>0</v>
      </c>
      <c r="N879" s="35">
        <f t="shared" si="194"/>
        <v>133554.1</v>
      </c>
      <c r="O879" s="7">
        <f>O880</f>
        <v>-140.2</v>
      </c>
      <c r="P879" s="35">
        <f t="shared" si="190"/>
        <v>133413.9</v>
      </c>
    </row>
    <row r="880" spans="1:16" ht="12.75">
      <c r="A880" s="61" t="str">
        <f ca="1">IF(ISERROR(MATCH(C880,Код_Раздел,0)),"",INDIRECT(ADDRESS(MATCH(C880,Код_Раздел,0)+1,2,,,"Раздел")))</f>
        <v>Жилищно-коммунальное хозяйство</v>
      </c>
      <c r="B880" s="45" t="s">
        <v>50</v>
      </c>
      <c r="C880" s="8" t="s">
        <v>229</v>
      </c>
      <c r="D880" s="1"/>
      <c r="E880" s="88"/>
      <c r="F880" s="7">
        <f>F881</f>
        <v>136626.2</v>
      </c>
      <c r="G880" s="7">
        <f>G881</f>
        <v>0</v>
      </c>
      <c r="H880" s="35">
        <f t="shared" si="186"/>
        <v>136626.2</v>
      </c>
      <c r="I880" s="7">
        <f>I881</f>
        <v>-898.9000000000001</v>
      </c>
      <c r="J880" s="35">
        <f t="shared" si="184"/>
        <v>135727.30000000002</v>
      </c>
      <c r="K880" s="7">
        <f>K881</f>
        <v>-2173.2</v>
      </c>
      <c r="L880" s="35">
        <f t="shared" si="193"/>
        <v>133554.1</v>
      </c>
      <c r="M880" s="7">
        <f>M881</f>
        <v>0</v>
      </c>
      <c r="N880" s="35">
        <f t="shared" si="194"/>
        <v>133554.1</v>
      </c>
      <c r="O880" s="7">
        <f>O881</f>
        <v>-140.2</v>
      </c>
      <c r="P880" s="35">
        <f t="shared" si="190"/>
        <v>133413.9</v>
      </c>
    </row>
    <row r="881" spans="1:16" ht="12.75">
      <c r="A881" s="61" t="s">
        <v>260</v>
      </c>
      <c r="B881" s="45" t="s">
        <v>50</v>
      </c>
      <c r="C881" s="8" t="s">
        <v>229</v>
      </c>
      <c r="D881" s="8" t="s">
        <v>223</v>
      </c>
      <c r="E881" s="88"/>
      <c r="F881" s="7">
        <f>F882+F885</f>
        <v>136626.2</v>
      </c>
      <c r="G881" s="7">
        <f>G882+G885</f>
        <v>0</v>
      </c>
      <c r="H881" s="35">
        <f t="shared" si="186"/>
        <v>136626.2</v>
      </c>
      <c r="I881" s="7">
        <f>I882+I885</f>
        <v>-898.9000000000001</v>
      </c>
      <c r="J881" s="35">
        <f t="shared" si="184"/>
        <v>135727.30000000002</v>
      </c>
      <c r="K881" s="7">
        <f>K882+K885</f>
        <v>-2173.2</v>
      </c>
      <c r="L881" s="35">
        <f t="shared" si="193"/>
        <v>133554.1</v>
      </c>
      <c r="M881" s="7">
        <f>M882+M885</f>
        <v>0</v>
      </c>
      <c r="N881" s="35">
        <f t="shared" si="194"/>
        <v>133554.1</v>
      </c>
      <c r="O881" s="7">
        <f>O882+O885</f>
        <v>-140.2</v>
      </c>
      <c r="P881" s="35">
        <f t="shared" si="190"/>
        <v>133413.9</v>
      </c>
    </row>
    <row r="882" spans="1:16" ht="12.75">
      <c r="A882" s="61" t="str">
        <f ca="1">IF(ISERROR(MATCH(E882,Код_КВР,0)),"",INDIRECT(ADDRESS(MATCH(E882,Код_КВР,0)+1,2,,,"КВР")))</f>
        <v>Закупка товаров, работ и услуг для муниципальных нужд</v>
      </c>
      <c r="B882" s="45" t="s">
        <v>50</v>
      </c>
      <c r="C882" s="8" t="s">
        <v>229</v>
      </c>
      <c r="D882" s="8" t="s">
        <v>223</v>
      </c>
      <c r="E882" s="88">
        <v>200</v>
      </c>
      <c r="F882" s="7">
        <f>F883</f>
        <v>104444.7</v>
      </c>
      <c r="G882" s="7">
        <f>G883</f>
        <v>0</v>
      </c>
      <c r="H882" s="35">
        <f t="shared" si="186"/>
        <v>104444.7</v>
      </c>
      <c r="I882" s="7">
        <f>I883</f>
        <v>286.2</v>
      </c>
      <c r="J882" s="35">
        <f t="shared" si="184"/>
        <v>104730.9</v>
      </c>
      <c r="K882" s="7">
        <f>K883</f>
        <v>-2173.2</v>
      </c>
      <c r="L882" s="35">
        <f t="shared" si="193"/>
        <v>102557.7</v>
      </c>
      <c r="M882" s="7">
        <f>M883</f>
        <v>0</v>
      </c>
      <c r="N882" s="35">
        <f t="shared" si="194"/>
        <v>102557.7</v>
      </c>
      <c r="O882" s="7">
        <f>O883</f>
        <v>-140.2</v>
      </c>
      <c r="P882" s="35">
        <f t="shared" si="190"/>
        <v>102417.5</v>
      </c>
    </row>
    <row r="883" spans="1:16" ht="33">
      <c r="A883" s="61" t="str">
        <f ca="1">IF(ISERROR(MATCH(E883,Код_КВР,0)),"",INDIRECT(ADDRESS(MATCH(E883,Код_КВР,0)+1,2,,,"КВР")))</f>
        <v>Иные закупки товаров, работ и услуг для обеспечения муниципальных нужд</v>
      </c>
      <c r="B883" s="45" t="s">
        <v>50</v>
      </c>
      <c r="C883" s="8" t="s">
        <v>229</v>
      </c>
      <c r="D883" s="8" t="s">
        <v>223</v>
      </c>
      <c r="E883" s="88">
        <v>240</v>
      </c>
      <c r="F883" s="7">
        <f>F884</f>
        <v>104444.7</v>
      </c>
      <c r="G883" s="7">
        <f>G884</f>
        <v>0</v>
      </c>
      <c r="H883" s="35">
        <f t="shared" si="186"/>
        <v>104444.7</v>
      </c>
      <c r="I883" s="7">
        <f>I884</f>
        <v>286.2</v>
      </c>
      <c r="J883" s="35">
        <f t="shared" si="184"/>
        <v>104730.9</v>
      </c>
      <c r="K883" s="7">
        <f>K884</f>
        <v>-2173.2</v>
      </c>
      <c r="L883" s="35">
        <f t="shared" si="193"/>
        <v>102557.7</v>
      </c>
      <c r="M883" s="7">
        <f>M884</f>
        <v>0</v>
      </c>
      <c r="N883" s="35">
        <f t="shared" si="194"/>
        <v>102557.7</v>
      </c>
      <c r="O883" s="7">
        <f>O884</f>
        <v>-140.2</v>
      </c>
      <c r="P883" s="35">
        <f t="shared" si="190"/>
        <v>102417.5</v>
      </c>
    </row>
    <row r="884" spans="1:16" ht="33">
      <c r="A884" s="61" t="str">
        <f ca="1">IF(ISERROR(MATCH(E884,Код_КВР,0)),"",INDIRECT(ADDRESS(MATCH(E884,Код_КВР,0)+1,2,,,"КВР")))</f>
        <v xml:space="preserve">Прочая закупка товаров, работ и услуг для обеспечения муниципальных нужд         </v>
      </c>
      <c r="B884" s="45" t="s">
        <v>50</v>
      </c>
      <c r="C884" s="8" t="s">
        <v>229</v>
      </c>
      <c r="D884" s="8" t="s">
        <v>223</v>
      </c>
      <c r="E884" s="88">
        <v>244</v>
      </c>
      <c r="F884" s="7">
        <f>'прил.5'!G479</f>
        <v>104444.7</v>
      </c>
      <c r="G884" s="7">
        <f>'прил.5'!H479</f>
        <v>0</v>
      </c>
      <c r="H884" s="35">
        <f t="shared" si="186"/>
        <v>104444.7</v>
      </c>
      <c r="I884" s="7">
        <f>'прил.5'!J479</f>
        <v>286.2</v>
      </c>
      <c r="J884" s="35">
        <f t="shared" si="184"/>
        <v>104730.9</v>
      </c>
      <c r="K884" s="7">
        <f>'прил.5'!L479</f>
        <v>-2173.2</v>
      </c>
      <c r="L884" s="35">
        <f t="shared" si="193"/>
        <v>102557.7</v>
      </c>
      <c r="M884" s="7">
        <f>'прил.5'!N479</f>
        <v>0</v>
      </c>
      <c r="N884" s="35">
        <f t="shared" si="194"/>
        <v>102557.7</v>
      </c>
      <c r="O884" s="7">
        <f>'прил.5'!P479</f>
        <v>-140.2</v>
      </c>
      <c r="P884" s="35">
        <f t="shared" si="190"/>
        <v>102417.5</v>
      </c>
    </row>
    <row r="885" spans="1:16" ht="12.75">
      <c r="A885" s="61" t="str">
        <f ca="1">IF(ISERROR(MATCH(E885,Код_КВР,0)),"",INDIRECT(ADDRESS(MATCH(E885,Код_КВР,0)+1,2,,,"КВР")))</f>
        <v>Иные бюджетные ассигнования</v>
      </c>
      <c r="B885" s="45" t="s">
        <v>50</v>
      </c>
      <c r="C885" s="8" t="s">
        <v>229</v>
      </c>
      <c r="D885" s="8" t="s">
        <v>223</v>
      </c>
      <c r="E885" s="88">
        <v>800</v>
      </c>
      <c r="F885" s="7">
        <f>F886</f>
        <v>32181.5</v>
      </c>
      <c r="G885" s="7">
        <f>G886</f>
        <v>0</v>
      </c>
      <c r="H885" s="35">
        <f t="shared" si="186"/>
        <v>32181.5</v>
      </c>
      <c r="I885" s="7">
        <f>I886</f>
        <v>-1185.1000000000001</v>
      </c>
      <c r="J885" s="35">
        <f t="shared" si="184"/>
        <v>30996.4</v>
      </c>
      <c r="K885" s="7">
        <f>K886</f>
        <v>0</v>
      </c>
      <c r="L885" s="35">
        <f t="shared" si="193"/>
        <v>30996.4</v>
      </c>
      <c r="M885" s="7">
        <f>M886</f>
        <v>0</v>
      </c>
      <c r="N885" s="35">
        <f t="shared" si="194"/>
        <v>30996.4</v>
      </c>
      <c r="O885" s="7">
        <f>O886</f>
        <v>0</v>
      </c>
      <c r="P885" s="35">
        <f t="shared" si="190"/>
        <v>30996.4</v>
      </c>
    </row>
    <row r="886" spans="1:16" ht="49.5">
      <c r="A886" s="61" t="str">
        <f ca="1">IF(ISERROR(MATCH(E886,Код_КВР,0)),"",INDIRECT(ADDRESS(MATCH(E886,Код_КВР,0)+1,2,,,"КВР")))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886" s="45" t="s">
        <v>50</v>
      </c>
      <c r="C886" s="8" t="s">
        <v>229</v>
      </c>
      <c r="D886" s="8" t="s">
        <v>223</v>
      </c>
      <c r="E886" s="88">
        <v>810</v>
      </c>
      <c r="F886" s="7">
        <f>'прил.5'!G481</f>
        <v>32181.5</v>
      </c>
      <c r="G886" s="7">
        <f>'прил.5'!H481</f>
        <v>0</v>
      </c>
      <c r="H886" s="35">
        <f t="shared" si="186"/>
        <v>32181.5</v>
      </c>
      <c r="I886" s="7">
        <f>'прил.5'!J481</f>
        <v>-1185.1000000000001</v>
      </c>
      <c r="J886" s="35">
        <f t="shared" si="184"/>
        <v>30996.4</v>
      </c>
      <c r="K886" s="7">
        <f>'прил.5'!L481</f>
        <v>0</v>
      </c>
      <c r="L886" s="35">
        <f t="shared" si="193"/>
        <v>30996.4</v>
      </c>
      <c r="M886" s="7">
        <f>'прил.5'!N481</f>
        <v>0</v>
      </c>
      <c r="N886" s="35">
        <f t="shared" si="194"/>
        <v>30996.4</v>
      </c>
      <c r="O886" s="7">
        <f>'прил.5'!P481</f>
        <v>0</v>
      </c>
      <c r="P886" s="35">
        <f t="shared" si="190"/>
        <v>30996.4</v>
      </c>
    </row>
    <row r="887" spans="1:16" ht="33">
      <c r="A887" s="61" t="str">
        <f ca="1">IF(ISERROR(MATCH(B887,Код_КЦСР,0)),"",INDIRECT(ADDRESS(MATCH(B887,Код_КЦСР,0)+1,2,,,"КЦСР")))</f>
        <v>Мероприятия по содержанию и ремонту улично-дорожной  сети города</v>
      </c>
      <c r="B887" s="45" t="s">
        <v>52</v>
      </c>
      <c r="C887" s="8"/>
      <c r="D887" s="1"/>
      <c r="E887" s="88"/>
      <c r="F887" s="7">
        <f>F888</f>
        <v>352239.7</v>
      </c>
      <c r="G887" s="7">
        <f>G888</f>
        <v>51383.6</v>
      </c>
      <c r="H887" s="35">
        <f t="shared" si="186"/>
        <v>403623.3</v>
      </c>
      <c r="I887" s="7">
        <f>I888</f>
        <v>0</v>
      </c>
      <c r="J887" s="35">
        <f aca="true" t="shared" si="195" ref="J887:J950">H887+I887</f>
        <v>403623.3</v>
      </c>
      <c r="K887" s="7">
        <f>K888</f>
        <v>-3913.1000000000004</v>
      </c>
      <c r="L887" s="35">
        <f t="shared" si="193"/>
        <v>399710.2</v>
      </c>
      <c r="M887" s="7">
        <f>M888</f>
        <v>-676.6999999999999</v>
      </c>
      <c r="N887" s="35">
        <f t="shared" si="194"/>
        <v>399033.5</v>
      </c>
      <c r="O887" s="7">
        <f>O888</f>
        <v>0</v>
      </c>
      <c r="P887" s="35">
        <f t="shared" si="190"/>
        <v>399033.5</v>
      </c>
    </row>
    <row r="888" spans="1:16" ht="12.75">
      <c r="A888" s="61" t="str">
        <f ca="1">IF(ISERROR(MATCH(C888,Код_Раздел,0)),"",INDIRECT(ADDRESS(MATCH(C888,Код_Раздел,0)+1,2,,,"Раздел")))</f>
        <v>Национальная экономика</v>
      </c>
      <c r="B888" s="45" t="s">
        <v>52</v>
      </c>
      <c r="C888" s="8" t="s">
        <v>224</v>
      </c>
      <c r="D888" s="1"/>
      <c r="E888" s="88"/>
      <c r="F888" s="7">
        <f>F889</f>
        <v>352239.7</v>
      </c>
      <c r="G888" s="7">
        <f>G889</f>
        <v>51383.6</v>
      </c>
      <c r="H888" s="35">
        <f t="shared" si="186"/>
        <v>403623.3</v>
      </c>
      <c r="I888" s="7">
        <f>I889</f>
        <v>0</v>
      </c>
      <c r="J888" s="35">
        <f t="shared" si="195"/>
        <v>403623.3</v>
      </c>
      <c r="K888" s="7">
        <f>K889</f>
        <v>-3913.1000000000004</v>
      </c>
      <c r="L888" s="35">
        <f t="shared" si="193"/>
        <v>399710.2</v>
      </c>
      <c r="M888" s="7">
        <f>M889</f>
        <v>-676.6999999999999</v>
      </c>
      <c r="N888" s="35">
        <f t="shared" si="194"/>
        <v>399033.5</v>
      </c>
      <c r="O888" s="7">
        <f>O889</f>
        <v>0</v>
      </c>
      <c r="P888" s="35">
        <f t="shared" si="190"/>
        <v>399033.5</v>
      </c>
    </row>
    <row r="889" spans="1:16" ht="12.75">
      <c r="A889" s="77" t="s">
        <v>188</v>
      </c>
      <c r="B889" s="45" t="s">
        <v>52</v>
      </c>
      <c r="C889" s="8" t="s">
        <v>224</v>
      </c>
      <c r="D889" s="8" t="s">
        <v>227</v>
      </c>
      <c r="E889" s="88"/>
      <c r="F889" s="7">
        <f>F890+F892+F896</f>
        <v>352239.7</v>
      </c>
      <c r="G889" s="7">
        <f>G890+G892+G896</f>
        <v>51383.6</v>
      </c>
      <c r="H889" s="35">
        <f t="shared" si="186"/>
        <v>403623.3</v>
      </c>
      <c r="I889" s="7">
        <f>I890+I892+I896</f>
        <v>0</v>
      </c>
      <c r="J889" s="35">
        <f t="shared" si="195"/>
        <v>403623.3</v>
      </c>
      <c r="K889" s="7">
        <f>K890+K892+K896</f>
        <v>-3913.1000000000004</v>
      </c>
      <c r="L889" s="35">
        <f t="shared" si="193"/>
        <v>399710.2</v>
      </c>
      <c r="M889" s="7">
        <f>M890+M892+M896</f>
        <v>-676.6999999999999</v>
      </c>
      <c r="N889" s="35">
        <f t="shared" si="194"/>
        <v>399033.5</v>
      </c>
      <c r="O889" s="7">
        <f>O890+O892+O896</f>
        <v>0</v>
      </c>
      <c r="P889" s="35">
        <f t="shared" si="190"/>
        <v>399033.5</v>
      </c>
    </row>
    <row r="890" spans="1:16" ht="33">
      <c r="A890" s="61" t="str">
        <f aca="true" t="shared" si="196" ref="A890:A898">IF(ISERROR(MATCH(E890,Код_КВР,0)),"",INDIRECT(ADDRESS(MATCH(E890,Код_КВР,0)+1,2,,,"КВР")))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90" s="45" t="s">
        <v>52</v>
      </c>
      <c r="C890" s="8" t="s">
        <v>224</v>
      </c>
      <c r="D890" s="8" t="s">
        <v>227</v>
      </c>
      <c r="E890" s="88">
        <v>100</v>
      </c>
      <c r="F890" s="7">
        <f>F891</f>
        <v>10425.9</v>
      </c>
      <c r="G890" s="7">
        <f>G891</f>
        <v>0</v>
      </c>
      <c r="H890" s="35">
        <f t="shared" si="186"/>
        <v>10425.9</v>
      </c>
      <c r="I890" s="7">
        <f>I891</f>
        <v>0</v>
      </c>
      <c r="J890" s="35">
        <f t="shared" si="195"/>
        <v>10425.9</v>
      </c>
      <c r="K890" s="7">
        <f>K891</f>
        <v>0</v>
      </c>
      <c r="L890" s="35">
        <f t="shared" si="193"/>
        <v>10425.9</v>
      </c>
      <c r="M890" s="7">
        <f>M891</f>
        <v>0</v>
      </c>
      <c r="N890" s="35">
        <f t="shared" si="194"/>
        <v>10425.9</v>
      </c>
      <c r="O890" s="7">
        <f>O891</f>
        <v>0</v>
      </c>
      <c r="P890" s="35">
        <f t="shared" si="190"/>
        <v>10425.9</v>
      </c>
    </row>
    <row r="891" spans="1:16" ht="12.75">
      <c r="A891" s="61" t="str">
        <f ca="1" t="shared" si="196"/>
        <v>Расходы на выплаты персоналу казенных учреждений</v>
      </c>
      <c r="B891" s="45" t="s">
        <v>52</v>
      </c>
      <c r="C891" s="8" t="s">
        <v>224</v>
      </c>
      <c r="D891" s="8" t="s">
        <v>227</v>
      </c>
      <c r="E891" s="88">
        <v>110</v>
      </c>
      <c r="F891" s="7">
        <f>'прил.5'!G422</f>
        <v>10425.9</v>
      </c>
      <c r="G891" s="7">
        <f>'прил.5'!H422</f>
        <v>0</v>
      </c>
      <c r="H891" s="35">
        <f t="shared" si="186"/>
        <v>10425.9</v>
      </c>
      <c r="I891" s="7">
        <f>'прил.5'!J422</f>
        <v>0</v>
      </c>
      <c r="J891" s="35">
        <f t="shared" si="195"/>
        <v>10425.9</v>
      </c>
      <c r="K891" s="7">
        <f>'прил.5'!L422</f>
        <v>0</v>
      </c>
      <c r="L891" s="35">
        <f t="shared" si="193"/>
        <v>10425.9</v>
      </c>
      <c r="M891" s="7">
        <f>'прил.5'!N422</f>
        <v>0</v>
      </c>
      <c r="N891" s="35">
        <f t="shared" si="194"/>
        <v>10425.9</v>
      </c>
      <c r="O891" s="7">
        <f>'прил.5'!P422</f>
        <v>0</v>
      </c>
      <c r="P891" s="35">
        <f t="shared" si="190"/>
        <v>10425.9</v>
      </c>
    </row>
    <row r="892" spans="1:16" ht="12.75">
      <c r="A892" s="61" t="str">
        <f ca="1" t="shared" si="196"/>
        <v>Закупка товаров, работ и услуг для муниципальных нужд</v>
      </c>
      <c r="B892" s="45" t="s">
        <v>52</v>
      </c>
      <c r="C892" s="8" t="s">
        <v>224</v>
      </c>
      <c r="D892" s="8" t="s">
        <v>227</v>
      </c>
      <c r="E892" s="88">
        <v>200</v>
      </c>
      <c r="F892" s="7">
        <f>F893</f>
        <v>341812.2</v>
      </c>
      <c r="G892" s="7">
        <f>G893</f>
        <v>51383.6</v>
      </c>
      <c r="H892" s="35">
        <f t="shared" si="186"/>
        <v>393195.8</v>
      </c>
      <c r="I892" s="7">
        <f>I893</f>
        <v>0</v>
      </c>
      <c r="J892" s="35">
        <f t="shared" si="195"/>
        <v>393195.8</v>
      </c>
      <c r="K892" s="7">
        <f>K893</f>
        <v>-3913.1000000000004</v>
      </c>
      <c r="L892" s="35">
        <f t="shared" si="193"/>
        <v>389282.7</v>
      </c>
      <c r="M892" s="7">
        <f>M893</f>
        <v>-676.6999999999999</v>
      </c>
      <c r="N892" s="35">
        <f t="shared" si="194"/>
        <v>388606</v>
      </c>
      <c r="O892" s="7">
        <f>O893</f>
        <v>0</v>
      </c>
      <c r="P892" s="35">
        <f t="shared" si="190"/>
        <v>388606</v>
      </c>
    </row>
    <row r="893" spans="1:16" ht="33">
      <c r="A893" s="61" t="str">
        <f ca="1" t="shared" si="196"/>
        <v>Иные закупки товаров, работ и услуг для обеспечения муниципальных нужд</v>
      </c>
      <c r="B893" s="45" t="s">
        <v>52</v>
      </c>
      <c r="C893" s="8" t="s">
        <v>224</v>
      </c>
      <c r="D893" s="8" t="s">
        <v>227</v>
      </c>
      <c r="E893" s="88">
        <v>240</v>
      </c>
      <c r="F893" s="7">
        <f>SUM(F894:F895)</f>
        <v>341812.2</v>
      </c>
      <c r="G893" s="7">
        <f>SUM(G894:G895)</f>
        <v>51383.6</v>
      </c>
      <c r="H893" s="35">
        <f t="shared" si="186"/>
        <v>393195.8</v>
      </c>
      <c r="I893" s="7">
        <f>SUM(I894:I895)</f>
        <v>0</v>
      </c>
      <c r="J893" s="35">
        <f t="shared" si="195"/>
        <v>393195.8</v>
      </c>
      <c r="K893" s="7">
        <f>SUM(K894:K895)</f>
        <v>-3913.1000000000004</v>
      </c>
      <c r="L893" s="35">
        <f t="shared" si="193"/>
        <v>389282.7</v>
      </c>
      <c r="M893" s="7">
        <f>SUM(M894:M895)</f>
        <v>-676.6999999999999</v>
      </c>
      <c r="N893" s="35">
        <f t="shared" si="194"/>
        <v>388606</v>
      </c>
      <c r="O893" s="7">
        <f>SUM(O894:O895)</f>
        <v>0</v>
      </c>
      <c r="P893" s="35">
        <f t="shared" si="190"/>
        <v>388606</v>
      </c>
    </row>
    <row r="894" spans="1:16" ht="33" hidden="1">
      <c r="A894" s="61" t="str">
        <f ca="1" t="shared" si="196"/>
        <v>Закупка товаров, работ, услуг в сфере информационно-коммуникационных технологий</v>
      </c>
      <c r="B894" s="45" t="s">
        <v>52</v>
      </c>
      <c r="C894" s="8" t="s">
        <v>224</v>
      </c>
      <c r="D894" s="8" t="s">
        <v>227</v>
      </c>
      <c r="E894" s="88">
        <v>242</v>
      </c>
      <c r="F894" s="7">
        <f>'прил.5'!G425</f>
        <v>665.5</v>
      </c>
      <c r="G894" s="7">
        <f>'прил.5'!H425</f>
        <v>0</v>
      </c>
      <c r="H894" s="35">
        <f t="shared" si="186"/>
        <v>665.5</v>
      </c>
      <c r="I894" s="7">
        <f>'прил.5'!J425</f>
        <v>-665.5</v>
      </c>
      <c r="J894" s="35">
        <f t="shared" si="195"/>
        <v>0</v>
      </c>
      <c r="K894" s="7">
        <f>'прил.5'!L425</f>
        <v>0</v>
      </c>
      <c r="L894" s="35">
        <f t="shared" si="193"/>
        <v>0</v>
      </c>
      <c r="M894" s="7">
        <f>'прил.5'!N425</f>
        <v>0</v>
      </c>
      <c r="N894" s="35">
        <f t="shared" si="194"/>
        <v>0</v>
      </c>
      <c r="O894" s="7">
        <f>'прил.5'!P425</f>
        <v>0</v>
      </c>
      <c r="P894" s="35">
        <f t="shared" si="190"/>
        <v>0</v>
      </c>
    </row>
    <row r="895" spans="1:16" ht="33">
      <c r="A895" s="61" t="str">
        <f ca="1" t="shared" si="196"/>
        <v xml:space="preserve">Прочая закупка товаров, работ и услуг для обеспечения муниципальных нужд         </v>
      </c>
      <c r="B895" s="45" t="s">
        <v>52</v>
      </c>
      <c r="C895" s="8" t="s">
        <v>224</v>
      </c>
      <c r="D895" s="8" t="s">
        <v>227</v>
      </c>
      <c r="E895" s="88">
        <v>244</v>
      </c>
      <c r="F895" s="7">
        <f>'прил.5'!G426</f>
        <v>341146.7</v>
      </c>
      <c r="G895" s="7">
        <f>'прил.5'!H426</f>
        <v>51383.6</v>
      </c>
      <c r="H895" s="35">
        <f aca="true" t="shared" si="197" ref="H895:H958">F895+G895</f>
        <v>392530.3</v>
      </c>
      <c r="I895" s="7">
        <f>'прил.5'!J426</f>
        <v>665.5</v>
      </c>
      <c r="J895" s="35">
        <f t="shared" si="195"/>
        <v>393195.8</v>
      </c>
      <c r="K895" s="7">
        <f>'прил.5'!L426</f>
        <v>-3913.1000000000004</v>
      </c>
      <c r="L895" s="35">
        <f t="shared" si="193"/>
        <v>389282.7</v>
      </c>
      <c r="M895" s="7">
        <f>'прил.5'!N426</f>
        <v>-676.6999999999999</v>
      </c>
      <c r="N895" s="35">
        <f t="shared" si="194"/>
        <v>388606</v>
      </c>
      <c r="O895" s="7">
        <f>'прил.5'!P426</f>
        <v>0</v>
      </c>
      <c r="P895" s="35">
        <f t="shared" si="190"/>
        <v>388606</v>
      </c>
    </row>
    <row r="896" spans="1:16" ht="12.75">
      <c r="A896" s="61" t="str">
        <f ca="1" t="shared" si="196"/>
        <v>Иные бюджетные ассигнования</v>
      </c>
      <c r="B896" s="45" t="s">
        <v>52</v>
      </c>
      <c r="C896" s="8" t="s">
        <v>224</v>
      </c>
      <c r="D896" s="8" t="s">
        <v>227</v>
      </c>
      <c r="E896" s="88">
        <v>800</v>
      </c>
      <c r="F896" s="7">
        <f>F897</f>
        <v>1.6</v>
      </c>
      <c r="G896" s="7">
        <f>G897</f>
        <v>0</v>
      </c>
      <c r="H896" s="35">
        <f t="shared" si="197"/>
        <v>1.6</v>
      </c>
      <c r="I896" s="7">
        <f>I897</f>
        <v>0</v>
      </c>
      <c r="J896" s="35">
        <f t="shared" si="195"/>
        <v>1.6</v>
      </c>
      <c r="K896" s="7">
        <f>K897</f>
        <v>0</v>
      </c>
      <c r="L896" s="35">
        <f t="shared" si="193"/>
        <v>1.6</v>
      </c>
      <c r="M896" s="7">
        <f>M897</f>
        <v>0</v>
      </c>
      <c r="N896" s="35">
        <f t="shared" si="194"/>
        <v>1.6</v>
      </c>
      <c r="O896" s="7">
        <f>O897</f>
        <v>0</v>
      </c>
      <c r="P896" s="35">
        <f t="shared" si="190"/>
        <v>1.6</v>
      </c>
    </row>
    <row r="897" spans="1:16" ht="12.75">
      <c r="A897" s="61" t="str">
        <f ca="1" t="shared" si="196"/>
        <v>Уплата налогов, сборов и иных платежей</v>
      </c>
      <c r="B897" s="45" t="s">
        <v>52</v>
      </c>
      <c r="C897" s="8" t="s">
        <v>224</v>
      </c>
      <c r="D897" s="8" t="s">
        <v>227</v>
      </c>
      <c r="E897" s="88">
        <v>850</v>
      </c>
      <c r="F897" s="7">
        <f>F898</f>
        <v>1.6</v>
      </c>
      <c r="G897" s="7">
        <f>G898</f>
        <v>0</v>
      </c>
      <c r="H897" s="35">
        <f t="shared" si="197"/>
        <v>1.6</v>
      </c>
      <c r="I897" s="7">
        <f>I898</f>
        <v>0</v>
      </c>
      <c r="J897" s="35">
        <f t="shared" si="195"/>
        <v>1.6</v>
      </c>
      <c r="K897" s="7">
        <f>K898</f>
        <v>0</v>
      </c>
      <c r="L897" s="35">
        <f t="shared" si="193"/>
        <v>1.6</v>
      </c>
      <c r="M897" s="7">
        <f>M898</f>
        <v>0</v>
      </c>
      <c r="N897" s="35">
        <f t="shared" si="194"/>
        <v>1.6</v>
      </c>
      <c r="O897" s="7">
        <f>O898</f>
        <v>0</v>
      </c>
      <c r="P897" s="35">
        <f t="shared" si="190"/>
        <v>1.6</v>
      </c>
    </row>
    <row r="898" spans="1:16" ht="12.75">
      <c r="A898" s="61" t="str">
        <f ca="1" t="shared" si="196"/>
        <v>Уплата прочих налогов, сборов и иных платежей</v>
      </c>
      <c r="B898" s="45" t="s">
        <v>52</v>
      </c>
      <c r="C898" s="8" t="s">
        <v>224</v>
      </c>
      <c r="D898" s="8" t="s">
        <v>227</v>
      </c>
      <c r="E898" s="88">
        <v>852</v>
      </c>
      <c r="F898" s="7">
        <f>'прил.5'!G429</f>
        <v>1.6</v>
      </c>
      <c r="G898" s="7">
        <f>'прил.5'!H429</f>
        <v>0</v>
      </c>
      <c r="H898" s="35">
        <f t="shared" si="197"/>
        <v>1.6</v>
      </c>
      <c r="I898" s="7">
        <f>'прил.5'!J429</f>
        <v>0</v>
      </c>
      <c r="J898" s="35">
        <f t="shared" si="195"/>
        <v>1.6</v>
      </c>
      <c r="K898" s="7">
        <f>'прил.5'!L429</f>
        <v>0</v>
      </c>
      <c r="L898" s="35">
        <f t="shared" si="193"/>
        <v>1.6</v>
      </c>
      <c r="M898" s="7">
        <f>'прил.5'!N429</f>
        <v>0</v>
      </c>
      <c r="N898" s="35">
        <f t="shared" si="194"/>
        <v>1.6</v>
      </c>
      <c r="O898" s="7">
        <f>'прил.5'!P429</f>
        <v>0</v>
      </c>
      <c r="P898" s="35">
        <f t="shared" si="190"/>
        <v>1.6</v>
      </c>
    </row>
    <row r="899" spans="1:16" ht="33">
      <c r="A899" s="61" t="str">
        <f ca="1">IF(ISERROR(MATCH(B899,Код_КЦСР,0)),"",INDIRECT(ADDRESS(MATCH(B899,Код_КЦСР,0)+1,2,,,"КЦСР")))</f>
        <v>Мероприятия по решению общегосударственных вопросов и вопросов в области национальной политики</v>
      </c>
      <c r="B899" s="45" t="s">
        <v>54</v>
      </c>
      <c r="C899" s="8"/>
      <c r="D899" s="1"/>
      <c r="E899" s="88"/>
      <c r="F899" s="7">
        <f>F900+F905</f>
        <v>240</v>
      </c>
      <c r="G899" s="7">
        <f>G900+G905</f>
        <v>0</v>
      </c>
      <c r="H899" s="35">
        <f t="shared" si="197"/>
        <v>240</v>
      </c>
      <c r="I899" s="7">
        <f>I900+I905</f>
        <v>0</v>
      </c>
      <c r="J899" s="35">
        <f t="shared" si="195"/>
        <v>240</v>
      </c>
      <c r="K899" s="7">
        <f>K900+K905</f>
        <v>0</v>
      </c>
      <c r="L899" s="35">
        <f t="shared" si="193"/>
        <v>240</v>
      </c>
      <c r="M899" s="7">
        <f>M900+M905</f>
        <v>0</v>
      </c>
      <c r="N899" s="35">
        <f t="shared" si="194"/>
        <v>240</v>
      </c>
      <c r="O899" s="7">
        <f>O900+O905</f>
        <v>0</v>
      </c>
      <c r="P899" s="35">
        <f t="shared" si="190"/>
        <v>240</v>
      </c>
    </row>
    <row r="900" spans="1:16" ht="12.75">
      <c r="A900" s="61" t="str">
        <f ca="1">IF(ISERROR(MATCH(C900,Код_Раздел,0)),"",INDIRECT(ADDRESS(MATCH(C900,Код_Раздел,0)+1,2,,,"Раздел")))</f>
        <v>Общегосударственные  вопросы</v>
      </c>
      <c r="B900" s="45" t="s">
        <v>54</v>
      </c>
      <c r="C900" s="8" t="s">
        <v>221</v>
      </c>
      <c r="D900" s="1"/>
      <c r="E900" s="88"/>
      <c r="F900" s="7">
        <f aca="true" t="shared" si="198" ref="F900:O903">F901</f>
        <v>160</v>
      </c>
      <c r="G900" s="7">
        <f t="shared" si="198"/>
        <v>0</v>
      </c>
      <c r="H900" s="35">
        <f t="shared" si="197"/>
        <v>160</v>
      </c>
      <c r="I900" s="7">
        <f t="shared" si="198"/>
        <v>0</v>
      </c>
      <c r="J900" s="35">
        <f t="shared" si="195"/>
        <v>160</v>
      </c>
      <c r="K900" s="7">
        <f t="shared" si="198"/>
        <v>0</v>
      </c>
      <c r="L900" s="35">
        <f t="shared" si="193"/>
        <v>160</v>
      </c>
      <c r="M900" s="7">
        <f t="shared" si="198"/>
        <v>0</v>
      </c>
      <c r="N900" s="35">
        <f t="shared" si="194"/>
        <v>160</v>
      </c>
      <c r="O900" s="7">
        <f t="shared" si="198"/>
        <v>0</v>
      </c>
      <c r="P900" s="35">
        <f t="shared" si="190"/>
        <v>160</v>
      </c>
    </row>
    <row r="901" spans="1:16" ht="12.75">
      <c r="A901" s="12" t="s">
        <v>245</v>
      </c>
      <c r="B901" s="45" t="s">
        <v>54</v>
      </c>
      <c r="C901" s="8" t="s">
        <v>221</v>
      </c>
      <c r="D901" s="1" t="s">
        <v>198</v>
      </c>
      <c r="E901" s="88"/>
      <c r="F901" s="7">
        <f t="shared" si="198"/>
        <v>160</v>
      </c>
      <c r="G901" s="7">
        <f t="shared" si="198"/>
        <v>0</v>
      </c>
      <c r="H901" s="35">
        <f t="shared" si="197"/>
        <v>160</v>
      </c>
      <c r="I901" s="7">
        <f t="shared" si="198"/>
        <v>0</v>
      </c>
      <c r="J901" s="35">
        <f t="shared" si="195"/>
        <v>160</v>
      </c>
      <c r="K901" s="7">
        <f t="shared" si="198"/>
        <v>0</v>
      </c>
      <c r="L901" s="35">
        <f t="shared" si="193"/>
        <v>160</v>
      </c>
      <c r="M901" s="7">
        <f t="shared" si="198"/>
        <v>0</v>
      </c>
      <c r="N901" s="35">
        <f t="shared" si="194"/>
        <v>160</v>
      </c>
      <c r="O901" s="7">
        <f t="shared" si="198"/>
        <v>0</v>
      </c>
      <c r="P901" s="35">
        <f t="shared" si="190"/>
        <v>160</v>
      </c>
    </row>
    <row r="902" spans="1:16" ht="12.75">
      <c r="A902" s="61" t="str">
        <f ca="1">IF(ISERROR(MATCH(E902,Код_КВР,0)),"",INDIRECT(ADDRESS(MATCH(E902,Код_КВР,0)+1,2,,,"КВР")))</f>
        <v>Закупка товаров, работ и услуг для муниципальных нужд</v>
      </c>
      <c r="B902" s="45" t="s">
        <v>54</v>
      </c>
      <c r="C902" s="8" t="s">
        <v>221</v>
      </c>
      <c r="D902" s="1" t="s">
        <v>198</v>
      </c>
      <c r="E902" s="88">
        <v>200</v>
      </c>
      <c r="F902" s="7">
        <f t="shared" si="198"/>
        <v>160</v>
      </c>
      <c r="G902" s="7">
        <f t="shared" si="198"/>
        <v>0</v>
      </c>
      <c r="H902" s="35">
        <f t="shared" si="197"/>
        <v>160</v>
      </c>
      <c r="I902" s="7">
        <f t="shared" si="198"/>
        <v>0</v>
      </c>
      <c r="J902" s="35">
        <f t="shared" si="195"/>
        <v>160</v>
      </c>
      <c r="K902" s="7">
        <f t="shared" si="198"/>
        <v>0</v>
      </c>
      <c r="L902" s="35">
        <f t="shared" si="193"/>
        <v>160</v>
      </c>
      <c r="M902" s="7">
        <f t="shared" si="198"/>
        <v>0</v>
      </c>
      <c r="N902" s="35">
        <f t="shared" si="194"/>
        <v>160</v>
      </c>
      <c r="O902" s="7">
        <f t="shared" si="198"/>
        <v>0</v>
      </c>
      <c r="P902" s="35">
        <f t="shared" si="190"/>
        <v>160</v>
      </c>
    </row>
    <row r="903" spans="1:16" ht="33">
      <c r="A903" s="61" t="str">
        <f ca="1">IF(ISERROR(MATCH(E903,Код_КВР,0)),"",INDIRECT(ADDRESS(MATCH(E903,Код_КВР,0)+1,2,,,"КВР")))</f>
        <v>Иные закупки товаров, работ и услуг для обеспечения муниципальных нужд</v>
      </c>
      <c r="B903" s="45" t="s">
        <v>54</v>
      </c>
      <c r="C903" s="8" t="s">
        <v>221</v>
      </c>
      <c r="D903" s="1" t="s">
        <v>198</v>
      </c>
      <c r="E903" s="88">
        <v>240</v>
      </c>
      <c r="F903" s="7">
        <f t="shared" si="198"/>
        <v>160</v>
      </c>
      <c r="G903" s="7">
        <f t="shared" si="198"/>
        <v>0</v>
      </c>
      <c r="H903" s="35">
        <f t="shared" si="197"/>
        <v>160</v>
      </c>
      <c r="I903" s="7">
        <f t="shared" si="198"/>
        <v>0</v>
      </c>
      <c r="J903" s="35">
        <f t="shared" si="195"/>
        <v>160</v>
      </c>
      <c r="K903" s="7">
        <f t="shared" si="198"/>
        <v>0</v>
      </c>
      <c r="L903" s="35">
        <f t="shared" si="193"/>
        <v>160</v>
      </c>
      <c r="M903" s="7">
        <f t="shared" si="198"/>
        <v>0</v>
      </c>
      <c r="N903" s="35">
        <f t="shared" si="194"/>
        <v>160</v>
      </c>
      <c r="O903" s="7">
        <f t="shared" si="198"/>
        <v>0</v>
      </c>
      <c r="P903" s="35">
        <f t="shared" si="190"/>
        <v>160</v>
      </c>
    </row>
    <row r="904" spans="1:16" ht="33">
      <c r="A904" s="61" t="str">
        <f ca="1">IF(ISERROR(MATCH(E904,Код_КВР,0)),"",INDIRECT(ADDRESS(MATCH(E904,Код_КВР,0)+1,2,,,"КВР")))</f>
        <v xml:space="preserve">Прочая закупка товаров, работ и услуг для обеспечения муниципальных нужд         </v>
      </c>
      <c r="B904" s="45" t="s">
        <v>54</v>
      </c>
      <c r="C904" s="8" t="s">
        <v>221</v>
      </c>
      <c r="D904" s="1" t="s">
        <v>198</v>
      </c>
      <c r="E904" s="88">
        <v>244</v>
      </c>
      <c r="F904" s="7">
        <f>'прил.5'!G409</f>
        <v>160</v>
      </c>
      <c r="G904" s="7">
        <f>'прил.5'!H409</f>
        <v>0</v>
      </c>
      <c r="H904" s="35">
        <f t="shared" si="197"/>
        <v>160</v>
      </c>
      <c r="I904" s="7">
        <f>'прил.5'!J409</f>
        <v>0</v>
      </c>
      <c r="J904" s="35">
        <f t="shared" si="195"/>
        <v>160</v>
      </c>
      <c r="K904" s="7">
        <f>'прил.5'!L409</f>
        <v>0</v>
      </c>
      <c r="L904" s="35">
        <f t="shared" si="193"/>
        <v>160</v>
      </c>
      <c r="M904" s="7">
        <f>'прил.5'!N409</f>
        <v>0</v>
      </c>
      <c r="N904" s="35">
        <f t="shared" si="194"/>
        <v>160</v>
      </c>
      <c r="O904" s="7">
        <f>'прил.5'!P409</f>
        <v>0</v>
      </c>
      <c r="P904" s="35">
        <f t="shared" si="190"/>
        <v>160</v>
      </c>
    </row>
    <row r="905" spans="1:16" ht="12.75">
      <c r="A905" s="61" t="str">
        <f ca="1">IF(ISERROR(MATCH(C905,Код_Раздел,0)),"",INDIRECT(ADDRESS(MATCH(C905,Код_Раздел,0)+1,2,,,"Раздел")))</f>
        <v>Национальная экономика</v>
      </c>
      <c r="B905" s="45" t="s">
        <v>54</v>
      </c>
      <c r="C905" s="8" t="s">
        <v>224</v>
      </c>
      <c r="D905" s="1"/>
      <c r="E905" s="88"/>
      <c r="F905" s="7">
        <f aca="true" t="shared" si="199" ref="F905:O908">F906</f>
        <v>80</v>
      </c>
      <c r="G905" s="7">
        <f t="shared" si="199"/>
        <v>0</v>
      </c>
      <c r="H905" s="35">
        <f t="shared" si="197"/>
        <v>80</v>
      </c>
      <c r="I905" s="7">
        <f t="shared" si="199"/>
        <v>0</v>
      </c>
      <c r="J905" s="35">
        <f t="shared" si="195"/>
        <v>80</v>
      </c>
      <c r="K905" s="7">
        <f t="shared" si="199"/>
        <v>0</v>
      </c>
      <c r="L905" s="35">
        <f t="shared" si="193"/>
        <v>80</v>
      </c>
      <c r="M905" s="7">
        <f t="shared" si="199"/>
        <v>0</v>
      </c>
      <c r="N905" s="35">
        <f t="shared" si="194"/>
        <v>80</v>
      </c>
      <c r="O905" s="7">
        <f t="shared" si="199"/>
        <v>0</v>
      </c>
      <c r="P905" s="35">
        <f t="shared" si="190"/>
        <v>80</v>
      </c>
    </row>
    <row r="906" spans="1:16" ht="12.75">
      <c r="A906" s="12" t="s">
        <v>245</v>
      </c>
      <c r="B906" s="45" t="s">
        <v>54</v>
      </c>
      <c r="C906" s="8" t="s">
        <v>224</v>
      </c>
      <c r="D906" s="8" t="s">
        <v>204</v>
      </c>
      <c r="E906" s="88"/>
      <c r="F906" s="7">
        <f t="shared" si="199"/>
        <v>80</v>
      </c>
      <c r="G906" s="7">
        <f t="shared" si="199"/>
        <v>0</v>
      </c>
      <c r="H906" s="35">
        <f t="shared" si="197"/>
        <v>80</v>
      </c>
      <c r="I906" s="7">
        <f t="shared" si="199"/>
        <v>0</v>
      </c>
      <c r="J906" s="35">
        <f t="shared" si="195"/>
        <v>80</v>
      </c>
      <c r="K906" s="7">
        <f t="shared" si="199"/>
        <v>0</v>
      </c>
      <c r="L906" s="35">
        <f t="shared" si="193"/>
        <v>80</v>
      </c>
      <c r="M906" s="7">
        <f t="shared" si="199"/>
        <v>0</v>
      </c>
      <c r="N906" s="35">
        <f t="shared" si="194"/>
        <v>80</v>
      </c>
      <c r="O906" s="7">
        <f t="shared" si="199"/>
        <v>0</v>
      </c>
      <c r="P906" s="35">
        <f t="shared" si="190"/>
        <v>80</v>
      </c>
    </row>
    <row r="907" spans="1:16" ht="12.75">
      <c r="A907" s="61" t="str">
        <f ca="1">IF(ISERROR(MATCH(E907,Код_КВР,0)),"",INDIRECT(ADDRESS(MATCH(E907,Код_КВР,0)+1,2,,,"КВР")))</f>
        <v>Закупка товаров, работ и услуг для муниципальных нужд</v>
      </c>
      <c r="B907" s="45" t="s">
        <v>54</v>
      </c>
      <c r="C907" s="8" t="s">
        <v>224</v>
      </c>
      <c r="D907" s="8" t="s">
        <v>204</v>
      </c>
      <c r="E907" s="88">
        <v>200</v>
      </c>
      <c r="F907" s="7">
        <f t="shared" si="199"/>
        <v>80</v>
      </c>
      <c r="G907" s="7">
        <f t="shared" si="199"/>
        <v>0</v>
      </c>
      <c r="H907" s="35">
        <f t="shared" si="197"/>
        <v>80</v>
      </c>
      <c r="I907" s="7">
        <f t="shared" si="199"/>
        <v>0</v>
      </c>
      <c r="J907" s="35">
        <f t="shared" si="195"/>
        <v>80</v>
      </c>
      <c r="K907" s="7">
        <f t="shared" si="199"/>
        <v>0</v>
      </c>
      <c r="L907" s="35">
        <f t="shared" si="193"/>
        <v>80</v>
      </c>
      <c r="M907" s="7">
        <f t="shared" si="199"/>
        <v>0</v>
      </c>
      <c r="N907" s="35">
        <f t="shared" si="194"/>
        <v>80</v>
      </c>
      <c r="O907" s="7">
        <f t="shared" si="199"/>
        <v>0</v>
      </c>
      <c r="P907" s="35">
        <f t="shared" si="190"/>
        <v>80</v>
      </c>
    </row>
    <row r="908" spans="1:16" ht="33">
      <c r="A908" s="61" t="str">
        <f ca="1">IF(ISERROR(MATCH(E908,Код_КВР,0)),"",INDIRECT(ADDRESS(MATCH(E908,Код_КВР,0)+1,2,,,"КВР")))</f>
        <v>Иные закупки товаров, работ и услуг для обеспечения муниципальных нужд</v>
      </c>
      <c r="B908" s="45" t="s">
        <v>54</v>
      </c>
      <c r="C908" s="8" t="s">
        <v>224</v>
      </c>
      <c r="D908" s="8" t="s">
        <v>204</v>
      </c>
      <c r="E908" s="88">
        <v>240</v>
      </c>
      <c r="F908" s="7">
        <f t="shared" si="199"/>
        <v>80</v>
      </c>
      <c r="G908" s="7">
        <f t="shared" si="199"/>
        <v>0</v>
      </c>
      <c r="H908" s="35">
        <f t="shared" si="197"/>
        <v>80</v>
      </c>
      <c r="I908" s="7">
        <f t="shared" si="199"/>
        <v>0</v>
      </c>
      <c r="J908" s="35">
        <f t="shared" si="195"/>
        <v>80</v>
      </c>
      <c r="K908" s="7">
        <f t="shared" si="199"/>
        <v>0</v>
      </c>
      <c r="L908" s="35">
        <f t="shared" si="193"/>
        <v>80</v>
      </c>
      <c r="M908" s="7">
        <f t="shared" si="199"/>
        <v>0</v>
      </c>
      <c r="N908" s="35">
        <f t="shared" si="194"/>
        <v>80</v>
      </c>
      <c r="O908" s="7">
        <f t="shared" si="199"/>
        <v>0</v>
      </c>
      <c r="P908" s="35">
        <f t="shared" si="190"/>
        <v>80</v>
      </c>
    </row>
    <row r="909" spans="1:16" ht="33">
      <c r="A909" s="61" t="str">
        <f ca="1">IF(ISERROR(MATCH(E909,Код_КВР,0)),"",INDIRECT(ADDRESS(MATCH(E909,Код_КВР,0)+1,2,,,"КВР")))</f>
        <v xml:space="preserve">Прочая закупка товаров, работ и услуг для обеспечения муниципальных нужд         </v>
      </c>
      <c r="B909" s="45" t="s">
        <v>54</v>
      </c>
      <c r="C909" s="8" t="s">
        <v>224</v>
      </c>
      <c r="D909" s="8" t="s">
        <v>204</v>
      </c>
      <c r="E909" s="88">
        <v>244</v>
      </c>
      <c r="F909" s="7">
        <f>'прил.5'!G454</f>
        <v>80</v>
      </c>
      <c r="G909" s="7">
        <f>'прил.5'!H454</f>
        <v>0</v>
      </c>
      <c r="H909" s="35">
        <f t="shared" si="197"/>
        <v>80</v>
      </c>
      <c r="I909" s="7">
        <f>'прил.5'!J454</f>
        <v>0</v>
      </c>
      <c r="J909" s="35">
        <f t="shared" si="195"/>
        <v>80</v>
      </c>
      <c r="K909" s="7">
        <f>'прил.5'!L454</f>
        <v>0</v>
      </c>
      <c r="L909" s="35">
        <f t="shared" si="193"/>
        <v>80</v>
      </c>
      <c r="M909" s="7">
        <f>'прил.5'!N454</f>
        <v>0</v>
      </c>
      <c r="N909" s="35">
        <f t="shared" si="194"/>
        <v>80</v>
      </c>
      <c r="O909" s="7">
        <f>'прил.5'!P454</f>
        <v>0</v>
      </c>
      <c r="P909" s="35">
        <f t="shared" si="190"/>
        <v>80</v>
      </c>
    </row>
    <row r="910" spans="1:16" ht="49.5">
      <c r="A910" s="61" t="str">
        <f ca="1">IF(ISERROR(MATCH(B910,Код_КЦСР,0)),"",INDIRECT(ADDRESS(MATCH(B910,Код_КЦСР,0)+1,2,,,"КЦСР")))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910" s="45" t="s">
        <v>437</v>
      </c>
      <c r="C910" s="8"/>
      <c r="D910" s="1"/>
      <c r="E910" s="88"/>
      <c r="F910" s="7">
        <f aca="true" t="shared" si="200" ref="F910:O914">F911</f>
        <v>227763</v>
      </c>
      <c r="G910" s="7">
        <f t="shared" si="200"/>
        <v>0</v>
      </c>
      <c r="H910" s="35">
        <f t="shared" si="197"/>
        <v>227763</v>
      </c>
      <c r="I910" s="7">
        <f t="shared" si="200"/>
        <v>0</v>
      </c>
      <c r="J910" s="35">
        <f t="shared" si="195"/>
        <v>227763</v>
      </c>
      <c r="K910" s="7">
        <f t="shared" si="200"/>
        <v>0</v>
      </c>
      <c r="L910" s="35">
        <f t="shared" si="193"/>
        <v>227763</v>
      </c>
      <c r="M910" s="7">
        <f t="shared" si="200"/>
        <v>0</v>
      </c>
      <c r="N910" s="35">
        <f t="shared" si="194"/>
        <v>227763</v>
      </c>
      <c r="O910" s="7">
        <f t="shared" si="200"/>
        <v>0</v>
      </c>
      <c r="P910" s="35">
        <f t="shared" si="190"/>
        <v>227763</v>
      </c>
    </row>
    <row r="911" spans="1:16" ht="12.75">
      <c r="A911" s="61" t="str">
        <f ca="1">IF(ISERROR(MATCH(C911,Код_Раздел,0)),"",INDIRECT(ADDRESS(MATCH(C911,Код_Раздел,0)+1,2,,,"Раздел")))</f>
        <v>Национальная экономика</v>
      </c>
      <c r="B911" s="45" t="s">
        <v>437</v>
      </c>
      <c r="C911" s="8" t="s">
        <v>224</v>
      </c>
      <c r="D911" s="1"/>
      <c r="E911" s="88"/>
      <c r="F911" s="7">
        <f t="shared" si="200"/>
        <v>227763</v>
      </c>
      <c r="G911" s="7">
        <f t="shared" si="200"/>
        <v>0</v>
      </c>
      <c r="H911" s="35">
        <f t="shared" si="197"/>
        <v>227763</v>
      </c>
      <c r="I911" s="7">
        <f t="shared" si="200"/>
        <v>0</v>
      </c>
      <c r="J911" s="35">
        <f t="shared" si="195"/>
        <v>227763</v>
      </c>
      <c r="K911" s="7">
        <f t="shared" si="200"/>
        <v>0</v>
      </c>
      <c r="L911" s="35">
        <f t="shared" si="193"/>
        <v>227763</v>
      </c>
      <c r="M911" s="7">
        <f t="shared" si="200"/>
        <v>0</v>
      </c>
      <c r="N911" s="35">
        <f t="shared" si="194"/>
        <v>227763</v>
      </c>
      <c r="O911" s="7">
        <f t="shared" si="200"/>
        <v>0</v>
      </c>
      <c r="P911" s="35">
        <f t="shared" si="190"/>
        <v>227763</v>
      </c>
    </row>
    <row r="912" spans="1:16" ht="12.75">
      <c r="A912" s="77" t="s">
        <v>188</v>
      </c>
      <c r="B912" s="45" t="s">
        <v>437</v>
      </c>
      <c r="C912" s="8" t="s">
        <v>224</v>
      </c>
      <c r="D912" s="1" t="s">
        <v>227</v>
      </c>
      <c r="E912" s="88"/>
      <c r="F912" s="7">
        <f t="shared" si="200"/>
        <v>227763</v>
      </c>
      <c r="G912" s="7">
        <f t="shared" si="200"/>
        <v>0</v>
      </c>
      <c r="H912" s="35">
        <f t="shared" si="197"/>
        <v>227763</v>
      </c>
      <c r="I912" s="7">
        <f t="shared" si="200"/>
        <v>0</v>
      </c>
      <c r="J912" s="35">
        <f t="shared" si="195"/>
        <v>227763</v>
      </c>
      <c r="K912" s="7">
        <f t="shared" si="200"/>
        <v>0</v>
      </c>
      <c r="L912" s="35">
        <f t="shared" si="193"/>
        <v>227763</v>
      </c>
      <c r="M912" s="7">
        <f t="shared" si="200"/>
        <v>0</v>
      </c>
      <c r="N912" s="35">
        <f t="shared" si="194"/>
        <v>227763</v>
      </c>
      <c r="O912" s="7">
        <f t="shared" si="200"/>
        <v>0</v>
      </c>
      <c r="P912" s="35">
        <f t="shared" si="190"/>
        <v>227763</v>
      </c>
    </row>
    <row r="913" spans="1:16" ht="12.75">
      <c r="A913" s="61" t="str">
        <f ca="1">IF(ISERROR(MATCH(E913,Код_КВР,0)),"",INDIRECT(ADDRESS(MATCH(E913,Код_КВР,0)+1,2,,,"КВР")))</f>
        <v>Закупка товаров, работ и услуг для муниципальных нужд</v>
      </c>
      <c r="B913" s="45" t="s">
        <v>437</v>
      </c>
      <c r="C913" s="8" t="s">
        <v>224</v>
      </c>
      <c r="D913" s="1" t="s">
        <v>227</v>
      </c>
      <c r="E913" s="88">
        <v>200</v>
      </c>
      <c r="F913" s="7">
        <f t="shared" si="200"/>
        <v>227763</v>
      </c>
      <c r="G913" s="7">
        <f t="shared" si="200"/>
        <v>0</v>
      </c>
      <c r="H913" s="35">
        <f t="shared" si="197"/>
        <v>227763</v>
      </c>
      <c r="I913" s="7">
        <f t="shared" si="200"/>
        <v>0</v>
      </c>
      <c r="J913" s="35">
        <f t="shared" si="195"/>
        <v>227763</v>
      </c>
      <c r="K913" s="7">
        <f t="shared" si="200"/>
        <v>0</v>
      </c>
      <c r="L913" s="35">
        <f t="shared" si="193"/>
        <v>227763</v>
      </c>
      <c r="M913" s="7">
        <f t="shared" si="200"/>
        <v>0</v>
      </c>
      <c r="N913" s="35">
        <f t="shared" si="194"/>
        <v>227763</v>
      </c>
      <c r="O913" s="7">
        <f t="shared" si="200"/>
        <v>0</v>
      </c>
      <c r="P913" s="35">
        <f t="shared" si="190"/>
        <v>227763</v>
      </c>
    </row>
    <row r="914" spans="1:16" ht="33">
      <c r="A914" s="61" t="str">
        <f ca="1">IF(ISERROR(MATCH(E914,Код_КВР,0)),"",INDIRECT(ADDRESS(MATCH(E914,Код_КВР,0)+1,2,,,"КВР")))</f>
        <v>Иные закупки товаров, работ и услуг для обеспечения муниципальных нужд</v>
      </c>
      <c r="B914" s="45" t="s">
        <v>437</v>
      </c>
      <c r="C914" s="8" t="s">
        <v>224</v>
      </c>
      <c r="D914" s="1" t="s">
        <v>227</v>
      </c>
      <c r="E914" s="88">
        <v>240</v>
      </c>
      <c r="F914" s="7">
        <f t="shared" si="200"/>
        <v>227763</v>
      </c>
      <c r="G914" s="7">
        <f t="shared" si="200"/>
        <v>0</v>
      </c>
      <c r="H914" s="35">
        <f t="shared" si="197"/>
        <v>227763</v>
      </c>
      <c r="I914" s="7">
        <f t="shared" si="200"/>
        <v>0</v>
      </c>
      <c r="J914" s="35">
        <f t="shared" si="195"/>
        <v>227763</v>
      </c>
      <c r="K914" s="7">
        <f t="shared" si="200"/>
        <v>0</v>
      </c>
      <c r="L914" s="35">
        <f t="shared" si="193"/>
        <v>227763</v>
      </c>
      <c r="M914" s="7">
        <f t="shared" si="200"/>
        <v>0</v>
      </c>
      <c r="N914" s="35">
        <f t="shared" si="194"/>
        <v>227763</v>
      </c>
      <c r="O914" s="7">
        <f t="shared" si="200"/>
        <v>0</v>
      </c>
      <c r="P914" s="35">
        <f t="shared" si="190"/>
        <v>227763</v>
      </c>
    </row>
    <row r="915" spans="1:16" ht="33">
      <c r="A915" s="61" t="str">
        <f ca="1">IF(ISERROR(MATCH(E915,Код_КВР,0)),"",INDIRECT(ADDRESS(MATCH(E915,Код_КВР,0)+1,2,,,"КВР")))</f>
        <v xml:space="preserve">Прочая закупка товаров, работ и услуг для обеспечения муниципальных нужд         </v>
      </c>
      <c r="B915" s="45" t="s">
        <v>437</v>
      </c>
      <c r="C915" s="8" t="s">
        <v>224</v>
      </c>
      <c r="D915" s="1" t="s">
        <v>227</v>
      </c>
      <c r="E915" s="88">
        <v>244</v>
      </c>
      <c r="F915" s="7">
        <f>'прил.5'!G433</f>
        <v>227763</v>
      </c>
      <c r="G915" s="7">
        <f>'прил.5'!H433</f>
        <v>0</v>
      </c>
      <c r="H915" s="35">
        <f t="shared" si="197"/>
        <v>227763</v>
      </c>
      <c r="I915" s="7">
        <f>'прил.5'!J433</f>
        <v>0</v>
      </c>
      <c r="J915" s="35">
        <f t="shared" si="195"/>
        <v>227763</v>
      </c>
      <c r="K915" s="7">
        <f>'прил.5'!L433</f>
        <v>0</v>
      </c>
      <c r="L915" s="35">
        <f t="shared" si="193"/>
        <v>227763</v>
      </c>
      <c r="M915" s="7">
        <f>'прил.5'!N433</f>
        <v>0</v>
      </c>
      <c r="N915" s="35">
        <f t="shared" si="194"/>
        <v>227763</v>
      </c>
      <c r="O915" s="7">
        <f>'прил.5'!P433</f>
        <v>0</v>
      </c>
      <c r="P915" s="35">
        <f t="shared" si="190"/>
        <v>227763</v>
      </c>
    </row>
    <row r="916" spans="1:16" ht="101.25" customHeight="1">
      <c r="A916" s="61" t="str">
        <f ca="1">IF(ISERROR(MATCH(B916,Код_КЦСР,0)),"",INDIRECT(ADDRESS(MATCH(B916,Код_КЦСР,0)+1,2,,,"КЦСР")))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916" s="88" t="s">
        <v>422</v>
      </c>
      <c r="C916" s="8"/>
      <c r="D916" s="8"/>
      <c r="E916" s="88"/>
      <c r="F916" s="7">
        <f aca="true" t="shared" si="201" ref="F916:O920">F917</f>
        <v>1957.5</v>
      </c>
      <c r="G916" s="7">
        <f t="shared" si="201"/>
        <v>0</v>
      </c>
      <c r="H916" s="35">
        <f t="shared" si="197"/>
        <v>1957.5</v>
      </c>
      <c r="I916" s="7">
        <f t="shared" si="201"/>
        <v>0</v>
      </c>
      <c r="J916" s="35">
        <f t="shared" si="195"/>
        <v>1957.5</v>
      </c>
      <c r="K916" s="7">
        <f t="shared" si="201"/>
        <v>0</v>
      </c>
      <c r="L916" s="35">
        <f t="shared" si="193"/>
        <v>1957.5</v>
      </c>
      <c r="M916" s="7">
        <f t="shared" si="201"/>
        <v>0</v>
      </c>
      <c r="N916" s="35">
        <f t="shared" si="194"/>
        <v>1957.5</v>
      </c>
      <c r="O916" s="7">
        <f t="shared" si="201"/>
        <v>0</v>
      </c>
      <c r="P916" s="35">
        <f t="shared" si="190"/>
        <v>1957.5</v>
      </c>
    </row>
    <row r="917" spans="1:16" ht="12.75">
      <c r="A917" s="61" t="str">
        <f ca="1">IF(ISERROR(MATCH(C917,Код_Раздел,0)),"",INDIRECT(ADDRESS(MATCH(C917,Код_Раздел,0)+1,2,,,"Раздел")))</f>
        <v>Здравоохранение</v>
      </c>
      <c r="B917" s="88" t="s">
        <v>422</v>
      </c>
      <c r="C917" s="8" t="s">
        <v>227</v>
      </c>
      <c r="D917" s="8"/>
      <c r="E917" s="88"/>
      <c r="F917" s="7">
        <f t="shared" si="201"/>
        <v>1957.5</v>
      </c>
      <c r="G917" s="7">
        <f t="shared" si="201"/>
        <v>0</v>
      </c>
      <c r="H917" s="35">
        <f t="shared" si="197"/>
        <v>1957.5</v>
      </c>
      <c r="I917" s="7">
        <f t="shared" si="201"/>
        <v>0</v>
      </c>
      <c r="J917" s="35">
        <f t="shared" si="195"/>
        <v>1957.5</v>
      </c>
      <c r="K917" s="7">
        <f t="shared" si="201"/>
        <v>0</v>
      </c>
      <c r="L917" s="35">
        <f t="shared" si="193"/>
        <v>1957.5</v>
      </c>
      <c r="M917" s="7">
        <f t="shared" si="201"/>
        <v>0</v>
      </c>
      <c r="N917" s="35">
        <f t="shared" si="194"/>
        <v>1957.5</v>
      </c>
      <c r="O917" s="7">
        <f t="shared" si="201"/>
        <v>0</v>
      </c>
      <c r="P917" s="35">
        <f t="shared" si="190"/>
        <v>1957.5</v>
      </c>
    </row>
    <row r="918" spans="1:16" ht="12.75">
      <c r="A918" s="77" t="s">
        <v>272</v>
      </c>
      <c r="B918" s="88" t="s">
        <v>422</v>
      </c>
      <c r="C918" s="8" t="s">
        <v>227</v>
      </c>
      <c r="D918" s="8" t="s">
        <v>203</v>
      </c>
      <c r="E918" s="88"/>
      <c r="F918" s="7">
        <f t="shared" si="201"/>
        <v>1957.5</v>
      </c>
      <c r="G918" s="7">
        <f t="shared" si="201"/>
        <v>0</v>
      </c>
      <c r="H918" s="35">
        <f t="shared" si="197"/>
        <v>1957.5</v>
      </c>
      <c r="I918" s="7">
        <f t="shared" si="201"/>
        <v>0</v>
      </c>
      <c r="J918" s="35">
        <f t="shared" si="195"/>
        <v>1957.5</v>
      </c>
      <c r="K918" s="7">
        <f t="shared" si="201"/>
        <v>0</v>
      </c>
      <c r="L918" s="35">
        <f t="shared" si="193"/>
        <v>1957.5</v>
      </c>
      <c r="M918" s="7">
        <f t="shared" si="201"/>
        <v>0</v>
      </c>
      <c r="N918" s="35">
        <f t="shared" si="194"/>
        <v>1957.5</v>
      </c>
      <c r="O918" s="7">
        <f t="shared" si="201"/>
        <v>0</v>
      </c>
      <c r="P918" s="35">
        <f t="shared" si="190"/>
        <v>1957.5</v>
      </c>
    </row>
    <row r="919" spans="1:16" ht="12.75">
      <c r="A919" s="61" t="str">
        <f ca="1">IF(ISERROR(MATCH(E919,Код_КВР,0)),"",INDIRECT(ADDRESS(MATCH(E919,Код_КВР,0)+1,2,,,"КВР")))</f>
        <v>Закупка товаров, работ и услуг для муниципальных нужд</v>
      </c>
      <c r="B919" s="88" t="s">
        <v>422</v>
      </c>
      <c r="C919" s="8" t="s">
        <v>227</v>
      </c>
      <c r="D919" s="8" t="s">
        <v>203</v>
      </c>
      <c r="E919" s="88">
        <v>200</v>
      </c>
      <c r="F919" s="7">
        <f t="shared" si="201"/>
        <v>1957.5</v>
      </c>
      <c r="G919" s="7">
        <f t="shared" si="201"/>
        <v>0</v>
      </c>
      <c r="H919" s="35">
        <f t="shared" si="197"/>
        <v>1957.5</v>
      </c>
      <c r="I919" s="7">
        <f t="shared" si="201"/>
        <v>0</v>
      </c>
      <c r="J919" s="35">
        <f t="shared" si="195"/>
        <v>1957.5</v>
      </c>
      <c r="K919" s="7">
        <f t="shared" si="201"/>
        <v>0</v>
      </c>
      <c r="L919" s="35">
        <f t="shared" si="193"/>
        <v>1957.5</v>
      </c>
      <c r="M919" s="7">
        <f t="shared" si="201"/>
        <v>0</v>
      </c>
      <c r="N919" s="35">
        <f t="shared" si="194"/>
        <v>1957.5</v>
      </c>
      <c r="O919" s="7">
        <f t="shared" si="201"/>
        <v>0</v>
      </c>
      <c r="P919" s="35">
        <f t="shared" si="190"/>
        <v>1957.5</v>
      </c>
    </row>
    <row r="920" spans="1:16" ht="33">
      <c r="A920" s="61" t="str">
        <f ca="1">IF(ISERROR(MATCH(E920,Код_КВР,0)),"",INDIRECT(ADDRESS(MATCH(E920,Код_КВР,0)+1,2,,,"КВР")))</f>
        <v>Иные закупки товаров, работ и услуг для обеспечения муниципальных нужд</v>
      </c>
      <c r="B920" s="88" t="s">
        <v>422</v>
      </c>
      <c r="C920" s="8" t="s">
        <v>227</v>
      </c>
      <c r="D920" s="8" t="s">
        <v>203</v>
      </c>
      <c r="E920" s="88">
        <v>240</v>
      </c>
      <c r="F920" s="7">
        <f t="shared" si="201"/>
        <v>1957.5</v>
      </c>
      <c r="G920" s="7">
        <f t="shared" si="201"/>
        <v>0</v>
      </c>
      <c r="H920" s="35">
        <f t="shared" si="197"/>
        <v>1957.5</v>
      </c>
      <c r="I920" s="7">
        <f t="shared" si="201"/>
        <v>0</v>
      </c>
      <c r="J920" s="35">
        <f t="shared" si="195"/>
        <v>1957.5</v>
      </c>
      <c r="K920" s="7">
        <f t="shared" si="201"/>
        <v>0</v>
      </c>
      <c r="L920" s="35">
        <f t="shared" si="193"/>
        <v>1957.5</v>
      </c>
      <c r="M920" s="7">
        <f t="shared" si="201"/>
        <v>0</v>
      </c>
      <c r="N920" s="35">
        <f t="shared" si="194"/>
        <v>1957.5</v>
      </c>
      <c r="O920" s="7">
        <f t="shared" si="201"/>
        <v>0</v>
      </c>
      <c r="P920" s="35">
        <f t="shared" si="190"/>
        <v>1957.5</v>
      </c>
    </row>
    <row r="921" spans="1:16" ht="33">
      <c r="A921" s="61" t="str">
        <f ca="1">IF(ISERROR(MATCH(E921,Код_КВР,0)),"",INDIRECT(ADDRESS(MATCH(E921,Код_КВР,0)+1,2,,,"КВР")))</f>
        <v xml:space="preserve">Прочая закупка товаров, работ и услуг для обеспечения муниципальных нужд         </v>
      </c>
      <c r="B921" s="88" t="s">
        <v>422</v>
      </c>
      <c r="C921" s="8" t="s">
        <v>227</v>
      </c>
      <c r="D921" s="8" t="s">
        <v>203</v>
      </c>
      <c r="E921" s="88">
        <v>244</v>
      </c>
      <c r="F921" s="7">
        <f>'прил.5'!G513</f>
        <v>1957.5</v>
      </c>
      <c r="G921" s="7">
        <f>'прил.5'!H513</f>
        <v>0</v>
      </c>
      <c r="H921" s="35">
        <f t="shared" si="197"/>
        <v>1957.5</v>
      </c>
      <c r="I921" s="7">
        <f>'прил.5'!J513</f>
        <v>0</v>
      </c>
      <c r="J921" s="35">
        <f t="shared" si="195"/>
        <v>1957.5</v>
      </c>
      <c r="K921" s="7">
        <f>'прил.5'!L513</f>
        <v>0</v>
      </c>
      <c r="L921" s="35">
        <f t="shared" si="193"/>
        <v>1957.5</v>
      </c>
      <c r="M921" s="7">
        <f>'прил.5'!N513</f>
        <v>0</v>
      </c>
      <c r="N921" s="35">
        <f t="shared" si="194"/>
        <v>1957.5</v>
      </c>
      <c r="O921" s="7">
        <f>'прил.5'!P513</f>
        <v>0</v>
      </c>
      <c r="P921" s="35">
        <f t="shared" si="190"/>
        <v>1957.5</v>
      </c>
    </row>
    <row r="922" spans="1:16" ht="12.75">
      <c r="A922" s="61" t="str">
        <f ca="1">IF(ISERROR(MATCH(B922,Код_КЦСР,0)),"",INDIRECT(ADDRESS(MATCH(B922,Код_КЦСР,0)+1,2,,,"КЦСР")))</f>
        <v>Содержание и ремонт жилищного фонда</v>
      </c>
      <c r="B922" s="45" t="s">
        <v>56</v>
      </c>
      <c r="C922" s="8"/>
      <c r="D922" s="1"/>
      <c r="E922" s="88"/>
      <c r="F922" s="7">
        <f>F923+F929</f>
        <v>7680.8</v>
      </c>
      <c r="G922" s="7">
        <f>G923+G929</f>
        <v>0</v>
      </c>
      <c r="H922" s="35">
        <f t="shared" si="197"/>
        <v>7680.8</v>
      </c>
      <c r="I922" s="7">
        <f>I923+I929</f>
        <v>0</v>
      </c>
      <c r="J922" s="35">
        <f t="shared" si="195"/>
        <v>7680.8</v>
      </c>
      <c r="K922" s="7">
        <f>K923+K929</f>
        <v>-238.1</v>
      </c>
      <c r="L922" s="35">
        <f t="shared" si="193"/>
        <v>7442.7</v>
      </c>
      <c r="M922" s="7">
        <f>M923+M929</f>
        <v>0</v>
      </c>
      <c r="N922" s="35">
        <f t="shared" si="194"/>
        <v>7442.7</v>
      </c>
      <c r="O922" s="7">
        <f>O923+O929</f>
        <v>0</v>
      </c>
      <c r="P922" s="35">
        <f t="shared" si="190"/>
        <v>7442.7</v>
      </c>
    </row>
    <row r="923" spans="1:16" ht="12.75">
      <c r="A923" s="61" t="str">
        <f ca="1">IF(ISERROR(MATCH(B923,Код_КЦСР,0)),"",INDIRECT(ADDRESS(MATCH(B923,Код_КЦСР,0)+1,2,,,"КЦСР")))</f>
        <v>Капитальный ремонт жилищного фонда</v>
      </c>
      <c r="B923" s="45" t="s">
        <v>58</v>
      </c>
      <c r="C923" s="8"/>
      <c r="D923" s="1"/>
      <c r="E923" s="88"/>
      <c r="F923" s="7">
        <f aca="true" t="shared" si="202" ref="F923:O927">F924</f>
        <v>2288.3</v>
      </c>
      <c r="G923" s="7">
        <f t="shared" si="202"/>
        <v>0</v>
      </c>
      <c r="H923" s="35">
        <f t="shared" si="197"/>
        <v>2288.3</v>
      </c>
      <c r="I923" s="7">
        <f t="shared" si="202"/>
        <v>0</v>
      </c>
      <c r="J923" s="35">
        <f t="shared" si="195"/>
        <v>2288.3</v>
      </c>
      <c r="K923" s="7">
        <f t="shared" si="202"/>
        <v>0</v>
      </c>
      <c r="L923" s="35">
        <f t="shared" si="193"/>
        <v>2288.3</v>
      </c>
      <c r="M923" s="7">
        <f t="shared" si="202"/>
        <v>0</v>
      </c>
      <c r="N923" s="35">
        <f t="shared" si="194"/>
        <v>2288.3</v>
      </c>
      <c r="O923" s="7">
        <f t="shared" si="202"/>
        <v>0</v>
      </c>
      <c r="P923" s="35">
        <f aca="true" t="shared" si="203" ref="P923:P986">N923+O923</f>
        <v>2288.3</v>
      </c>
    </row>
    <row r="924" spans="1:16" ht="12.75">
      <c r="A924" s="61" t="str">
        <f ca="1">IF(ISERROR(MATCH(C924,Код_Раздел,0)),"",INDIRECT(ADDRESS(MATCH(C924,Код_Раздел,0)+1,2,,,"Раздел")))</f>
        <v>Жилищно-коммунальное хозяйство</v>
      </c>
      <c r="B924" s="45" t="s">
        <v>58</v>
      </c>
      <c r="C924" s="8" t="s">
        <v>229</v>
      </c>
      <c r="D924" s="1"/>
      <c r="E924" s="88"/>
      <c r="F924" s="7">
        <f t="shared" si="202"/>
        <v>2288.3</v>
      </c>
      <c r="G924" s="7">
        <f t="shared" si="202"/>
        <v>0</v>
      </c>
      <c r="H924" s="35">
        <f t="shared" si="197"/>
        <v>2288.3</v>
      </c>
      <c r="I924" s="7">
        <f t="shared" si="202"/>
        <v>0</v>
      </c>
      <c r="J924" s="35">
        <f t="shared" si="195"/>
        <v>2288.3</v>
      </c>
      <c r="K924" s="7">
        <f t="shared" si="202"/>
        <v>0</v>
      </c>
      <c r="L924" s="35">
        <f t="shared" si="193"/>
        <v>2288.3</v>
      </c>
      <c r="M924" s="7">
        <f t="shared" si="202"/>
        <v>0</v>
      </c>
      <c r="N924" s="35">
        <f t="shared" si="194"/>
        <v>2288.3</v>
      </c>
      <c r="O924" s="7">
        <f t="shared" si="202"/>
        <v>0</v>
      </c>
      <c r="P924" s="35">
        <f t="shared" si="203"/>
        <v>2288.3</v>
      </c>
    </row>
    <row r="925" spans="1:16" ht="12.75">
      <c r="A925" s="12" t="s">
        <v>234</v>
      </c>
      <c r="B925" s="45" t="s">
        <v>58</v>
      </c>
      <c r="C925" s="8" t="s">
        <v>229</v>
      </c>
      <c r="D925" s="8" t="s">
        <v>221</v>
      </c>
      <c r="E925" s="88"/>
      <c r="F925" s="7">
        <f t="shared" si="202"/>
        <v>2288.3</v>
      </c>
      <c r="G925" s="7">
        <f t="shared" si="202"/>
        <v>0</v>
      </c>
      <c r="H925" s="35">
        <f t="shared" si="197"/>
        <v>2288.3</v>
      </c>
      <c r="I925" s="7">
        <f t="shared" si="202"/>
        <v>0</v>
      </c>
      <c r="J925" s="35">
        <f t="shared" si="195"/>
        <v>2288.3</v>
      </c>
      <c r="K925" s="7">
        <f t="shared" si="202"/>
        <v>0</v>
      </c>
      <c r="L925" s="35">
        <f t="shared" si="193"/>
        <v>2288.3</v>
      </c>
      <c r="M925" s="7">
        <f t="shared" si="202"/>
        <v>0</v>
      </c>
      <c r="N925" s="35">
        <f t="shared" si="194"/>
        <v>2288.3</v>
      </c>
      <c r="O925" s="7">
        <f t="shared" si="202"/>
        <v>0</v>
      </c>
      <c r="P925" s="35">
        <f t="shared" si="203"/>
        <v>2288.3</v>
      </c>
    </row>
    <row r="926" spans="1:16" ht="12.75">
      <c r="A926" s="61" t="str">
        <f ca="1">IF(ISERROR(MATCH(E926,Код_КВР,0)),"",INDIRECT(ADDRESS(MATCH(E926,Код_КВР,0)+1,2,,,"КВР")))</f>
        <v>Закупка товаров, работ и услуг для муниципальных нужд</v>
      </c>
      <c r="B926" s="45" t="s">
        <v>58</v>
      </c>
      <c r="C926" s="8" t="s">
        <v>229</v>
      </c>
      <c r="D926" s="8" t="s">
        <v>221</v>
      </c>
      <c r="E926" s="88">
        <v>200</v>
      </c>
      <c r="F926" s="7">
        <f t="shared" si="202"/>
        <v>2288.3</v>
      </c>
      <c r="G926" s="7">
        <f t="shared" si="202"/>
        <v>0</v>
      </c>
      <c r="H926" s="35">
        <f t="shared" si="197"/>
        <v>2288.3</v>
      </c>
      <c r="I926" s="7">
        <f t="shared" si="202"/>
        <v>0</v>
      </c>
      <c r="J926" s="35">
        <f t="shared" si="195"/>
        <v>2288.3</v>
      </c>
      <c r="K926" s="7">
        <f t="shared" si="202"/>
        <v>0</v>
      </c>
      <c r="L926" s="35">
        <f t="shared" si="193"/>
        <v>2288.3</v>
      </c>
      <c r="M926" s="7">
        <f t="shared" si="202"/>
        <v>0</v>
      </c>
      <c r="N926" s="35">
        <f t="shared" si="194"/>
        <v>2288.3</v>
      </c>
      <c r="O926" s="7">
        <f t="shared" si="202"/>
        <v>0</v>
      </c>
      <c r="P926" s="35">
        <f t="shared" si="203"/>
        <v>2288.3</v>
      </c>
    </row>
    <row r="927" spans="1:16" ht="33">
      <c r="A927" s="61" t="str">
        <f ca="1">IF(ISERROR(MATCH(E927,Код_КВР,0)),"",INDIRECT(ADDRESS(MATCH(E927,Код_КВР,0)+1,2,,,"КВР")))</f>
        <v>Иные закупки товаров, работ и услуг для обеспечения муниципальных нужд</v>
      </c>
      <c r="B927" s="45" t="s">
        <v>58</v>
      </c>
      <c r="C927" s="8" t="s">
        <v>229</v>
      </c>
      <c r="D927" s="8" t="s">
        <v>221</v>
      </c>
      <c r="E927" s="88">
        <v>240</v>
      </c>
      <c r="F927" s="7">
        <f t="shared" si="202"/>
        <v>2288.3</v>
      </c>
      <c r="G927" s="7">
        <f t="shared" si="202"/>
        <v>0</v>
      </c>
      <c r="H927" s="35">
        <f t="shared" si="197"/>
        <v>2288.3</v>
      </c>
      <c r="I927" s="7">
        <f t="shared" si="202"/>
        <v>0</v>
      </c>
      <c r="J927" s="35">
        <f t="shared" si="195"/>
        <v>2288.3</v>
      </c>
      <c r="K927" s="7">
        <f t="shared" si="202"/>
        <v>0</v>
      </c>
      <c r="L927" s="35">
        <f t="shared" si="193"/>
        <v>2288.3</v>
      </c>
      <c r="M927" s="7">
        <f t="shared" si="202"/>
        <v>0</v>
      </c>
      <c r="N927" s="35">
        <f t="shared" si="194"/>
        <v>2288.3</v>
      </c>
      <c r="O927" s="7">
        <f t="shared" si="202"/>
        <v>0</v>
      </c>
      <c r="P927" s="35">
        <f t="shared" si="203"/>
        <v>2288.3</v>
      </c>
    </row>
    <row r="928" spans="1:16" ht="33">
      <c r="A928" s="61" t="str">
        <f ca="1">IF(ISERROR(MATCH(E928,Код_КВР,0)),"",INDIRECT(ADDRESS(MATCH(E928,Код_КВР,0)+1,2,,,"КВР")))</f>
        <v xml:space="preserve">Прочая закупка товаров, работ и услуг для обеспечения муниципальных нужд         </v>
      </c>
      <c r="B928" s="45" t="s">
        <v>58</v>
      </c>
      <c r="C928" s="8" t="s">
        <v>229</v>
      </c>
      <c r="D928" s="8" t="s">
        <v>221</v>
      </c>
      <c r="E928" s="88">
        <v>244</v>
      </c>
      <c r="F928" s="7">
        <f>'прил.5'!G468</f>
        <v>2288.3</v>
      </c>
      <c r="G928" s="7">
        <f>'прил.5'!H468</f>
        <v>0</v>
      </c>
      <c r="H928" s="35">
        <f t="shared" si="197"/>
        <v>2288.3</v>
      </c>
      <c r="I928" s="7">
        <f>'прил.5'!J468</f>
        <v>0</v>
      </c>
      <c r="J928" s="35">
        <f t="shared" si="195"/>
        <v>2288.3</v>
      </c>
      <c r="K928" s="7">
        <f>'прил.5'!L468</f>
        <v>0</v>
      </c>
      <c r="L928" s="35">
        <f t="shared" si="193"/>
        <v>2288.3</v>
      </c>
      <c r="M928" s="7">
        <f>'прил.5'!N468</f>
        <v>0</v>
      </c>
      <c r="N928" s="35">
        <f t="shared" si="194"/>
        <v>2288.3</v>
      </c>
      <c r="O928" s="7">
        <f>'прил.5'!P468</f>
        <v>0</v>
      </c>
      <c r="P928" s="35">
        <f t="shared" si="203"/>
        <v>2288.3</v>
      </c>
    </row>
    <row r="929" spans="1:16" ht="33">
      <c r="A929" s="61" t="str">
        <f ca="1">IF(ISERROR(MATCH(B929,Код_КЦСР,0)),"",INDIRECT(ADDRESS(MATCH(B929,Код_КЦСР,0)+1,2,,,"КЦСР")))</f>
        <v>Содержание и ремонт временно незаселенных жилых помещений муниципального жилищного фонда</v>
      </c>
      <c r="B929" s="45" t="s">
        <v>60</v>
      </c>
      <c r="C929" s="8"/>
      <c r="D929" s="8"/>
      <c r="E929" s="88"/>
      <c r="F929" s="7">
        <f aca="true" t="shared" si="204" ref="F929:O933">F930</f>
        <v>5392.5</v>
      </c>
      <c r="G929" s="7">
        <f t="shared" si="204"/>
        <v>0</v>
      </c>
      <c r="H929" s="35">
        <f t="shared" si="197"/>
        <v>5392.5</v>
      </c>
      <c r="I929" s="7">
        <f t="shared" si="204"/>
        <v>0</v>
      </c>
      <c r="J929" s="35">
        <f t="shared" si="195"/>
        <v>5392.5</v>
      </c>
      <c r="K929" s="7">
        <f t="shared" si="204"/>
        <v>-238.1</v>
      </c>
      <c r="L929" s="35">
        <f t="shared" si="193"/>
        <v>5154.4</v>
      </c>
      <c r="M929" s="7">
        <f t="shared" si="204"/>
        <v>0</v>
      </c>
      <c r="N929" s="35">
        <f t="shared" si="194"/>
        <v>5154.4</v>
      </c>
      <c r="O929" s="7">
        <f t="shared" si="204"/>
        <v>0</v>
      </c>
      <c r="P929" s="35">
        <f t="shared" si="203"/>
        <v>5154.4</v>
      </c>
    </row>
    <row r="930" spans="1:16" ht="12.75">
      <c r="A930" s="61" t="str">
        <f ca="1">IF(ISERROR(MATCH(C930,Код_Раздел,0)),"",INDIRECT(ADDRESS(MATCH(C930,Код_Раздел,0)+1,2,,,"Раздел")))</f>
        <v>Жилищно-коммунальное хозяйство</v>
      </c>
      <c r="B930" s="45" t="s">
        <v>60</v>
      </c>
      <c r="C930" s="8" t="s">
        <v>229</v>
      </c>
      <c r="D930" s="1"/>
      <c r="E930" s="88"/>
      <c r="F930" s="7">
        <f t="shared" si="204"/>
        <v>5392.5</v>
      </c>
      <c r="G930" s="7">
        <f t="shared" si="204"/>
        <v>0</v>
      </c>
      <c r="H930" s="35">
        <f t="shared" si="197"/>
        <v>5392.5</v>
      </c>
      <c r="I930" s="7">
        <f t="shared" si="204"/>
        <v>0</v>
      </c>
      <c r="J930" s="35">
        <f t="shared" si="195"/>
        <v>5392.5</v>
      </c>
      <c r="K930" s="7">
        <f t="shared" si="204"/>
        <v>-238.1</v>
      </c>
      <c r="L930" s="35">
        <f t="shared" si="193"/>
        <v>5154.4</v>
      </c>
      <c r="M930" s="7">
        <f t="shared" si="204"/>
        <v>0</v>
      </c>
      <c r="N930" s="35">
        <f t="shared" si="194"/>
        <v>5154.4</v>
      </c>
      <c r="O930" s="7">
        <f t="shared" si="204"/>
        <v>0</v>
      </c>
      <c r="P930" s="35">
        <f t="shared" si="203"/>
        <v>5154.4</v>
      </c>
    </row>
    <row r="931" spans="1:16" ht="12.75">
      <c r="A931" s="12" t="s">
        <v>234</v>
      </c>
      <c r="B931" s="45" t="s">
        <v>60</v>
      </c>
      <c r="C931" s="8" t="s">
        <v>229</v>
      </c>
      <c r="D931" s="8" t="s">
        <v>221</v>
      </c>
      <c r="E931" s="88"/>
      <c r="F931" s="7">
        <f t="shared" si="204"/>
        <v>5392.5</v>
      </c>
      <c r="G931" s="7">
        <f t="shared" si="204"/>
        <v>0</v>
      </c>
      <c r="H931" s="35">
        <f t="shared" si="197"/>
        <v>5392.5</v>
      </c>
      <c r="I931" s="7">
        <f t="shared" si="204"/>
        <v>0</v>
      </c>
      <c r="J931" s="35">
        <f t="shared" si="195"/>
        <v>5392.5</v>
      </c>
      <c r="K931" s="7">
        <f t="shared" si="204"/>
        <v>-238.1</v>
      </c>
      <c r="L931" s="35">
        <f t="shared" si="193"/>
        <v>5154.4</v>
      </c>
      <c r="M931" s="7">
        <f t="shared" si="204"/>
        <v>0</v>
      </c>
      <c r="N931" s="35">
        <f t="shared" si="194"/>
        <v>5154.4</v>
      </c>
      <c r="O931" s="7">
        <f t="shared" si="204"/>
        <v>0</v>
      </c>
      <c r="P931" s="35">
        <f t="shared" si="203"/>
        <v>5154.4</v>
      </c>
    </row>
    <row r="932" spans="1:16" ht="12.75">
      <c r="A932" s="61" t="str">
        <f ca="1">IF(ISERROR(MATCH(E932,Код_КВР,0)),"",INDIRECT(ADDRESS(MATCH(E932,Код_КВР,0)+1,2,,,"КВР")))</f>
        <v>Закупка товаров, работ и услуг для муниципальных нужд</v>
      </c>
      <c r="B932" s="45" t="s">
        <v>60</v>
      </c>
      <c r="C932" s="8" t="s">
        <v>229</v>
      </c>
      <c r="D932" s="8" t="s">
        <v>221</v>
      </c>
      <c r="E932" s="88">
        <v>200</v>
      </c>
      <c r="F932" s="7">
        <f t="shared" si="204"/>
        <v>5392.5</v>
      </c>
      <c r="G932" s="7">
        <f t="shared" si="204"/>
        <v>0</v>
      </c>
      <c r="H932" s="35">
        <f t="shared" si="197"/>
        <v>5392.5</v>
      </c>
      <c r="I932" s="7">
        <f t="shared" si="204"/>
        <v>0</v>
      </c>
      <c r="J932" s="35">
        <f t="shared" si="195"/>
        <v>5392.5</v>
      </c>
      <c r="K932" s="7">
        <f t="shared" si="204"/>
        <v>-238.1</v>
      </c>
      <c r="L932" s="35">
        <f t="shared" si="193"/>
        <v>5154.4</v>
      </c>
      <c r="M932" s="7">
        <f t="shared" si="204"/>
        <v>0</v>
      </c>
      <c r="N932" s="35">
        <f t="shared" si="194"/>
        <v>5154.4</v>
      </c>
      <c r="O932" s="7">
        <f t="shared" si="204"/>
        <v>0</v>
      </c>
      <c r="P932" s="35">
        <f t="shared" si="203"/>
        <v>5154.4</v>
      </c>
    </row>
    <row r="933" spans="1:16" ht="33">
      <c r="A933" s="61" t="str">
        <f ca="1">IF(ISERROR(MATCH(E933,Код_КВР,0)),"",INDIRECT(ADDRESS(MATCH(E933,Код_КВР,0)+1,2,,,"КВР")))</f>
        <v>Иные закупки товаров, работ и услуг для обеспечения муниципальных нужд</v>
      </c>
      <c r="B933" s="45" t="s">
        <v>60</v>
      </c>
      <c r="C933" s="8" t="s">
        <v>229</v>
      </c>
      <c r="D933" s="8" t="s">
        <v>221</v>
      </c>
      <c r="E933" s="88">
        <v>240</v>
      </c>
      <c r="F933" s="7">
        <f t="shared" si="204"/>
        <v>5392.5</v>
      </c>
      <c r="G933" s="7">
        <f t="shared" si="204"/>
        <v>0</v>
      </c>
      <c r="H933" s="35">
        <f t="shared" si="197"/>
        <v>5392.5</v>
      </c>
      <c r="I933" s="7">
        <f t="shared" si="204"/>
        <v>0</v>
      </c>
      <c r="J933" s="35">
        <f t="shared" si="195"/>
        <v>5392.5</v>
      </c>
      <c r="K933" s="7">
        <f t="shared" si="204"/>
        <v>-238.1</v>
      </c>
      <c r="L933" s="35">
        <f t="shared" si="193"/>
        <v>5154.4</v>
      </c>
      <c r="M933" s="7">
        <f t="shared" si="204"/>
        <v>0</v>
      </c>
      <c r="N933" s="35">
        <f t="shared" si="194"/>
        <v>5154.4</v>
      </c>
      <c r="O933" s="7">
        <f t="shared" si="204"/>
        <v>0</v>
      </c>
      <c r="P933" s="35">
        <f t="shared" si="203"/>
        <v>5154.4</v>
      </c>
    </row>
    <row r="934" spans="1:16" ht="33">
      <c r="A934" s="61" t="str">
        <f ca="1">IF(ISERROR(MATCH(E934,Код_КВР,0)),"",INDIRECT(ADDRESS(MATCH(E934,Код_КВР,0)+1,2,,,"КВР")))</f>
        <v xml:space="preserve">Прочая закупка товаров, работ и услуг для обеспечения муниципальных нужд         </v>
      </c>
      <c r="B934" s="45" t="s">
        <v>60</v>
      </c>
      <c r="C934" s="8" t="s">
        <v>229</v>
      </c>
      <c r="D934" s="8" t="s">
        <v>221</v>
      </c>
      <c r="E934" s="88">
        <v>244</v>
      </c>
      <c r="F934" s="7">
        <f>'прил.5'!G472</f>
        <v>5392.5</v>
      </c>
      <c r="G934" s="7">
        <f>'прил.5'!H472</f>
        <v>0</v>
      </c>
      <c r="H934" s="35">
        <f t="shared" si="197"/>
        <v>5392.5</v>
      </c>
      <c r="I934" s="7">
        <f>'прил.5'!J472</f>
        <v>0</v>
      </c>
      <c r="J934" s="35">
        <f t="shared" si="195"/>
        <v>5392.5</v>
      </c>
      <c r="K934" s="7">
        <f>'прил.5'!L472</f>
        <v>-238.1</v>
      </c>
      <c r="L934" s="35">
        <f t="shared" si="193"/>
        <v>5154.4</v>
      </c>
      <c r="M934" s="7">
        <f>'прил.5'!N472</f>
        <v>0</v>
      </c>
      <c r="N934" s="35">
        <f t="shared" si="194"/>
        <v>5154.4</v>
      </c>
      <c r="O934" s="7">
        <f>'прил.5'!P472</f>
        <v>0</v>
      </c>
      <c r="P934" s="35">
        <f t="shared" si="203"/>
        <v>5154.4</v>
      </c>
    </row>
    <row r="935" spans="1:16" ht="33">
      <c r="A935" s="61" t="str">
        <f ca="1">IF(ISERROR(MATCH(B935,Код_КЦСР,0)),"",INDIRECT(ADDRESS(MATCH(B935,Код_КЦСР,0)+1,2,,,"КЦСР")))</f>
        <v>Муниципальная программа «Развитие земельно-имущественного комплекса  города Череповца» на 2014-2018 годы</v>
      </c>
      <c r="B935" s="45" t="s">
        <v>62</v>
      </c>
      <c r="C935" s="8"/>
      <c r="D935" s="1"/>
      <c r="E935" s="88"/>
      <c r="F935" s="7">
        <f>F936+F947+F953</f>
        <v>79861.8</v>
      </c>
      <c r="G935" s="7">
        <f>G936+G947+G953</f>
        <v>0</v>
      </c>
      <c r="H935" s="35">
        <f t="shared" si="197"/>
        <v>79861.8</v>
      </c>
      <c r="I935" s="7">
        <f>I936+I947+I953</f>
        <v>-83.69999999999982</v>
      </c>
      <c r="J935" s="35">
        <f t="shared" si="195"/>
        <v>79778.1</v>
      </c>
      <c r="K935" s="7">
        <f>K936+K947+K953</f>
        <v>351.79999999999995</v>
      </c>
      <c r="L935" s="35">
        <f t="shared" si="193"/>
        <v>80129.90000000001</v>
      </c>
      <c r="M935" s="7">
        <f>M936+M947+M953</f>
        <v>-3001.2</v>
      </c>
      <c r="N935" s="35">
        <f t="shared" si="194"/>
        <v>77128.70000000001</v>
      </c>
      <c r="O935" s="7">
        <f>O936+O947+O953</f>
        <v>0</v>
      </c>
      <c r="P935" s="35">
        <f t="shared" si="203"/>
        <v>77128.70000000001</v>
      </c>
    </row>
    <row r="936" spans="1:16" ht="33">
      <c r="A936" s="61" t="str">
        <f ca="1">IF(ISERROR(MATCH(B936,Код_КЦСР,0)),"",INDIRECT(ADDRESS(MATCH(B936,Код_КЦСР,0)+1,2,,,"КЦСР")))</f>
        <v>Формирование и обеспечение сохранности муниципального земельно-имущественного комплекса</v>
      </c>
      <c r="B936" s="45" t="s">
        <v>64</v>
      </c>
      <c r="C936" s="8"/>
      <c r="D936" s="1"/>
      <c r="E936" s="88"/>
      <c r="F936" s="7">
        <f>F937+F942</f>
        <v>74338.5</v>
      </c>
      <c r="G936" s="7">
        <f>G937+G942</f>
        <v>0</v>
      </c>
      <c r="H936" s="35">
        <f t="shared" si="197"/>
        <v>74338.5</v>
      </c>
      <c r="I936" s="7">
        <f>I937+I942</f>
        <v>-83.69999999999982</v>
      </c>
      <c r="J936" s="35">
        <f t="shared" si="195"/>
        <v>74254.8</v>
      </c>
      <c r="K936" s="7">
        <f>K937+K942</f>
        <v>1130</v>
      </c>
      <c r="L936" s="35">
        <f t="shared" si="193"/>
        <v>75384.8</v>
      </c>
      <c r="M936" s="7">
        <f>M937+M942</f>
        <v>-2931</v>
      </c>
      <c r="N936" s="35">
        <f t="shared" si="194"/>
        <v>72453.8</v>
      </c>
      <c r="O936" s="7">
        <f>O937+O942</f>
        <v>0</v>
      </c>
      <c r="P936" s="35">
        <f t="shared" si="203"/>
        <v>72453.8</v>
      </c>
    </row>
    <row r="937" spans="1:16" ht="12.75">
      <c r="A937" s="61" t="str">
        <f ca="1">IF(ISERROR(MATCH(C937,Код_Раздел,0)),"",INDIRECT(ADDRESS(MATCH(C937,Код_Раздел,0)+1,2,,,"Раздел")))</f>
        <v>Общегосударственные  вопросы</v>
      </c>
      <c r="B937" s="45" t="s">
        <v>64</v>
      </c>
      <c r="C937" s="8" t="s">
        <v>221</v>
      </c>
      <c r="D937" s="1"/>
      <c r="E937" s="88"/>
      <c r="F937" s="7">
        <f aca="true" t="shared" si="205" ref="F937:O940">F938</f>
        <v>10109.5</v>
      </c>
      <c r="G937" s="7">
        <f t="shared" si="205"/>
        <v>0</v>
      </c>
      <c r="H937" s="35">
        <f t="shared" si="197"/>
        <v>10109.5</v>
      </c>
      <c r="I937" s="7">
        <f t="shared" si="205"/>
        <v>-83.69999999999982</v>
      </c>
      <c r="J937" s="35">
        <f t="shared" si="195"/>
        <v>10025.8</v>
      </c>
      <c r="K937" s="7">
        <f t="shared" si="205"/>
        <v>1130</v>
      </c>
      <c r="L937" s="35">
        <f t="shared" si="193"/>
        <v>11155.8</v>
      </c>
      <c r="M937" s="7">
        <f t="shared" si="205"/>
        <v>-365.3</v>
      </c>
      <c r="N937" s="35">
        <f t="shared" si="194"/>
        <v>10790.5</v>
      </c>
      <c r="O937" s="7">
        <f t="shared" si="205"/>
        <v>0</v>
      </c>
      <c r="P937" s="35">
        <f t="shared" si="203"/>
        <v>10790.5</v>
      </c>
    </row>
    <row r="938" spans="1:16" ht="12.75">
      <c r="A938" s="12" t="s">
        <v>245</v>
      </c>
      <c r="B938" s="45" t="s">
        <v>64</v>
      </c>
      <c r="C938" s="8" t="s">
        <v>221</v>
      </c>
      <c r="D938" s="1" t="s">
        <v>198</v>
      </c>
      <c r="E938" s="88"/>
      <c r="F938" s="7">
        <f t="shared" si="205"/>
        <v>10109.5</v>
      </c>
      <c r="G938" s="7">
        <f t="shared" si="205"/>
        <v>0</v>
      </c>
      <c r="H938" s="35">
        <f t="shared" si="197"/>
        <v>10109.5</v>
      </c>
      <c r="I938" s="7">
        <f t="shared" si="205"/>
        <v>-83.69999999999982</v>
      </c>
      <c r="J938" s="35">
        <f t="shared" si="195"/>
        <v>10025.8</v>
      </c>
      <c r="K938" s="7">
        <f t="shared" si="205"/>
        <v>1130</v>
      </c>
      <c r="L938" s="35">
        <f aca="true" t="shared" si="206" ref="L938:L1005">J938+K938</f>
        <v>11155.8</v>
      </c>
      <c r="M938" s="7">
        <f t="shared" si="205"/>
        <v>-365.3</v>
      </c>
      <c r="N938" s="35">
        <f aca="true" t="shared" si="207" ref="N938:N1005">L938+M938</f>
        <v>10790.5</v>
      </c>
      <c r="O938" s="7">
        <f t="shared" si="205"/>
        <v>0</v>
      </c>
      <c r="P938" s="35">
        <f t="shared" si="203"/>
        <v>10790.5</v>
      </c>
    </row>
    <row r="939" spans="1:16" ht="12.75">
      <c r="A939" s="61" t="str">
        <f ca="1">IF(ISERROR(MATCH(E939,Код_КВР,0)),"",INDIRECT(ADDRESS(MATCH(E939,Код_КВР,0)+1,2,,,"КВР")))</f>
        <v>Закупка товаров, работ и услуг для муниципальных нужд</v>
      </c>
      <c r="B939" s="45" t="s">
        <v>64</v>
      </c>
      <c r="C939" s="8" t="s">
        <v>221</v>
      </c>
      <c r="D939" s="1" t="s">
        <v>198</v>
      </c>
      <c r="E939" s="88">
        <v>200</v>
      </c>
      <c r="F939" s="7">
        <f t="shared" si="205"/>
        <v>10109.5</v>
      </c>
      <c r="G939" s="7">
        <f t="shared" si="205"/>
        <v>0</v>
      </c>
      <c r="H939" s="35">
        <f t="shared" si="197"/>
        <v>10109.5</v>
      </c>
      <c r="I939" s="7">
        <f t="shared" si="205"/>
        <v>-83.69999999999982</v>
      </c>
      <c r="J939" s="35">
        <f t="shared" si="195"/>
        <v>10025.8</v>
      </c>
      <c r="K939" s="7">
        <f t="shared" si="205"/>
        <v>1130</v>
      </c>
      <c r="L939" s="35">
        <f t="shared" si="206"/>
        <v>11155.8</v>
      </c>
      <c r="M939" s="7">
        <f t="shared" si="205"/>
        <v>-365.3</v>
      </c>
      <c r="N939" s="35">
        <f t="shared" si="207"/>
        <v>10790.5</v>
      </c>
      <c r="O939" s="7">
        <f t="shared" si="205"/>
        <v>0</v>
      </c>
      <c r="P939" s="35">
        <f t="shared" si="203"/>
        <v>10790.5</v>
      </c>
    </row>
    <row r="940" spans="1:16" ht="33">
      <c r="A940" s="61" t="str">
        <f ca="1">IF(ISERROR(MATCH(E940,Код_КВР,0)),"",INDIRECT(ADDRESS(MATCH(E940,Код_КВР,0)+1,2,,,"КВР")))</f>
        <v>Иные закупки товаров, работ и услуг для обеспечения муниципальных нужд</v>
      </c>
      <c r="B940" s="45" t="s">
        <v>64</v>
      </c>
      <c r="C940" s="8" t="s">
        <v>221</v>
      </c>
      <c r="D940" s="1" t="s">
        <v>198</v>
      </c>
      <c r="E940" s="88">
        <v>240</v>
      </c>
      <c r="F940" s="7">
        <f t="shared" si="205"/>
        <v>10109.5</v>
      </c>
      <c r="G940" s="7">
        <f t="shared" si="205"/>
        <v>0</v>
      </c>
      <c r="H940" s="35">
        <f t="shared" si="197"/>
        <v>10109.5</v>
      </c>
      <c r="I940" s="7">
        <f t="shared" si="205"/>
        <v>-83.69999999999982</v>
      </c>
      <c r="J940" s="35">
        <f t="shared" si="195"/>
        <v>10025.8</v>
      </c>
      <c r="K940" s="7">
        <f t="shared" si="205"/>
        <v>1130</v>
      </c>
      <c r="L940" s="35">
        <f t="shared" si="206"/>
        <v>11155.8</v>
      </c>
      <c r="M940" s="7">
        <f t="shared" si="205"/>
        <v>-365.3</v>
      </c>
      <c r="N940" s="35">
        <f t="shared" si="207"/>
        <v>10790.5</v>
      </c>
      <c r="O940" s="7">
        <f t="shared" si="205"/>
        <v>0</v>
      </c>
      <c r="P940" s="35">
        <f t="shared" si="203"/>
        <v>10790.5</v>
      </c>
    </row>
    <row r="941" spans="1:16" ht="33">
      <c r="A941" s="61" t="str">
        <f ca="1">IF(ISERROR(MATCH(E941,Код_КВР,0)),"",INDIRECT(ADDRESS(MATCH(E941,Код_КВР,0)+1,2,,,"КВР")))</f>
        <v xml:space="preserve">Прочая закупка товаров, работ и услуг для обеспечения муниципальных нужд         </v>
      </c>
      <c r="B941" s="45" t="s">
        <v>64</v>
      </c>
      <c r="C941" s="8" t="s">
        <v>221</v>
      </c>
      <c r="D941" s="1" t="s">
        <v>198</v>
      </c>
      <c r="E941" s="88">
        <v>244</v>
      </c>
      <c r="F941" s="7">
        <f>'прил.5'!G1330</f>
        <v>10109.5</v>
      </c>
      <c r="G941" s="7">
        <f>'прил.5'!H1330</f>
        <v>0</v>
      </c>
      <c r="H941" s="35">
        <f t="shared" si="197"/>
        <v>10109.5</v>
      </c>
      <c r="I941" s="7">
        <f>'прил.5'!J1330+'прил.5'!J111</f>
        <v>-83.69999999999982</v>
      </c>
      <c r="J941" s="35">
        <f t="shared" si="195"/>
        <v>10025.8</v>
      </c>
      <c r="K941" s="7">
        <f>'прил.5'!L1330+'прил.5'!L111</f>
        <v>1130</v>
      </c>
      <c r="L941" s="35">
        <f t="shared" si="206"/>
        <v>11155.8</v>
      </c>
      <c r="M941" s="7">
        <f>'прил.5'!N1330+'прил.5'!N111</f>
        <v>-365.3</v>
      </c>
      <c r="N941" s="35">
        <f t="shared" si="207"/>
        <v>10790.5</v>
      </c>
      <c r="O941" s="7">
        <f>'прил.5'!P1330+'прил.5'!P111</f>
        <v>0</v>
      </c>
      <c r="P941" s="35">
        <f t="shared" si="203"/>
        <v>10790.5</v>
      </c>
    </row>
    <row r="942" spans="1:16" ht="12.75">
      <c r="A942" s="61" t="str">
        <f ca="1">IF(ISERROR(MATCH(C942,Код_Раздел,0)),"",INDIRECT(ADDRESS(MATCH(C942,Код_Раздел,0)+1,2,,,"Раздел")))</f>
        <v>Национальная экономика</v>
      </c>
      <c r="B942" s="45" t="s">
        <v>64</v>
      </c>
      <c r="C942" s="8" t="s">
        <v>224</v>
      </c>
      <c r="D942" s="1"/>
      <c r="E942" s="88"/>
      <c r="F942" s="7">
        <f aca="true" t="shared" si="208" ref="F942:O945">F943</f>
        <v>64229</v>
      </c>
      <c r="G942" s="7">
        <f t="shared" si="208"/>
        <v>0</v>
      </c>
      <c r="H942" s="35">
        <f t="shared" si="197"/>
        <v>64229</v>
      </c>
      <c r="I942" s="7">
        <f t="shared" si="208"/>
        <v>0</v>
      </c>
      <c r="J942" s="35">
        <f t="shared" si="195"/>
        <v>64229</v>
      </c>
      <c r="K942" s="7">
        <f t="shared" si="208"/>
        <v>0</v>
      </c>
      <c r="L942" s="35">
        <f t="shared" si="206"/>
        <v>64229</v>
      </c>
      <c r="M942" s="7">
        <f t="shared" si="208"/>
        <v>-2565.7</v>
      </c>
      <c r="N942" s="35">
        <f t="shared" si="207"/>
        <v>61663.3</v>
      </c>
      <c r="O942" s="7">
        <f t="shared" si="208"/>
        <v>0</v>
      </c>
      <c r="P942" s="35">
        <f t="shared" si="203"/>
        <v>61663.3</v>
      </c>
    </row>
    <row r="943" spans="1:16" ht="12.75">
      <c r="A943" s="77" t="s">
        <v>367</v>
      </c>
      <c r="B943" s="45" t="s">
        <v>64</v>
      </c>
      <c r="C943" s="8" t="s">
        <v>224</v>
      </c>
      <c r="D943" s="8" t="s">
        <v>230</v>
      </c>
      <c r="E943" s="88"/>
      <c r="F943" s="7">
        <f t="shared" si="208"/>
        <v>64229</v>
      </c>
      <c r="G943" s="7">
        <f t="shared" si="208"/>
        <v>0</v>
      </c>
      <c r="H943" s="35">
        <f t="shared" si="197"/>
        <v>64229</v>
      </c>
      <c r="I943" s="7">
        <f t="shared" si="208"/>
        <v>0</v>
      </c>
      <c r="J943" s="35">
        <f t="shared" si="195"/>
        <v>64229</v>
      </c>
      <c r="K943" s="7">
        <f t="shared" si="208"/>
        <v>0</v>
      </c>
      <c r="L943" s="35">
        <f t="shared" si="206"/>
        <v>64229</v>
      </c>
      <c r="M943" s="7">
        <f t="shared" si="208"/>
        <v>-2565.7</v>
      </c>
      <c r="N943" s="35">
        <f t="shared" si="207"/>
        <v>61663.3</v>
      </c>
      <c r="O943" s="7">
        <f t="shared" si="208"/>
        <v>0</v>
      </c>
      <c r="P943" s="35">
        <f t="shared" si="203"/>
        <v>61663.3</v>
      </c>
    </row>
    <row r="944" spans="1:16" ht="12.75">
      <c r="A944" s="61" t="str">
        <f ca="1">IF(ISERROR(MATCH(E944,Код_КВР,0)),"",INDIRECT(ADDRESS(MATCH(E944,Код_КВР,0)+1,2,,,"КВР")))</f>
        <v>Закупка товаров, работ и услуг для муниципальных нужд</v>
      </c>
      <c r="B944" s="45" t="s">
        <v>64</v>
      </c>
      <c r="C944" s="8" t="s">
        <v>224</v>
      </c>
      <c r="D944" s="8" t="s">
        <v>230</v>
      </c>
      <c r="E944" s="88">
        <v>200</v>
      </c>
      <c r="F944" s="7">
        <f t="shared" si="208"/>
        <v>64229</v>
      </c>
      <c r="G944" s="7">
        <f t="shared" si="208"/>
        <v>0</v>
      </c>
      <c r="H944" s="35">
        <f t="shared" si="197"/>
        <v>64229</v>
      </c>
      <c r="I944" s="7">
        <f t="shared" si="208"/>
        <v>0</v>
      </c>
      <c r="J944" s="35">
        <f t="shared" si="195"/>
        <v>64229</v>
      </c>
      <c r="K944" s="7">
        <f t="shared" si="208"/>
        <v>0</v>
      </c>
      <c r="L944" s="35">
        <f t="shared" si="206"/>
        <v>64229</v>
      </c>
      <c r="M944" s="7">
        <f t="shared" si="208"/>
        <v>-2565.7</v>
      </c>
      <c r="N944" s="35">
        <f t="shared" si="207"/>
        <v>61663.3</v>
      </c>
      <c r="O944" s="7">
        <f t="shared" si="208"/>
        <v>0</v>
      </c>
      <c r="P944" s="35">
        <f t="shared" si="203"/>
        <v>61663.3</v>
      </c>
    </row>
    <row r="945" spans="1:16" ht="33">
      <c r="A945" s="61" t="str">
        <f ca="1">IF(ISERROR(MATCH(E945,Код_КВР,0)),"",INDIRECT(ADDRESS(MATCH(E945,Код_КВР,0)+1,2,,,"КВР")))</f>
        <v>Иные закупки товаров, работ и услуг для обеспечения муниципальных нужд</v>
      </c>
      <c r="B945" s="45" t="s">
        <v>64</v>
      </c>
      <c r="C945" s="8" t="s">
        <v>224</v>
      </c>
      <c r="D945" s="8" t="s">
        <v>230</v>
      </c>
      <c r="E945" s="88">
        <v>240</v>
      </c>
      <c r="F945" s="7">
        <f t="shared" si="208"/>
        <v>64229</v>
      </c>
      <c r="G945" s="7">
        <f t="shared" si="208"/>
        <v>0</v>
      </c>
      <c r="H945" s="35">
        <f t="shared" si="197"/>
        <v>64229</v>
      </c>
      <c r="I945" s="7">
        <f t="shared" si="208"/>
        <v>0</v>
      </c>
      <c r="J945" s="35">
        <f t="shared" si="195"/>
        <v>64229</v>
      </c>
      <c r="K945" s="7">
        <f t="shared" si="208"/>
        <v>0</v>
      </c>
      <c r="L945" s="35">
        <f t="shared" si="206"/>
        <v>64229</v>
      </c>
      <c r="M945" s="7">
        <f t="shared" si="208"/>
        <v>-2565.7</v>
      </c>
      <c r="N945" s="35">
        <f t="shared" si="207"/>
        <v>61663.3</v>
      </c>
      <c r="O945" s="7">
        <f t="shared" si="208"/>
        <v>0</v>
      </c>
      <c r="P945" s="35">
        <f t="shared" si="203"/>
        <v>61663.3</v>
      </c>
    </row>
    <row r="946" spans="1:16" ht="33">
      <c r="A946" s="61" t="str">
        <f ca="1">IF(ISERROR(MATCH(E946,Код_КВР,0)),"",INDIRECT(ADDRESS(MATCH(E946,Код_КВР,0)+1,2,,,"КВР")))</f>
        <v xml:space="preserve">Прочая закупка товаров, работ и услуг для обеспечения муниципальных нужд         </v>
      </c>
      <c r="B946" s="45" t="s">
        <v>64</v>
      </c>
      <c r="C946" s="8" t="s">
        <v>224</v>
      </c>
      <c r="D946" s="8" t="s">
        <v>230</v>
      </c>
      <c r="E946" s="88">
        <v>244</v>
      </c>
      <c r="F946" s="7">
        <f>'прил.5'!G1351</f>
        <v>64229</v>
      </c>
      <c r="G946" s="7">
        <f>'прил.5'!H1351+'прил.5'!H416</f>
        <v>0</v>
      </c>
      <c r="H946" s="35">
        <f t="shared" si="197"/>
        <v>64229</v>
      </c>
      <c r="I946" s="7">
        <f>'прил.5'!J1351+'прил.5'!J416</f>
        <v>0</v>
      </c>
      <c r="J946" s="35">
        <f t="shared" si="195"/>
        <v>64229</v>
      </c>
      <c r="K946" s="7">
        <f>'прил.5'!L1351+'прил.5'!L416</f>
        <v>0</v>
      </c>
      <c r="L946" s="35">
        <f t="shared" si="206"/>
        <v>64229</v>
      </c>
      <c r="M946" s="7">
        <f>'прил.5'!N1351+'прил.5'!N416</f>
        <v>-2565.7</v>
      </c>
      <c r="N946" s="35">
        <f t="shared" si="207"/>
        <v>61663.3</v>
      </c>
      <c r="O946" s="7">
        <f>'прил.5'!P1351+'прил.5'!P416</f>
        <v>0</v>
      </c>
      <c r="P946" s="35">
        <f t="shared" si="203"/>
        <v>61663.3</v>
      </c>
    </row>
    <row r="947" spans="1:16" ht="33">
      <c r="A947" s="61" t="str">
        <f ca="1">IF(ISERROR(MATCH(B947,Код_КЦСР,0)),"",INDIRECT(ADDRESS(MATCH(B947,Код_КЦСР,0)+1,2,,,"КЦСР")))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947" s="45" t="s">
        <v>66</v>
      </c>
      <c r="C947" s="8"/>
      <c r="D947" s="1"/>
      <c r="E947" s="88"/>
      <c r="F947" s="7">
        <f aca="true" t="shared" si="209" ref="F947:O951">F948</f>
        <v>4795.1</v>
      </c>
      <c r="G947" s="7">
        <f t="shared" si="209"/>
        <v>0</v>
      </c>
      <c r="H947" s="35">
        <f t="shared" si="197"/>
        <v>4795.1</v>
      </c>
      <c r="I947" s="7">
        <f t="shared" si="209"/>
        <v>0</v>
      </c>
      <c r="J947" s="35">
        <f t="shared" si="195"/>
        <v>4795.1</v>
      </c>
      <c r="K947" s="7">
        <f t="shared" si="209"/>
        <v>-778.2</v>
      </c>
      <c r="L947" s="35">
        <f t="shared" si="206"/>
        <v>4016.9000000000005</v>
      </c>
      <c r="M947" s="7">
        <f t="shared" si="209"/>
        <v>0</v>
      </c>
      <c r="N947" s="35">
        <f t="shared" si="207"/>
        <v>4016.9000000000005</v>
      </c>
      <c r="O947" s="7">
        <f t="shared" si="209"/>
        <v>0</v>
      </c>
      <c r="P947" s="35">
        <f t="shared" si="203"/>
        <v>4016.9000000000005</v>
      </c>
    </row>
    <row r="948" spans="1:16" ht="12.75">
      <c r="A948" s="61" t="str">
        <f ca="1">IF(ISERROR(MATCH(C948,Код_Раздел,0)),"",INDIRECT(ADDRESS(MATCH(C948,Код_Раздел,0)+1,2,,,"Раздел")))</f>
        <v>Общегосударственные  вопросы</v>
      </c>
      <c r="B948" s="45" t="s">
        <v>66</v>
      </c>
      <c r="C948" s="8" t="s">
        <v>221</v>
      </c>
      <c r="D948" s="1"/>
      <c r="E948" s="88"/>
      <c r="F948" s="7">
        <f t="shared" si="209"/>
        <v>4795.1</v>
      </c>
      <c r="G948" s="7">
        <f t="shared" si="209"/>
        <v>0</v>
      </c>
      <c r="H948" s="35">
        <f t="shared" si="197"/>
        <v>4795.1</v>
      </c>
      <c r="I948" s="7">
        <f t="shared" si="209"/>
        <v>0</v>
      </c>
      <c r="J948" s="35">
        <f t="shared" si="195"/>
        <v>4795.1</v>
      </c>
      <c r="K948" s="7">
        <f t="shared" si="209"/>
        <v>-778.2</v>
      </c>
      <c r="L948" s="35">
        <f t="shared" si="206"/>
        <v>4016.9000000000005</v>
      </c>
      <c r="M948" s="7">
        <f t="shared" si="209"/>
        <v>0</v>
      </c>
      <c r="N948" s="35">
        <f t="shared" si="207"/>
        <v>4016.9000000000005</v>
      </c>
      <c r="O948" s="7">
        <f t="shared" si="209"/>
        <v>0</v>
      </c>
      <c r="P948" s="35">
        <f t="shared" si="203"/>
        <v>4016.9000000000005</v>
      </c>
    </row>
    <row r="949" spans="1:16" ht="12.75">
      <c r="A949" s="12" t="s">
        <v>245</v>
      </c>
      <c r="B949" s="45" t="s">
        <v>66</v>
      </c>
      <c r="C949" s="8" t="s">
        <v>221</v>
      </c>
      <c r="D949" s="1" t="s">
        <v>198</v>
      </c>
      <c r="E949" s="88"/>
      <c r="F949" s="7">
        <f t="shared" si="209"/>
        <v>4795.1</v>
      </c>
      <c r="G949" s="7">
        <f t="shared" si="209"/>
        <v>0</v>
      </c>
      <c r="H949" s="35">
        <f t="shared" si="197"/>
        <v>4795.1</v>
      </c>
      <c r="I949" s="7">
        <f t="shared" si="209"/>
        <v>0</v>
      </c>
      <c r="J949" s="35">
        <f t="shared" si="195"/>
        <v>4795.1</v>
      </c>
      <c r="K949" s="7">
        <f t="shared" si="209"/>
        <v>-778.2</v>
      </c>
      <c r="L949" s="35">
        <f t="shared" si="206"/>
        <v>4016.9000000000005</v>
      </c>
      <c r="M949" s="7">
        <f t="shared" si="209"/>
        <v>0</v>
      </c>
      <c r="N949" s="35">
        <f t="shared" si="207"/>
        <v>4016.9000000000005</v>
      </c>
      <c r="O949" s="7">
        <f t="shared" si="209"/>
        <v>0</v>
      </c>
      <c r="P949" s="35">
        <f t="shared" si="203"/>
        <v>4016.9000000000005</v>
      </c>
    </row>
    <row r="950" spans="1:16" ht="12.75">
      <c r="A950" s="61" t="str">
        <f ca="1">IF(ISERROR(MATCH(E950,Код_КВР,0)),"",INDIRECT(ADDRESS(MATCH(E950,Код_КВР,0)+1,2,,,"КВР")))</f>
        <v>Закупка товаров, работ и услуг для муниципальных нужд</v>
      </c>
      <c r="B950" s="45" t="s">
        <v>66</v>
      </c>
      <c r="C950" s="8" t="s">
        <v>221</v>
      </c>
      <c r="D950" s="1" t="s">
        <v>198</v>
      </c>
      <c r="E950" s="88">
        <v>200</v>
      </c>
      <c r="F950" s="7">
        <f t="shared" si="209"/>
        <v>4795.1</v>
      </c>
      <c r="G950" s="7">
        <f t="shared" si="209"/>
        <v>0</v>
      </c>
      <c r="H950" s="35">
        <f t="shared" si="197"/>
        <v>4795.1</v>
      </c>
      <c r="I950" s="7">
        <f t="shared" si="209"/>
        <v>0</v>
      </c>
      <c r="J950" s="35">
        <f t="shared" si="195"/>
        <v>4795.1</v>
      </c>
      <c r="K950" s="7">
        <f t="shared" si="209"/>
        <v>-778.2</v>
      </c>
      <c r="L950" s="35">
        <f t="shared" si="206"/>
        <v>4016.9000000000005</v>
      </c>
      <c r="M950" s="7">
        <f t="shared" si="209"/>
        <v>0</v>
      </c>
      <c r="N950" s="35">
        <f t="shared" si="207"/>
        <v>4016.9000000000005</v>
      </c>
      <c r="O950" s="7">
        <f t="shared" si="209"/>
        <v>0</v>
      </c>
      <c r="P950" s="35">
        <f t="shared" si="203"/>
        <v>4016.9000000000005</v>
      </c>
    </row>
    <row r="951" spans="1:16" ht="33">
      <c r="A951" s="61" t="str">
        <f ca="1">IF(ISERROR(MATCH(E951,Код_КВР,0)),"",INDIRECT(ADDRESS(MATCH(E951,Код_КВР,0)+1,2,,,"КВР")))</f>
        <v>Иные закупки товаров, работ и услуг для обеспечения муниципальных нужд</v>
      </c>
      <c r="B951" s="45" t="s">
        <v>66</v>
      </c>
      <c r="C951" s="8" t="s">
        <v>221</v>
      </c>
      <c r="D951" s="1" t="s">
        <v>198</v>
      </c>
      <c r="E951" s="88">
        <v>240</v>
      </c>
      <c r="F951" s="7">
        <f t="shared" si="209"/>
        <v>4795.1</v>
      </c>
      <c r="G951" s="7">
        <f t="shared" si="209"/>
        <v>0</v>
      </c>
      <c r="H951" s="35">
        <f t="shared" si="197"/>
        <v>4795.1</v>
      </c>
      <c r="I951" s="7">
        <f t="shared" si="209"/>
        <v>0</v>
      </c>
      <c r="J951" s="35">
        <f aca="true" t="shared" si="210" ref="J951:J1035">H951+I951</f>
        <v>4795.1</v>
      </c>
      <c r="K951" s="7">
        <f t="shared" si="209"/>
        <v>-778.2</v>
      </c>
      <c r="L951" s="35">
        <f t="shared" si="206"/>
        <v>4016.9000000000005</v>
      </c>
      <c r="M951" s="7">
        <f t="shared" si="209"/>
        <v>0</v>
      </c>
      <c r="N951" s="35">
        <f t="shared" si="207"/>
        <v>4016.9000000000005</v>
      </c>
      <c r="O951" s="7">
        <f t="shared" si="209"/>
        <v>0</v>
      </c>
      <c r="P951" s="35">
        <f t="shared" si="203"/>
        <v>4016.9000000000005</v>
      </c>
    </row>
    <row r="952" spans="1:16" ht="33">
      <c r="A952" s="61" t="str">
        <f ca="1">IF(ISERROR(MATCH(E952,Код_КВР,0)),"",INDIRECT(ADDRESS(MATCH(E952,Код_КВР,0)+1,2,,,"КВР")))</f>
        <v xml:space="preserve">Прочая закупка товаров, работ и услуг для обеспечения муниципальных нужд         </v>
      </c>
      <c r="B952" s="45" t="s">
        <v>66</v>
      </c>
      <c r="C952" s="8" t="s">
        <v>221</v>
      </c>
      <c r="D952" s="1" t="s">
        <v>198</v>
      </c>
      <c r="E952" s="88">
        <v>244</v>
      </c>
      <c r="F952" s="7">
        <f>'прил.5'!G1334</f>
        <v>4795.1</v>
      </c>
      <c r="G952" s="7">
        <f>'прил.5'!H1334</f>
        <v>0</v>
      </c>
      <c r="H952" s="35">
        <f t="shared" si="197"/>
        <v>4795.1</v>
      </c>
      <c r="I952" s="7">
        <f>'прил.5'!J1334</f>
        <v>0</v>
      </c>
      <c r="J952" s="35">
        <f t="shared" si="210"/>
        <v>4795.1</v>
      </c>
      <c r="K952" s="7">
        <f>'прил.5'!L1334</f>
        <v>-778.2</v>
      </c>
      <c r="L952" s="35">
        <f t="shared" si="206"/>
        <v>4016.9000000000005</v>
      </c>
      <c r="M952" s="7">
        <f>'прил.5'!N1334</f>
        <v>0</v>
      </c>
      <c r="N952" s="35">
        <f t="shared" si="207"/>
        <v>4016.9000000000005</v>
      </c>
      <c r="O952" s="7">
        <f>'прил.5'!P1334</f>
        <v>0</v>
      </c>
      <c r="P952" s="35">
        <f t="shared" si="203"/>
        <v>4016.9000000000005</v>
      </c>
    </row>
    <row r="953" spans="1:16" ht="33">
      <c r="A953" s="61" t="str">
        <f ca="1">IF(ISERROR(MATCH(B953,Код_КЦСР,0)),"",INDIRECT(ADDRESS(MATCH(B953,Код_КЦСР,0)+1,2,,,"КЦСР")))</f>
        <v>Обеспечение исполнения полномочий органа местного самоуправления в области наружной рекламы</v>
      </c>
      <c r="B953" s="45" t="s">
        <v>68</v>
      </c>
      <c r="C953" s="8"/>
      <c r="D953" s="1"/>
      <c r="E953" s="88"/>
      <c r="F953" s="7">
        <f aca="true" t="shared" si="211" ref="F953:O957">F954</f>
        <v>728.2</v>
      </c>
      <c r="G953" s="7">
        <f t="shared" si="211"/>
        <v>0</v>
      </c>
      <c r="H953" s="35">
        <f t="shared" si="197"/>
        <v>728.2</v>
      </c>
      <c r="I953" s="7">
        <f t="shared" si="211"/>
        <v>0</v>
      </c>
      <c r="J953" s="35">
        <f t="shared" si="210"/>
        <v>728.2</v>
      </c>
      <c r="K953" s="7">
        <f t="shared" si="211"/>
        <v>0</v>
      </c>
      <c r="L953" s="35">
        <f t="shared" si="206"/>
        <v>728.2</v>
      </c>
      <c r="M953" s="7">
        <f t="shared" si="211"/>
        <v>-70.2</v>
      </c>
      <c r="N953" s="35">
        <f t="shared" si="207"/>
        <v>658</v>
      </c>
      <c r="O953" s="7">
        <f t="shared" si="211"/>
        <v>0</v>
      </c>
      <c r="P953" s="35">
        <f t="shared" si="203"/>
        <v>658</v>
      </c>
    </row>
    <row r="954" spans="1:16" ht="12.75">
      <c r="A954" s="61" t="str">
        <f ca="1">IF(ISERROR(MATCH(C954,Код_Раздел,0)),"",INDIRECT(ADDRESS(MATCH(C954,Код_Раздел,0)+1,2,,,"Раздел")))</f>
        <v>Национальная экономика</v>
      </c>
      <c r="B954" s="45" t="s">
        <v>68</v>
      </c>
      <c r="C954" s="8" t="s">
        <v>224</v>
      </c>
      <c r="D954" s="1"/>
      <c r="E954" s="88"/>
      <c r="F954" s="7">
        <f t="shared" si="211"/>
        <v>728.2</v>
      </c>
      <c r="G954" s="7">
        <f t="shared" si="211"/>
        <v>0</v>
      </c>
      <c r="H954" s="35">
        <f t="shared" si="197"/>
        <v>728.2</v>
      </c>
      <c r="I954" s="7">
        <f t="shared" si="211"/>
        <v>0</v>
      </c>
      <c r="J954" s="35">
        <f t="shared" si="210"/>
        <v>728.2</v>
      </c>
      <c r="K954" s="7">
        <f t="shared" si="211"/>
        <v>0</v>
      </c>
      <c r="L954" s="35">
        <f t="shared" si="206"/>
        <v>728.2</v>
      </c>
      <c r="M954" s="7">
        <f t="shared" si="211"/>
        <v>-70.2</v>
      </c>
      <c r="N954" s="35">
        <f t="shared" si="207"/>
        <v>658</v>
      </c>
      <c r="O954" s="7">
        <f t="shared" si="211"/>
        <v>0</v>
      </c>
      <c r="P954" s="35">
        <f t="shared" si="203"/>
        <v>658</v>
      </c>
    </row>
    <row r="955" spans="1:16" ht="12.75">
      <c r="A955" s="12" t="s">
        <v>231</v>
      </c>
      <c r="B955" s="45" t="s">
        <v>68</v>
      </c>
      <c r="C955" s="8" t="s">
        <v>224</v>
      </c>
      <c r="D955" s="8" t="s">
        <v>204</v>
      </c>
      <c r="E955" s="88"/>
      <c r="F955" s="7">
        <f t="shared" si="211"/>
        <v>728.2</v>
      </c>
      <c r="G955" s="7">
        <f t="shared" si="211"/>
        <v>0</v>
      </c>
      <c r="H955" s="35">
        <f t="shared" si="197"/>
        <v>728.2</v>
      </c>
      <c r="I955" s="7">
        <f t="shared" si="211"/>
        <v>0</v>
      </c>
      <c r="J955" s="35">
        <f t="shared" si="210"/>
        <v>728.2</v>
      </c>
      <c r="K955" s="7">
        <f t="shared" si="211"/>
        <v>0</v>
      </c>
      <c r="L955" s="35">
        <f t="shared" si="206"/>
        <v>728.2</v>
      </c>
      <c r="M955" s="7">
        <f t="shared" si="211"/>
        <v>-70.2</v>
      </c>
      <c r="N955" s="35">
        <f t="shared" si="207"/>
        <v>658</v>
      </c>
      <c r="O955" s="7">
        <f t="shared" si="211"/>
        <v>0</v>
      </c>
      <c r="P955" s="35">
        <f t="shared" si="203"/>
        <v>658</v>
      </c>
    </row>
    <row r="956" spans="1:16" ht="12.75">
      <c r="A956" s="61" t="str">
        <f ca="1">IF(ISERROR(MATCH(E956,Код_КВР,0)),"",INDIRECT(ADDRESS(MATCH(E956,Код_КВР,0)+1,2,,,"КВР")))</f>
        <v>Закупка товаров, работ и услуг для муниципальных нужд</v>
      </c>
      <c r="B956" s="45" t="s">
        <v>68</v>
      </c>
      <c r="C956" s="8" t="s">
        <v>224</v>
      </c>
      <c r="D956" s="8" t="s">
        <v>204</v>
      </c>
      <c r="E956" s="88">
        <v>200</v>
      </c>
      <c r="F956" s="7">
        <f t="shared" si="211"/>
        <v>728.2</v>
      </c>
      <c r="G956" s="7">
        <f t="shared" si="211"/>
        <v>0</v>
      </c>
      <c r="H956" s="35">
        <f t="shared" si="197"/>
        <v>728.2</v>
      </c>
      <c r="I956" s="7">
        <f t="shared" si="211"/>
        <v>0</v>
      </c>
      <c r="J956" s="35">
        <f t="shared" si="210"/>
        <v>728.2</v>
      </c>
      <c r="K956" s="7">
        <f t="shared" si="211"/>
        <v>0</v>
      </c>
      <c r="L956" s="35">
        <f t="shared" si="206"/>
        <v>728.2</v>
      </c>
      <c r="M956" s="7">
        <f t="shared" si="211"/>
        <v>-70.2</v>
      </c>
      <c r="N956" s="35">
        <f t="shared" si="207"/>
        <v>658</v>
      </c>
      <c r="O956" s="7">
        <f t="shared" si="211"/>
        <v>0</v>
      </c>
      <c r="P956" s="35">
        <f t="shared" si="203"/>
        <v>658</v>
      </c>
    </row>
    <row r="957" spans="1:16" ht="33">
      <c r="A957" s="61" t="str">
        <f ca="1">IF(ISERROR(MATCH(E957,Код_КВР,0)),"",INDIRECT(ADDRESS(MATCH(E957,Код_КВР,0)+1,2,,,"КВР")))</f>
        <v>Иные закупки товаров, работ и услуг для обеспечения муниципальных нужд</v>
      </c>
      <c r="B957" s="45" t="s">
        <v>68</v>
      </c>
      <c r="C957" s="8" t="s">
        <v>224</v>
      </c>
      <c r="D957" s="8" t="s">
        <v>204</v>
      </c>
      <c r="E957" s="88">
        <v>240</v>
      </c>
      <c r="F957" s="7">
        <f t="shared" si="211"/>
        <v>728.2</v>
      </c>
      <c r="G957" s="7">
        <f t="shared" si="211"/>
        <v>0</v>
      </c>
      <c r="H957" s="35">
        <f t="shared" si="197"/>
        <v>728.2</v>
      </c>
      <c r="I957" s="7">
        <f t="shared" si="211"/>
        <v>0</v>
      </c>
      <c r="J957" s="35">
        <f t="shared" si="210"/>
        <v>728.2</v>
      </c>
      <c r="K957" s="7">
        <f t="shared" si="211"/>
        <v>0</v>
      </c>
      <c r="L957" s="35">
        <f t="shared" si="206"/>
        <v>728.2</v>
      </c>
      <c r="M957" s="7">
        <f t="shared" si="211"/>
        <v>-70.2</v>
      </c>
      <c r="N957" s="35">
        <f t="shared" si="207"/>
        <v>658</v>
      </c>
      <c r="O957" s="7">
        <f t="shared" si="211"/>
        <v>0</v>
      </c>
      <c r="P957" s="35">
        <f t="shared" si="203"/>
        <v>658</v>
      </c>
    </row>
    <row r="958" spans="1:16" ht="33">
      <c r="A958" s="61" t="str">
        <f ca="1">IF(ISERROR(MATCH(E958,Код_КВР,0)),"",INDIRECT(ADDRESS(MATCH(E958,Код_КВР,0)+1,2,,,"КВР")))</f>
        <v xml:space="preserve">Прочая закупка товаров, работ и услуг для обеспечения муниципальных нужд         </v>
      </c>
      <c r="B958" s="45" t="s">
        <v>68</v>
      </c>
      <c r="C958" s="8" t="s">
        <v>224</v>
      </c>
      <c r="D958" s="8" t="s">
        <v>204</v>
      </c>
      <c r="E958" s="88">
        <v>244</v>
      </c>
      <c r="F958" s="7">
        <f>'прил.5'!G1376</f>
        <v>728.2</v>
      </c>
      <c r="G958" s="7">
        <f>'прил.5'!H1376</f>
        <v>0</v>
      </c>
      <c r="H958" s="35">
        <f t="shared" si="197"/>
        <v>728.2</v>
      </c>
      <c r="I958" s="7">
        <f>'прил.5'!J1376</f>
        <v>0</v>
      </c>
      <c r="J958" s="35">
        <f t="shared" si="210"/>
        <v>728.2</v>
      </c>
      <c r="K958" s="7">
        <f>'прил.5'!L1376</f>
        <v>0</v>
      </c>
      <c r="L958" s="35">
        <f t="shared" si="206"/>
        <v>728.2</v>
      </c>
      <c r="M958" s="7">
        <f>'прил.5'!N1376</f>
        <v>-70.2</v>
      </c>
      <c r="N958" s="35">
        <f t="shared" si="207"/>
        <v>658</v>
      </c>
      <c r="O958" s="7">
        <f>'прил.5'!P1376</f>
        <v>0</v>
      </c>
      <c r="P958" s="35">
        <f t="shared" si="203"/>
        <v>658</v>
      </c>
    </row>
    <row r="959" spans="1:16" ht="51.75" customHeight="1">
      <c r="A959" s="61" t="str">
        <f ca="1">IF(ISERROR(MATCH(B959,Код_КЦСР,0)),"",INDIRECT(ADDRESS(MATCH(B959,Код_КЦСР,0)+1,2,,,"КЦСР")))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959" s="62" t="s">
        <v>70</v>
      </c>
      <c r="C959" s="8"/>
      <c r="D959" s="1"/>
      <c r="E959" s="88"/>
      <c r="F959" s="7">
        <f>F960+F1016+F1041</f>
        <v>197705.1</v>
      </c>
      <c r="G959" s="7">
        <f>G960+G1016+G1041</f>
        <v>0</v>
      </c>
      <c r="H959" s="35">
        <f aca="true" t="shared" si="212" ref="H959:H1048">F959+G959</f>
        <v>197705.1</v>
      </c>
      <c r="I959" s="7">
        <f>I960+I1016+I1041</f>
        <v>10964.4</v>
      </c>
      <c r="J959" s="35">
        <f t="shared" si="210"/>
        <v>208669.5</v>
      </c>
      <c r="K959" s="7">
        <f>K960+K1016+K1041</f>
        <v>291.0000000000003</v>
      </c>
      <c r="L959" s="35">
        <f t="shared" si="206"/>
        <v>208960.5</v>
      </c>
      <c r="M959" s="7">
        <f>M960+M1016+M1041</f>
        <v>3842.2</v>
      </c>
      <c r="N959" s="35">
        <f t="shared" si="207"/>
        <v>212802.7</v>
      </c>
      <c r="O959" s="7">
        <f>O960+O1016+O1041</f>
        <v>3959.5</v>
      </c>
      <c r="P959" s="35">
        <f t="shared" si="203"/>
        <v>216762.2</v>
      </c>
    </row>
    <row r="960" spans="1:16" ht="33">
      <c r="A960" s="61" t="str">
        <f ca="1">IF(ISERROR(MATCH(B960,Код_КЦСР,0)),"",INDIRECT(ADDRESS(MATCH(B960,Код_КЦСР,0)+1,2,,,"КЦСР")))</f>
        <v>Капитальное строительство и реконструкция объектов муниципальной собственности</v>
      </c>
      <c r="B960" s="62" t="s">
        <v>72</v>
      </c>
      <c r="C960" s="8"/>
      <c r="D960" s="1"/>
      <c r="E960" s="88"/>
      <c r="F960" s="7">
        <f>F961+F986+F992+F998</f>
        <v>100305.7</v>
      </c>
      <c r="G960" s="7">
        <f>G961+G986+G992+G998</f>
        <v>0</v>
      </c>
      <c r="H960" s="35">
        <f t="shared" si="212"/>
        <v>100305.7</v>
      </c>
      <c r="I960" s="7">
        <f>I961+I986+I992+I998+I1004</f>
        <v>10369.8</v>
      </c>
      <c r="J960" s="35">
        <f>H960+I960</f>
        <v>110675.5</v>
      </c>
      <c r="K960" s="7">
        <f>K961+K986+K992+K998+K1004+K1010</f>
        <v>-1435.1999999999998</v>
      </c>
      <c r="L960" s="35">
        <f t="shared" si="206"/>
        <v>109240.3</v>
      </c>
      <c r="M960" s="7">
        <f>M961+M986+M992+M998+M1004+M1010</f>
        <v>3842.2</v>
      </c>
      <c r="N960" s="35">
        <f t="shared" si="207"/>
        <v>113082.5</v>
      </c>
      <c r="O960" s="7">
        <f>O961+O986+O992+O998+O1004+O1010</f>
        <v>3959.5</v>
      </c>
      <c r="P960" s="35">
        <f t="shared" si="203"/>
        <v>117042</v>
      </c>
    </row>
    <row r="961" spans="1:16" ht="12.75">
      <c r="A961" s="61" t="str">
        <f ca="1">IF(ISERROR(MATCH(B961,Код_КЦСР,0)),"",INDIRECT(ADDRESS(MATCH(B961,Код_КЦСР,0)+1,2,,,"КЦСР")))</f>
        <v>Строительство объектов сметной стоимостью до 100 млн. рублей</v>
      </c>
      <c r="B961" s="62" t="s">
        <v>73</v>
      </c>
      <c r="C961" s="8"/>
      <c r="D961" s="1"/>
      <c r="E961" s="88"/>
      <c r="F961" s="7">
        <f>F962+F971+F976+F981</f>
        <v>17183.7</v>
      </c>
      <c r="G961" s="7">
        <f>G962+G971+G976+G981</f>
        <v>0</v>
      </c>
      <c r="H961" s="35">
        <f t="shared" si="212"/>
        <v>17183.7</v>
      </c>
      <c r="I961" s="7">
        <f>I962+I971+I976+I981</f>
        <v>-594.6</v>
      </c>
      <c r="J961" s="35">
        <f t="shared" si="210"/>
        <v>16589.100000000002</v>
      </c>
      <c r="K961" s="7">
        <f>K962+K971+K976+K981</f>
        <v>5809</v>
      </c>
      <c r="L961" s="35">
        <f t="shared" si="206"/>
        <v>22398.100000000002</v>
      </c>
      <c r="M961" s="7">
        <f>M962+M971+M976+M981</f>
        <v>3842.2</v>
      </c>
      <c r="N961" s="35">
        <f t="shared" si="207"/>
        <v>26240.300000000003</v>
      </c>
      <c r="O961" s="7">
        <f>O962+O971+O976+O981</f>
        <v>3959.5</v>
      </c>
      <c r="P961" s="35">
        <f t="shared" si="203"/>
        <v>30199.800000000003</v>
      </c>
    </row>
    <row r="962" spans="1:16" ht="12.75">
      <c r="A962" s="61" t="str">
        <f ca="1">IF(ISERROR(MATCH(C962,Код_Раздел,0)),"",INDIRECT(ADDRESS(MATCH(C962,Код_Раздел,0)+1,2,,,"Раздел")))</f>
        <v>Национальная экономика</v>
      </c>
      <c r="B962" s="62" t="s">
        <v>73</v>
      </c>
      <c r="C962" s="8" t="s">
        <v>224</v>
      </c>
      <c r="D962" s="1"/>
      <c r="E962" s="88"/>
      <c r="F962" s="7">
        <f aca="true" t="shared" si="213" ref="F962:O965">F963</f>
        <v>2004.9</v>
      </c>
      <c r="G962" s="7">
        <f t="shared" si="213"/>
        <v>0</v>
      </c>
      <c r="H962" s="35">
        <f t="shared" si="212"/>
        <v>2004.9</v>
      </c>
      <c r="I962" s="7">
        <f t="shared" si="213"/>
        <v>-594.6</v>
      </c>
      <c r="J962" s="35">
        <f t="shared" si="210"/>
        <v>1410.3000000000002</v>
      </c>
      <c r="K962" s="7">
        <f>K963+K967</f>
        <v>3309</v>
      </c>
      <c r="L962" s="35">
        <f t="shared" si="206"/>
        <v>4719.3</v>
      </c>
      <c r="M962" s="7">
        <f>M963+M967</f>
        <v>0</v>
      </c>
      <c r="N962" s="35">
        <f t="shared" si="207"/>
        <v>4719.3</v>
      </c>
      <c r="O962" s="7">
        <f>O963+O967</f>
        <v>0</v>
      </c>
      <c r="P962" s="35">
        <f t="shared" si="203"/>
        <v>4719.3</v>
      </c>
    </row>
    <row r="963" spans="1:16" ht="12.75">
      <c r="A963" s="77" t="s">
        <v>188</v>
      </c>
      <c r="B963" s="62" t="s">
        <v>73</v>
      </c>
      <c r="C963" s="8" t="s">
        <v>224</v>
      </c>
      <c r="D963" s="8" t="s">
        <v>227</v>
      </c>
      <c r="E963" s="88"/>
      <c r="F963" s="7">
        <f t="shared" si="213"/>
        <v>2004.9</v>
      </c>
      <c r="G963" s="7">
        <f t="shared" si="213"/>
        <v>0</v>
      </c>
      <c r="H963" s="35">
        <f t="shared" si="212"/>
        <v>2004.9</v>
      </c>
      <c r="I963" s="7">
        <f t="shared" si="213"/>
        <v>-594.6</v>
      </c>
      <c r="J963" s="35">
        <f t="shared" si="210"/>
        <v>1410.3000000000002</v>
      </c>
      <c r="K963" s="7">
        <f t="shared" si="213"/>
        <v>2159</v>
      </c>
      <c r="L963" s="35">
        <f t="shared" si="206"/>
        <v>3569.3</v>
      </c>
      <c r="M963" s="7">
        <f t="shared" si="213"/>
        <v>0</v>
      </c>
      <c r="N963" s="35">
        <f t="shared" si="207"/>
        <v>3569.3</v>
      </c>
      <c r="O963" s="7">
        <f t="shared" si="213"/>
        <v>0</v>
      </c>
      <c r="P963" s="35">
        <f t="shared" si="203"/>
        <v>3569.3</v>
      </c>
    </row>
    <row r="964" spans="1:16" ht="33">
      <c r="A964" s="61" t="str">
        <f ca="1">IF(ISERROR(MATCH(E964,Код_КВР,0)),"",INDIRECT(ADDRESS(MATCH(E964,Код_КВР,0)+1,2,,,"КВР")))</f>
        <v>Капитальные вложения в объекты недвижимого имущества муниципальной собственности</v>
      </c>
      <c r="B964" s="62" t="s">
        <v>73</v>
      </c>
      <c r="C964" s="8" t="s">
        <v>224</v>
      </c>
      <c r="D964" s="8" t="s">
        <v>227</v>
      </c>
      <c r="E964" s="88">
        <v>400</v>
      </c>
      <c r="F964" s="7">
        <f t="shared" si="213"/>
        <v>2004.9</v>
      </c>
      <c r="G964" s="7">
        <f t="shared" si="213"/>
        <v>0</v>
      </c>
      <c r="H964" s="35">
        <f t="shared" si="212"/>
        <v>2004.9</v>
      </c>
      <c r="I964" s="7">
        <f t="shared" si="213"/>
        <v>-594.6</v>
      </c>
      <c r="J964" s="35">
        <f t="shared" si="210"/>
        <v>1410.3000000000002</v>
      </c>
      <c r="K964" s="7">
        <f t="shared" si="213"/>
        <v>2159</v>
      </c>
      <c r="L964" s="35">
        <f t="shared" si="206"/>
        <v>3569.3</v>
      </c>
      <c r="M964" s="7">
        <f t="shared" si="213"/>
        <v>0</v>
      </c>
      <c r="N964" s="35">
        <f t="shared" si="207"/>
        <v>3569.3</v>
      </c>
      <c r="O964" s="7">
        <f t="shared" si="213"/>
        <v>0</v>
      </c>
      <c r="P964" s="35">
        <f t="shared" si="203"/>
        <v>3569.3</v>
      </c>
    </row>
    <row r="965" spans="1:16" ht="12.75">
      <c r="A965" s="61" t="str">
        <f ca="1">IF(ISERROR(MATCH(E965,Код_КВР,0)),"",INDIRECT(ADDRESS(MATCH(E965,Код_КВР,0)+1,2,,,"КВР")))</f>
        <v>Бюджетные инвестиции</v>
      </c>
      <c r="B965" s="62" t="s">
        <v>73</v>
      </c>
      <c r="C965" s="8" t="s">
        <v>224</v>
      </c>
      <c r="D965" s="8" t="s">
        <v>227</v>
      </c>
      <c r="E965" s="88">
        <v>410</v>
      </c>
      <c r="F965" s="7">
        <f t="shared" si="213"/>
        <v>2004.9</v>
      </c>
      <c r="G965" s="7">
        <f t="shared" si="213"/>
        <v>0</v>
      </c>
      <c r="H965" s="35">
        <f t="shared" si="212"/>
        <v>2004.9</v>
      </c>
      <c r="I965" s="7">
        <f t="shared" si="213"/>
        <v>-594.6</v>
      </c>
      <c r="J965" s="35">
        <f t="shared" si="210"/>
        <v>1410.3000000000002</v>
      </c>
      <c r="K965" s="7">
        <f t="shared" si="213"/>
        <v>2159</v>
      </c>
      <c r="L965" s="35">
        <f t="shared" si="206"/>
        <v>3569.3</v>
      </c>
      <c r="M965" s="7">
        <f t="shared" si="213"/>
        <v>0</v>
      </c>
      <c r="N965" s="35">
        <f t="shared" si="207"/>
        <v>3569.3</v>
      </c>
      <c r="O965" s="7">
        <f t="shared" si="213"/>
        <v>0</v>
      </c>
      <c r="P965" s="35">
        <f t="shared" si="203"/>
        <v>3569.3</v>
      </c>
    </row>
    <row r="966" spans="1:16" ht="33">
      <c r="A966" s="61" t="str">
        <f ca="1">IF(ISERROR(MATCH(E966,Код_КВР,0)),"",INDIRECT(ADDRESS(MATCH(E966,Код_КВР,0)+1,2,,,"КВР")))</f>
        <v>Бюджетные инвестиции в объекты капитального строительства муниципальной собственности</v>
      </c>
      <c r="B966" s="62" t="s">
        <v>73</v>
      </c>
      <c r="C966" s="8" t="s">
        <v>224</v>
      </c>
      <c r="D966" s="8" t="s">
        <v>227</v>
      </c>
      <c r="E966" s="88">
        <v>414</v>
      </c>
      <c r="F966" s="7">
        <f>'прил.5'!G1358</f>
        <v>2004.9</v>
      </c>
      <c r="G966" s="7">
        <f>'прил.5'!H1358</f>
        <v>0</v>
      </c>
      <c r="H966" s="35">
        <f t="shared" si="212"/>
        <v>2004.9</v>
      </c>
      <c r="I966" s="7">
        <f>'прил.5'!J1358</f>
        <v>-594.6</v>
      </c>
      <c r="J966" s="35">
        <f t="shared" si="210"/>
        <v>1410.3000000000002</v>
      </c>
      <c r="K966" s="7">
        <f>'прил.5'!L1358</f>
        <v>2159</v>
      </c>
      <c r="L966" s="35">
        <f t="shared" si="206"/>
        <v>3569.3</v>
      </c>
      <c r="M966" s="7">
        <f>'прил.5'!N1358</f>
        <v>0</v>
      </c>
      <c r="N966" s="35">
        <f t="shared" si="207"/>
        <v>3569.3</v>
      </c>
      <c r="O966" s="7">
        <f>'прил.5'!P1358</f>
        <v>0</v>
      </c>
      <c r="P966" s="35">
        <f t="shared" si="203"/>
        <v>3569.3</v>
      </c>
    </row>
    <row r="967" spans="1:16" ht="12.75">
      <c r="A967" s="61" t="s">
        <v>238</v>
      </c>
      <c r="B967" s="62" t="s">
        <v>73</v>
      </c>
      <c r="C967" s="8" t="s">
        <v>224</v>
      </c>
      <c r="D967" s="8" t="s">
        <v>196</v>
      </c>
      <c r="E967" s="88"/>
      <c r="F967" s="7"/>
      <c r="G967" s="7"/>
      <c r="H967" s="35"/>
      <c r="I967" s="7"/>
      <c r="J967" s="35"/>
      <c r="K967" s="7">
        <f>K968</f>
        <v>1150</v>
      </c>
      <c r="L967" s="35">
        <f t="shared" si="206"/>
        <v>1150</v>
      </c>
      <c r="M967" s="7">
        <f>M968</f>
        <v>0</v>
      </c>
      <c r="N967" s="35">
        <f t="shared" si="207"/>
        <v>1150</v>
      </c>
      <c r="O967" s="7">
        <f>O968</f>
        <v>0</v>
      </c>
      <c r="P967" s="35">
        <f t="shared" si="203"/>
        <v>1150</v>
      </c>
    </row>
    <row r="968" spans="1:16" ht="33">
      <c r="A968" s="61" t="str">
        <f ca="1">IF(ISERROR(MATCH(E968,Код_КВР,0)),"",INDIRECT(ADDRESS(MATCH(E968,Код_КВР,0)+1,2,,,"КВР")))</f>
        <v>Капитальные вложения в объекты недвижимого имущества муниципальной собственности</v>
      </c>
      <c r="B968" s="62" t="s">
        <v>73</v>
      </c>
      <c r="C968" s="8" t="s">
        <v>224</v>
      </c>
      <c r="D968" s="8" t="s">
        <v>196</v>
      </c>
      <c r="E968" s="88">
        <v>400</v>
      </c>
      <c r="F968" s="7"/>
      <c r="G968" s="7"/>
      <c r="H968" s="35"/>
      <c r="I968" s="7"/>
      <c r="J968" s="35"/>
      <c r="K968" s="7">
        <f>K969</f>
        <v>1150</v>
      </c>
      <c r="L968" s="35">
        <f t="shared" si="206"/>
        <v>1150</v>
      </c>
      <c r="M968" s="7">
        <f>M969</f>
        <v>0</v>
      </c>
      <c r="N968" s="35">
        <f t="shared" si="207"/>
        <v>1150</v>
      </c>
      <c r="O968" s="7">
        <f>O969</f>
        <v>0</v>
      </c>
      <c r="P968" s="35">
        <f t="shared" si="203"/>
        <v>1150</v>
      </c>
    </row>
    <row r="969" spans="1:16" ht="12.75">
      <c r="A969" s="61" t="str">
        <f ca="1">IF(ISERROR(MATCH(E969,Код_КВР,0)),"",INDIRECT(ADDRESS(MATCH(E969,Код_КВР,0)+1,2,,,"КВР")))</f>
        <v>Бюджетные инвестиции</v>
      </c>
      <c r="B969" s="62" t="s">
        <v>73</v>
      </c>
      <c r="C969" s="8" t="s">
        <v>224</v>
      </c>
      <c r="D969" s="8" t="s">
        <v>196</v>
      </c>
      <c r="E969" s="88">
        <v>410</v>
      </c>
      <c r="F969" s="7"/>
      <c r="G969" s="7"/>
      <c r="H969" s="35"/>
      <c r="I969" s="7"/>
      <c r="J969" s="35"/>
      <c r="K969" s="7">
        <f>K970</f>
        <v>1150</v>
      </c>
      <c r="L969" s="35">
        <f t="shared" si="206"/>
        <v>1150</v>
      </c>
      <c r="M969" s="7">
        <f>M970</f>
        <v>0</v>
      </c>
      <c r="N969" s="35">
        <f t="shared" si="207"/>
        <v>1150</v>
      </c>
      <c r="O969" s="7">
        <f>O970</f>
        <v>0</v>
      </c>
      <c r="P969" s="35">
        <f t="shared" si="203"/>
        <v>1150</v>
      </c>
    </row>
    <row r="970" spans="1:16" ht="33">
      <c r="A970" s="61" t="str">
        <f ca="1">IF(ISERROR(MATCH(E970,Код_КВР,0)),"",INDIRECT(ADDRESS(MATCH(E970,Код_КВР,0)+1,2,,,"КВР")))</f>
        <v>Бюджетные инвестиции в объекты капитального строительства муниципальной собственности</v>
      </c>
      <c r="B970" s="62" t="s">
        <v>73</v>
      </c>
      <c r="C970" s="8" t="s">
        <v>224</v>
      </c>
      <c r="D970" s="8" t="s">
        <v>196</v>
      </c>
      <c r="E970" s="88">
        <v>414</v>
      </c>
      <c r="F970" s="7"/>
      <c r="G970" s="7"/>
      <c r="H970" s="35"/>
      <c r="I970" s="7"/>
      <c r="J970" s="35"/>
      <c r="K970" s="7">
        <f>'прил.5'!L1365</f>
        <v>1150</v>
      </c>
      <c r="L970" s="35">
        <f t="shared" si="206"/>
        <v>1150</v>
      </c>
      <c r="M970" s="7">
        <f>'прил.5'!N1365</f>
        <v>0</v>
      </c>
      <c r="N970" s="35">
        <f t="shared" si="207"/>
        <v>1150</v>
      </c>
      <c r="O970" s="7">
        <f>'прил.5'!P1365</f>
        <v>0</v>
      </c>
      <c r="P970" s="35">
        <f t="shared" si="203"/>
        <v>1150</v>
      </c>
    </row>
    <row r="971" spans="1:16" ht="12.75">
      <c r="A971" s="61" t="str">
        <f ca="1">IF(ISERROR(MATCH(C971,Код_Раздел,0)),"",INDIRECT(ADDRESS(MATCH(C971,Код_Раздел,0)+1,2,,,"Раздел")))</f>
        <v>Жилищно-коммунальное хозяйство</v>
      </c>
      <c r="B971" s="62" t="s">
        <v>73</v>
      </c>
      <c r="C971" s="8" t="s">
        <v>229</v>
      </c>
      <c r="D971" s="1"/>
      <c r="E971" s="88"/>
      <c r="F971" s="7">
        <f aca="true" t="shared" si="214" ref="F971:O974">F972</f>
        <v>5000</v>
      </c>
      <c r="G971" s="7">
        <f t="shared" si="214"/>
        <v>0</v>
      </c>
      <c r="H971" s="35">
        <f t="shared" si="212"/>
        <v>5000</v>
      </c>
      <c r="I971" s="7">
        <f t="shared" si="214"/>
        <v>0</v>
      </c>
      <c r="J971" s="35">
        <f t="shared" si="210"/>
        <v>5000</v>
      </c>
      <c r="K971" s="7">
        <f t="shared" si="214"/>
        <v>0</v>
      </c>
      <c r="L971" s="35">
        <f t="shared" si="206"/>
        <v>5000</v>
      </c>
      <c r="M971" s="7">
        <f t="shared" si="214"/>
        <v>3842.2</v>
      </c>
      <c r="N971" s="35">
        <f t="shared" si="207"/>
        <v>8842.2</v>
      </c>
      <c r="O971" s="7">
        <f t="shared" si="214"/>
        <v>0</v>
      </c>
      <c r="P971" s="35">
        <f t="shared" si="203"/>
        <v>8842.2</v>
      </c>
    </row>
    <row r="972" spans="1:16" ht="12.75">
      <c r="A972" s="61" t="s">
        <v>260</v>
      </c>
      <c r="B972" s="62" t="s">
        <v>73</v>
      </c>
      <c r="C972" s="8" t="s">
        <v>229</v>
      </c>
      <c r="D972" s="8" t="s">
        <v>223</v>
      </c>
      <c r="E972" s="88"/>
      <c r="F972" s="7">
        <f t="shared" si="214"/>
        <v>5000</v>
      </c>
      <c r="G972" s="7">
        <f t="shared" si="214"/>
        <v>0</v>
      </c>
      <c r="H972" s="35">
        <f t="shared" si="212"/>
        <v>5000</v>
      </c>
      <c r="I972" s="7">
        <f t="shared" si="214"/>
        <v>0</v>
      </c>
      <c r="J972" s="35">
        <f t="shared" si="210"/>
        <v>5000</v>
      </c>
      <c r="K972" s="7">
        <f t="shared" si="214"/>
        <v>0</v>
      </c>
      <c r="L972" s="35">
        <f t="shared" si="206"/>
        <v>5000</v>
      </c>
      <c r="M972" s="7">
        <f t="shared" si="214"/>
        <v>3842.2</v>
      </c>
      <c r="N972" s="35">
        <f t="shared" si="207"/>
        <v>8842.2</v>
      </c>
      <c r="O972" s="7">
        <f t="shared" si="214"/>
        <v>0</v>
      </c>
      <c r="P972" s="35">
        <f t="shared" si="203"/>
        <v>8842.2</v>
      </c>
    </row>
    <row r="973" spans="1:16" ht="33">
      <c r="A973" s="61" t="str">
        <f ca="1">IF(ISERROR(MATCH(E973,Код_КВР,0)),"",INDIRECT(ADDRESS(MATCH(E973,Код_КВР,0)+1,2,,,"КВР")))</f>
        <v>Капитальные вложения в объекты недвижимого имущества муниципальной собственности</v>
      </c>
      <c r="B973" s="62" t="s">
        <v>73</v>
      </c>
      <c r="C973" s="8" t="s">
        <v>229</v>
      </c>
      <c r="D973" s="8" t="s">
        <v>223</v>
      </c>
      <c r="E973" s="88">
        <v>400</v>
      </c>
      <c r="F973" s="7">
        <f t="shared" si="214"/>
        <v>5000</v>
      </c>
      <c r="G973" s="7">
        <f t="shared" si="214"/>
        <v>0</v>
      </c>
      <c r="H973" s="35">
        <f t="shared" si="212"/>
        <v>5000</v>
      </c>
      <c r="I973" s="7">
        <f t="shared" si="214"/>
        <v>0</v>
      </c>
      <c r="J973" s="35">
        <f t="shared" si="210"/>
        <v>5000</v>
      </c>
      <c r="K973" s="7">
        <f t="shared" si="214"/>
        <v>0</v>
      </c>
      <c r="L973" s="35">
        <f t="shared" si="206"/>
        <v>5000</v>
      </c>
      <c r="M973" s="7">
        <f t="shared" si="214"/>
        <v>3842.2</v>
      </c>
      <c r="N973" s="35">
        <f t="shared" si="207"/>
        <v>8842.2</v>
      </c>
      <c r="O973" s="7">
        <f t="shared" si="214"/>
        <v>0</v>
      </c>
      <c r="P973" s="35">
        <f t="shared" si="203"/>
        <v>8842.2</v>
      </c>
    </row>
    <row r="974" spans="1:16" ht="12.75">
      <c r="A974" s="61" t="str">
        <f ca="1">IF(ISERROR(MATCH(E974,Код_КВР,0)),"",INDIRECT(ADDRESS(MATCH(E974,Код_КВР,0)+1,2,,,"КВР")))</f>
        <v>Бюджетные инвестиции</v>
      </c>
      <c r="B974" s="62" t="s">
        <v>73</v>
      </c>
      <c r="C974" s="8" t="s">
        <v>229</v>
      </c>
      <c r="D974" s="8" t="s">
        <v>223</v>
      </c>
      <c r="E974" s="88">
        <v>410</v>
      </c>
      <c r="F974" s="7">
        <f t="shared" si="214"/>
        <v>5000</v>
      </c>
      <c r="G974" s="7">
        <f t="shared" si="214"/>
        <v>0</v>
      </c>
      <c r="H974" s="35">
        <f t="shared" si="212"/>
        <v>5000</v>
      </c>
      <c r="I974" s="7">
        <f t="shared" si="214"/>
        <v>0</v>
      </c>
      <c r="J974" s="35">
        <f t="shared" si="210"/>
        <v>5000</v>
      </c>
      <c r="K974" s="7">
        <f t="shared" si="214"/>
        <v>0</v>
      </c>
      <c r="L974" s="35">
        <f t="shared" si="206"/>
        <v>5000</v>
      </c>
      <c r="M974" s="7">
        <f t="shared" si="214"/>
        <v>3842.2</v>
      </c>
      <c r="N974" s="35">
        <f t="shared" si="207"/>
        <v>8842.2</v>
      </c>
      <c r="O974" s="7">
        <f t="shared" si="214"/>
        <v>0</v>
      </c>
      <c r="P974" s="35">
        <f t="shared" si="203"/>
        <v>8842.2</v>
      </c>
    </row>
    <row r="975" spans="1:16" ht="33">
      <c r="A975" s="61" t="str">
        <f ca="1">IF(ISERROR(MATCH(E975,Код_КВР,0)),"",INDIRECT(ADDRESS(MATCH(E975,Код_КВР,0)+1,2,,,"КВР")))</f>
        <v>Бюджетные инвестиции в объекты капитального строительства муниципальной собственности</v>
      </c>
      <c r="B975" s="62" t="s">
        <v>73</v>
      </c>
      <c r="C975" s="8" t="s">
        <v>229</v>
      </c>
      <c r="D975" s="8" t="s">
        <v>223</v>
      </c>
      <c r="E975" s="88">
        <v>414</v>
      </c>
      <c r="F975" s="7">
        <f>'прил.5'!G1425</f>
        <v>5000</v>
      </c>
      <c r="G975" s="7">
        <f>'прил.5'!H1425</f>
        <v>0</v>
      </c>
      <c r="H975" s="35">
        <f t="shared" si="212"/>
        <v>5000</v>
      </c>
      <c r="I975" s="7">
        <f>'прил.5'!J1425</f>
        <v>0</v>
      </c>
      <c r="J975" s="35">
        <f t="shared" si="210"/>
        <v>5000</v>
      </c>
      <c r="K975" s="7">
        <f>'прил.5'!L1425</f>
        <v>0</v>
      </c>
      <c r="L975" s="35">
        <f t="shared" si="206"/>
        <v>5000</v>
      </c>
      <c r="M975" s="7">
        <f>'прил.5'!N1425</f>
        <v>3842.2</v>
      </c>
      <c r="N975" s="35">
        <f t="shared" si="207"/>
        <v>8842.2</v>
      </c>
      <c r="O975" s="7">
        <f>'прил.5'!P1425</f>
        <v>0</v>
      </c>
      <c r="P975" s="35">
        <f t="shared" si="203"/>
        <v>8842.2</v>
      </c>
    </row>
    <row r="976" spans="1:16" ht="12.75">
      <c r="A976" s="61" t="str">
        <f ca="1">IF(ISERROR(MATCH(C976,Код_Раздел,0)),"",INDIRECT(ADDRESS(MATCH(C976,Код_Раздел,0)+1,2,,,"Раздел")))</f>
        <v>Образование</v>
      </c>
      <c r="B976" s="62" t="s">
        <v>73</v>
      </c>
      <c r="C976" s="8" t="s">
        <v>203</v>
      </c>
      <c r="D976" s="1"/>
      <c r="E976" s="88"/>
      <c r="F976" s="7">
        <f aca="true" t="shared" si="215" ref="F976:O979">F977</f>
        <v>178.8</v>
      </c>
      <c r="G976" s="7">
        <f t="shared" si="215"/>
        <v>0</v>
      </c>
      <c r="H976" s="35">
        <f t="shared" si="212"/>
        <v>178.8</v>
      </c>
      <c r="I976" s="7">
        <f t="shared" si="215"/>
        <v>0</v>
      </c>
      <c r="J976" s="35">
        <f t="shared" si="210"/>
        <v>178.8</v>
      </c>
      <c r="K976" s="7">
        <f t="shared" si="215"/>
        <v>2500</v>
      </c>
      <c r="L976" s="35">
        <f t="shared" si="206"/>
        <v>2678.8</v>
      </c>
      <c r="M976" s="7">
        <f t="shared" si="215"/>
        <v>0</v>
      </c>
      <c r="N976" s="35">
        <f t="shared" si="207"/>
        <v>2678.8</v>
      </c>
      <c r="O976" s="7">
        <f t="shared" si="215"/>
        <v>3959.5</v>
      </c>
      <c r="P976" s="35">
        <f t="shared" si="203"/>
        <v>6638.3</v>
      </c>
    </row>
    <row r="977" spans="1:16" ht="12.75">
      <c r="A977" s="12" t="s">
        <v>259</v>
      </c>
      <c r="B977" s="62" t="s">
        <v>73</v>
      </c>
      <c r="C977" s="8" t="s">
        <v>203</v>
      </c>
      <c r="D977" s="1" t="s">
        <v>227</v>
      </c>
      <c r="E977" s="88"/>
      <c r="F977" s="7">
        <f t="shared" si="215"/>
        <v>178.8</v>
      </c>
      <c r="G977" s="7">
        <f t="shared" si="215"/>
        <v>0</v>
      </c>
      <c r="H977" s="35">
        <f t="shared" si="212"/>
        <v>178.8</v>
      </c>
      <c r="I977" s="7">
        <f t="shared" si="215"/>
        <v>0</v>
      </c>
      <c r="J977" s="35">
        <f t="shared" si="210"/>
        <v>178.8</v>
      </c>
      <c r="K977" s="7">
        <f t="shared" si="215"/>
        <v>2500</v>
      </c>
      <c r="L977" s="35">
        <f t="shared" si="206"/>
        <v>2678.8</v>
      </c>
      <c r="M977" s="7">
        <f t="shared" si="215"/>
        <v>0</v>
      </c>
      <c r="N977" s="35">
        <f t="shared" si="207"/>
        <v>2678.8</v>
      </c>
      <c r="O977" s="7">
        <f t="shared" si="215"/>
        <v>3959.5</v>
      </c>
      <c r="P977" s="35">
        <f t="shared" si="203"/>
        <v>6638.3</v>
      </c>
    </row>
    <row r="978" spans="1:16" ht="33">
      <c r="A978" s="61" t="str">
        <f ca="1">IF(ISERROR(MATCH(E978,Код_КВР,0)),"",INDIRECT(ADDRESS(MATCH(E978,Код_КВР,0)+1,2,,,"КВР")))</f>
        <v>Капитальные вложения в объекты недвижимого имущества муниципальной собственности</v>
      </c>
      <c r="B978" s="62" t="s">
        <v>73</v>
      </c>
      <c r="C978" s="8" t="s">
        <v>203</v>
      </c>
      <c r="D978" s="1" t="s">
        <v>227</v>
      </c>
      <c r="E978" s="88">
        <v>400</v>
      </c>
      <c r="F978" s="7">
        <f t="shared" si="215"/>
        <v>178.8</v>
      </c>
      <c r="G978" s="7">
        <f t="shared" si="215"/>
        <v>0</v>
      </c>
      <c r="H978" s="35">
        <f t="shared" si="212"/>
        <v>178.8</v>
      </c>
      <c r="I978" s="7">
        <f t="shared" si="215"/>
        <v>0</v>
      </c>
      <c r="J978" s="35">
        <f t="shared" si="210"/>
        <v>178.8</v>
      </c>
      <c r="K978" s="7">
        <f t="shared" si="215"/>
        <v>2500</v>
      </c>
      <c r="L978" s="35">
        <f t="shared" si="206"/>
        <v>2678.8</v>
      </c>
      <c r="M978" s="7">
        <f t="shared" si="215"/>
        <v>0</v>
      </c>
      <c r="N978" s="35">
        <f t="shared" si="207"/>
        <v>2678.8</v>
      </c>
      <c r="O978" s="7">
        <f t="shared" si="215"/>
        <v>3959.5</v>
      </c>
      <c r="P978" s="35">
        <f t="shared" si="203"/>
        <v>6638.3</v>
      </c>
    </row>
    <row r="979" spans="1:16" ht="12.75">
      <c r="A979" s="61" t="str">
        <f ca="1">IF(ISERROR(MATCH(E979,Код_КВР,0)),"",INDIRECT(ADDRESS(MATCH(E979,Код_КВР,0)+1,2,,,"КВР")))</f>
        <v>Бюджетные инвестиции</v>
      </c>
      <c r="B979" s="62" t="s">
        <v>73</v>
      </c>
      <c r="C979" s="8" t="s">
        <v>203</v>
      </c>
      <c r="D979" s="1" t="s">
        <v>227</v>
      </c>
      <c r="E979" s="88">
        <v>410</v>
      </c>
      <c r="F979" s="7">
        <f t="shared" si="215"/>
        <v>178.8</v>
      </c>
      <c r="G979" s="7">
        <f t="shared" si="215"/>
        <v>0</v>
      </c>
      <c r="H979" s="35">
        <f t="shared" si="212"/>
        <v>178.8</v>
      </c>
      <c r="I979" s="7">
        <f t="shared" si="215"/>
        <v>0</v>
      </c>
      <c r="J979" s="35">
        <f t="shared" si="210"/>
        <v>178.8</v>
      </c>
      <c r="K979" s="7">
        <f t="shared" si="215"/>
        <v>2500</v>
      </c>
      <c r="L979" s="35">
        <f t="shared" si="206"/>
        <v>2678.8</v>
      </c>
      <c r="M979" s="7">
        <f t="shared" si="215"/>
        <v>0</v>
      </c>
      <c r="N979" s="35">
        <f t="shared" si="207"/>
        <v>2678.8</v>
      </c>
      <c r="O979" s="7">
        <f t="shared" si="215"/>
        <v>3959.5</v>
      </c>
      <c r="P979" s="35">
        <f t="shared" si="203"/>
        <v>6638.3</v>
      </c>
    </row>
    <row r="980" spans="1:16" ht="33">
      <c r="A980" s="61" t="str">
        <f ca="1">IF(ISERROR(MATCH(E980,Код_КВР,0)),"",INDIRECT(ADDRESS(MATCH(E980,Код_КВР,0)+1,2,,,"КВР")))</f>
        <v>Бюджетные инвестиции в объекты капитального строительства муниципальной собственности</v>
      </c>
      <c r="B980" s="62" t="s">
        <v>73</v>
      </c>
      <c r="C980" s="8" t="s">
        <v>203</v>
      </c>
      <c r="D980" s="1" t="s">
        <v>227</v>
      </c>
      <c r="E980" s="88">
        <v>414</v>
      </c>
      <c r="F980" s="7">
        <f>'прил.5'!G1452</f>
        <v>178.8</v>
      </c>
      <c r="G980" s="7">
        <f>'прил.5'!H1452</f>
        <v>0</v>
      </c>
      <c r="H980" s="35">
        <f t="shared" si="212"/>
        <v>178.8</v>
      </c>
      <c r="I980" s="7">
        <f>'прил.5'!J1452</f>
        <v>0</v>
      </c>
      <c r="J980" s="35">
        <f t="shared" si="210"/>
        <v>178.8</v>
      </c>
      <c r="K980" s="7">
        <f>'прил.5'!L1452</f>
        <v>2500</v>
      </c>
      <c r="L980" s="35">
        <f t="shared" si="206"/>
        <v>2678.8</v>
      </c>
      <c r="M980" s="7">
        <f>'прил.5'!N1452</f>
        <v>0</v>
      </c>
      <c r="N980" s="35">
        <f t="shared" si="207"/>
        <v>2678.8</v>
      </c>
      <c r="O980" s="7">
        <f>'прил.5'!P1452</f>
        <v>3959.5</v>
      </c>
      <c r="P980" s="35">
        <f t="shared" si="203"/>
        <v>6638.3</v>
      </c>
    </row>
    <row r="981" spans="1:16" ht="12.75">
      <c r="A981" s="61" t="str">
        <f ca="1">IF(ISERROR(MATCH(C981,Код_Раздел,0)),"",INDIRECT(ADDRESS(MATCH(C981,Код_Раздел,0)+1,2,,,"Раздел")))</f>
        <v>Физическая культура и спорт</v>
      </c>
      <c r="B981" s="62" t="s">
        <v>73</v>
      </c>
      <c r="C981" s="8" t="s">
        <v>232</v>
      </c>
      <c r="D981" s="1"/>
      <c r="E981" s="88"/>
      <c r="F981" s="7">
        <f aca="true" t="shared" si="216" ref="F981:O984">F982</f>
        <v>10000</v>
      </c>
      <c r="G981" s="7">
        <f t="shared" si="216"/>
        <v>0</v>
      </c>
      <c r="H981" s="35">
        <f t="shared" si="212"/>
        <v>10000</v>
      </c>
      <c r="I981" s="7">
        <f t="shared" si="216"/>
        <v>0</v>
      </c>
      <c r="J981" s="35">
        <f t="shared" si="210"/>
        <v>10000</v>
      </c>
      <c r="K981" s="7">
        <f t="shared" si="216"/>
        <v>0</v>
      </c>
      <c r="L981" s="35">
        <f t="shared" si="206"/>
        <v>10000</v>
      </c>
      <c r="M981" s="7">
        <f t="shared" si="216"/>
        <v>0</v>
      </c>
      <c r="N981" s="35">
        <f t="shared" si="207"/>
        <v>10000</v>
      </c>
      <c r="O981" s="7">
        <f t="shared" si="216"/>
        <v>0</v>
      </c>
      <c r="P981" s="35">
        <f t="shared" si="203"/>
        <v>10000</v>
      </c>
    </row>
    <row r="982" spans="1:16" ht="12.75">
      <c r="A982" s="12" t="s">
        <v>200</v>
      </c>
      <c r="B982" s="62" t="s">
        <v>73</v>
      </c>
      <c r="C982" s="8" t="s">
        <v>232</v>
      </c>
      <c r="D982" s="1" t="s">
        <v>229</v>
      </c>
      <c r="E982" s="88"/>
      <c r="F982" s="7">
        <f t="shared" si="216"/>
        <v>10000</v>
      </c>
      <c r="G982" s="7">
        <f t="shared" si="216"/>
        <v>0</v>
      </c>
      <c r="H982" s="35">
        <f t="shared" si="212"/>
        <v>10000</v>
      </c>
      <c r="I982" s="7">
        <f t="shared" si="216"/>
        <v>0</v>
      </c>
      <c r="J982" s="35">
        <f t="shared" si="210"/>
        <v>10000</v>
      </c>
      <c r="K982" s="7">
        <f t="shared" si="216"/>
        <v>0</v>
      </c>
      <c r="L982" s="35">
        <f t="shared" si="206"/>
        <v>10000</v>
      </c>
      <c r="M982" s="7">
        <f t="shared" si="216"/>
        <v>0</v>
      </c>
      <c r="N982" s="35">
        <f t="shared" si="207"/>
        <v>10000</v>
      </c>
      <c r="O982" s="7">
        <f t="shared" si="216"/>
        <v>0</v>
      </c>
      <c r="P982" s="35">
        <f t="shared" si="203"/>
        <v>10000</v>
      </c>
    </row>
    <row r="983" spans="1:16" ht="33">
      <c r="A983" s="61" t="str">
        <f ca="1">IF(ISERROR(MATCH(E983,Код_КВР,0)),"",INDIRECT(ADDRESS(MATCH(E983,Код_КВР,0)+1,2,,,"КВР")))</f>
        <v>Капитальные вложения в объекты недвижимого имущества муниципальной собственности</v>
      </c>
      <c r="B983" s="62" t="s">
        <v>73</v>
      </c>
      <c r="C983" s="8" t="s">
        <v>232</v>
      </c>
      <c r="D983" s="1" t="s">
        <v>229</v>
      </c>
      <c r="E983" s="88">
        <v>400</v>
      </c>
      <c r="F983" s="7">
        <f t="shared" si="216"/>
        <v>10000</v>
      </c>
      <c r="G983" s="7">
        <f t="shared" si="216"/>
        <v>0</v>
      </c>
      <c r="H983" s="35">
        <f t="shared" si="212"/>
        <v>10000</v>
      </c>
      <c r="I983" s="7">
        <f t="shared" si="216"/>
        <v>0</v>
      </c>
      <c r="J983" s="35">
        <f t="shared" si="210"/>
        <v>10000</v>
      </c>
      <c r="K983" s="7">
        <f t="shared" si="216"/>
        <v>0</v>
      </c>
      <c r="L983" s="35">
        <f t="shared" si="206"/>
        <v>10000</v>
      </c>
      <c r="M983" s="7">
        <f t="shared" si="216"/>
        <v>0</v>
      </c>
      <c r="N983" s="35">
        <f t="shared" si="207"/>
        <v>10000</v>
      </c>
      <c r="O983" s="7">
        <f t="shared" si="216"/>
        <v>0</v>
      </c>
      <c r="P983" s="35">
        <f t="shared" si="203"/>
        <v>10000</v>
      </c>
    </row>
    <row r="984" spans="1:16" ht="12.75">
      <c r="A984" s="61" t="str">
        <f ca="1">IF(ISERROR(MATCH(E984,Код_КВР,0)),"",INDIRECT(ADDRESS(MATCH(E984,Код_КВР,0)+1,2,,,"КВР")))</f>
        <v>Бюджетные инвестиции</v>
      </c>
      <c r="B984" s="62" t="s">
        <v>73</v>
      </c>
      <c r="C984" s="8" t="s">
        <v>232</v>
      </c>
      <c r="D984" s="1" t="s">
        <v>229</v>
      </c>
      <c r="E984" s="88">
        <v>410</v>
      </c>
      <c r="F984" s="7">
        <f t="shared" si="216"/>
        <v>10000</v>
      </c>
      <c r="G984" s="7">
        <f t="shared" si="216"/>
        <v>0</v>
      </c>
      <c r="H984" s="35">
        <f t="shared" si="212"/>
        <v>10000</v>
      </c>
      <c r="I984" s="7">
        <f t="shared" si="216"/>
        <v>0</v>
      </c>
      <c r="J984" s="35">
        <f t="shared" si="210"/>
        <v>10000</v>
      </c>
      <c r="K984" s="7">
        <f t="shared" si="216"/>
        <v>0</v>
      </c>
      <c r="L984" s="35">
        <f t="shared" si="206"/>
        <v>10000</v>
      </c>
      <c r="M984" s="7">
        <f t="shared" si="216"/>
        <v>0</v>
      </c>
      <c r="N984" s="35">
        <f t="shared" si="207"/>
        <v>10000</v>
      </c>
      <c r="O984" s="7">
        <f t="shared" si="216"/>
        <v>0</v>
      </c>
      <c r="P984" s="35">
        <f t="shared" si="203"/>
        <v>10000</v>
      </c>
    </row>
    <row r="985" spans="1:16" ht="33">
      <c r="A985" s="61" t="str">
        <f ca="1">IF(ISERROR(MATCH(E985,Код_КВР,0)),"",INDIRECT(ADDRESS(MATCH(E985,Код_КВР,0)+1,2,,,"КВР")))</f>
        <v>Бюджетные инвестиции в объекты капитального строительства муниципальной собственности</v>
      </c>
      <c r="B985" s="62" t="s">
        <v>73</v>
      </c>
      <c r="C985" s="8" t="s">
        <v>232</v>
      </c>
      <c r="D985" s="1" t="s">
        <v>229</v>
      </c>
      <c r="E985" s="88">
        <v>414</v>
      </c>
      <c r="F985" s="7">
        <f>'прил.5'!G1483</f>
        <v>10000</v>
      </c>
      <c r="G985" s="7">
        <f>'прил.5'!H1483</f>
        <v>0</v>
      </c>
      <c r="H985" s="35">
        <f t="shared" si="212"/>
        <v>10000</v>
      </c>
      <c r="I985" s="7">
        <f>'прил.5'!J1483</f>
        <v>0</v>
      </c>
      <c r="J985" s="35">
        <f t="shared" si="210"/>
        <v>10000</v>
      </c>
      <c r="K985" s="7">
        <f>'прил.5'!L1483</f>
        <v>0</v>
      </c>
      <c r="L985" s="35">
        <f t="shared" si="206"/>
        <v>10000</v>
      </c>
      <c r="M985" s="7">
        <f>'прил.5'!N1483</f>
        <v>0</v>
      </c>
      <c r="N985" s="35">
        <f t="shared" si="207"/>
        <v>10000</v>
      </c>
      <c r="O985" s="7">
        <f>'прил.5'!P1483</f>
        <v>0</v>
      </c>
      <c r="P985" s="35">
        <f t="shared" si="203"/>
        <v>10000</v>
      </c>
    </row>
    <row r="986" spans="1:16" ht="12.75">
      <c r="A986" s="61" t="str">
        <f ca="1">IF(ISERROR(MATCH(B986,Код_КЦСР,0)),"",INDIRECT(ADDRESS(MATCH(B986,Код_КЦСР,0)+1,2,,,"КЦСР")))</f>
        <v>Строительство детского сада № 35 на 330 мест в 105 мкр.</v>
      </c>
      <c r="B986" s="62" t="s">
        <v>75</v>
      </c>
      <c r="C986" s="8"/>
      <c r="D986" s="1"/>
      <c r="E986" s="88"/>
      <c r="F986" s="7">
        <f aca="true" t="shared" si="217" ref="F986:O990">F987</f>
        <v>51800</v>
      </c>
      <c r="G986" s="7">
        <f t="shared" si="217"/>
        <v>0</v>
      </c>
      <c r="H986" s="35">
        <f t="shared" si="212"/>
        <v>51800</v>
      </c>
      <c r="I986" s="7">
        <f t="shared" si="217"/>
        <v>0</v>
      </c>
      <c r="J986" s="35">
        <f t="shared" si="210"/>
        <v>51800</v>
      </c>
      <c r="K986" s="7">
        <f t="shared" si="217"/>
        <v>-7657</v>
      </c>
      <c r="L986" s="35">
        <f t="shared" si="206"/>
        <v>44143</v>
      </c>
      <c r="M986" s="7">
        <f t="shared" si="217"/>
        <v>0</v>
      </c>
      <c r="N986" s="35">
        <f t="shared" si="207"/>
        <v>44143</v>
      </c>
      <c r="O986" s="7">
        <f t="shared" si="217"/>
        <v>0</v>
      </c>
      <c r="P986" s="35">
        <f t="shared" si="203"/>
        <v>44143</v>
      </c>
    </row>
    <row r="987" spans="1:16" ht="12.75">
      <c r="A987" s="61" t="str">
        <f ca="1">IF(ISERROR(MATCH(C987,Код_Раздел,0)),"",INDIRECT(ADDRESS(MATCH(C987,Код_Раздел,0)+1,2,,,"Раздел")))</f>
        <v>Образование</v>
      </c>
      <c r="B987" s="62" t="s">
        <v>75</v>
      </c>
      <c r="C987" s="8" t="s">
        <v>203</v>
      </c>
      <c r="D987" s="1"/>
      <c r="E987" s="88"/>
      <c r="F987" s="7">
        <f t="shared" si="217"/>
        <v>51800</v>
      </c>
      <c r="G987" s="7">
        <f t="shared" si="217"/>
        <v>0</v>
      </c>
      <c r="H987" s="35">
        <f t="shared" si="212"/>
        <v>51800</v>
      </c>
      <c r="I987" s="7">
        <f t="shared" si="217"/>
        <v>0</v>
      </c>
      <c r="J987" s="35">
        <f t="shared" si="210"/>
        <v>51800</v>
      </c>
      <c r="K987" s="7">
        <f t="shared" si="217"/>
        <v>-7657</v>
      </c>
      <c r="L987" s="35">
        <f t="shared" si="206"/>
        <v>44143</v>
      </c>
      <c r="M987" s="7">
        <f t="shared" si="217"/>
        <v>0</v>
      </c>
      <c r="N987" s="35">
        <f t="shared" si="207"/>
        <v>44143</v>
      </c>
      <c r="O987" s="7">
        <f t="shared" si="217"/>
        <v>0</v>
      </c>
      <c r="P987" s="35">
        <f aca="true" t="shared" si="218" ref="P987:P1050">N987+O987</f>
        <v>44143</v>
      </c>
    </row>
    <row r="988" spans="1:16" ht="12.75">
      <c r="A988" s="12" t="s">
        <v>259</v>
      </c>
      <c r="B988" s="62" t="s">
        <v>75</v>
      </c>
      <c r="C988" s="8" t="s">
        <v>203</v>
      </c>
      <c r="D988" s="1" t="s">
        <v>227</v>
      </c>
      <c r="E988" s="88"/>
      <c r="F988" s="7">
        <f t="shared" si="217"/>
        <v>51800</v>
      </c>
      <c r="G988" s="7">
        <f t="shared" si="217"/>
        <v>0</v>
      </c>
      <c r="H988" s="35">
        <f t="shared" si="212"/>
        <v>51800</v>
      </c>
      <c r="I988" s="7">
        <f t="shared" si="217"/>
        <v>0</v>
      </c>
      <c r="J988" s="35">
        <f t="shared" si="210"/>
        <v>51800</v>
      </c>
      <c r="K988" s="7">
        <f t="shared" si="217"/>
        <v>-7657</v>
      </c>
      <c r="L988" s="35">
        <f t="shared" si="206"/>
        <v>44143</v>
      </c>
      <c r="M988" s="7">
        <f t="shared" si="217"/>
        <v>0</v>
      </c>
      <c r="N988" s="35">
        <f t="shared" si="207"/>
        <v>44143</v>
      </c>
      <c r="O988" s="7">
        <f t="shared" si="217"/>
        <v>0</v>
      </c>
      <c r="P988" s="35">
        <f t="shared" si="218"/>
        <v>44143</v>
      </c>
    </row>
    <row r="989" spans="1:16" ht="33">
      <c r="A989" s="61" t="str">
        <f ca="1">IF(ISERROR(MATCH(E989,Код_КВР,0)),"",INDIRECT(ADDRESS(MATCH(E989,Код_КВР,0)+1,2,,,"КВР")))</f>
        <v>Капитальные вложения в объекты недвижимого имущества муниципальной собственности</v>
      </c>
      <c r="B989" s="62" t="s">
        <v>75</v>
      </c>
      <c r="C989" s="8" t="s">
        <v>203</v>
      </c>
      <c r="D989" s="1" t="s">
        <v>227</v>
      </c>
      <c r="E989" s="88">
        <v>400</v>
      </c>
      <c r="F989" s="7">
        <f t="shared" si="217"/>
        <v>51800</v>
      </c>
      <c r="G989" s="7">
        <f t="shared" si="217"/>
        <v>0</v>
      </c>
      <c r="H989" s="35">
        <f t="shared" si="212"/>
        <v>51800</v>
      </c>
      <c r="I989" s="7">
        <f t="shared" si="217"/>
        <v>0</v>
      </c>
      <c r="J989" s="35">
        <f t="shared" si="210"/>
        <v>51800</v>
      </c>
      <c r="K989" s="7">
        <f t="shared" si="217"/>
        <v>-7657</v>
      </c>
      <c r="L989" s="35">
        <f t="shared" si="206"/>
        <v>44143</v>
      </c>
      <c r="M989" s="7">
        <f t="shared" si="217"/>
        <v>0</v>
      </c>
      <c r="N989" s="35">
        <f t="shared" si="207"/>
        <v>44143</v>
      </c>
      <c r="O989" s="7">
        <f t="shared" si="217"/>
        <v>0</v>
      </c>
      <c r="P989" s="35">
        <f t="shared" si="218"/>
        <v>44143</v>
      </c>
    </row>
    <row r="990" spans="1:16" ht="12.75">
      <c r="A990" s="61" t="str">
        <f ca="1">IF(ISERROR(MATCH(E990,Код_КВР,0)),"",INDIRECT(ADDRESS(MATCH(E990,Код_КВР,0)+1,2,,,"КВР")))</f>
        <v>Бюджетные инвестиции</v>
      </c>
      <c r="B990" s="62" t="s">
        <v>75</v>
      </c>
      <c r="C990" s="8" t="s">
        <v>203</v>
      </c>
      <c r="D990" s="1" t="s">
        <v>227</v>
      </c>
      <c r="E990" s="88">
        <v>410</v>
      </c>
      <c r="F990" s="7">
        <f t="shared" si="217"/>
        <v>51800</v>
      </c>
      <c r="G990" s="7">
        <f t="shared" si="217"/>
        <v>0</v>
      </c>
      <c r="H990" s="35">
        <f t="shared" si="212"/>
        <v>51800</v>
      </c>
      <c r="I990" s="7">
        <f t="shared" si="217"/>
        <v>0</v>
      </c>
      <c r="J990" s="35">
        <f t="shared" si="210"/>
        <v>51800</v>
      </c>
      <c r="K990" s="7">
        <f t="shared" si="217"/>
        <v>-7657</v>
      </c>
      <c r="L990" s="35">
        <f t="shared" si="206"/>
        <v>44143</v>
      </c>
      <c r="M990" s="7">
        <f t="shared" si="217"/>
        <v>0</v>
      </c>
      <c r="N990" s="35">
        <f t="shared" si="207"/>
        <v>44143</v>
      </c>
      <c r="O990" s="7">
        <f t="shared" si="217"/>
        <v>0</v>
      </c>
      <c r="P990" s="35">
        <f t="shared" si="218"/>
        <v>44143</v>
      </c>
    </row>
    <row r="991" spans="1:16" ht="33">
      <c r="A991" s="61" t="str">
        <f ca="1">IF(ISERROR(MATCH(E991,Код_КВР,0)),"",INDIRECT(ADDRESS(MATCH(E991,Код_КВР,0)+1,2,,,"КВР")))</f>
        <v>Бюджетные инвестиции в объекты капитального строительства муниципальной собственности</v>
      </c>
      <c r="B991" s="62" t="s">
        <v>75</v>
      </c>
      <c r="C991" s="8" t="s">
        <v>203</v>
      </c>
      <c r="D991" s="1" t="s">
        <v>227</v>
      </c>
      <c r="E991" s="88">
        <v>414</v>
      </c>
      <c r="F991" s="7">
        <f>'прил.5'!G1456</f>
        <v>51800</v>
      </c>
      <c r="G991" s="7">
        <f>'прил.5'!H1456</f>
        <v>0</v>
      </c>
      <c r="H991" s="35">
        <f t="shared" si="212"/>
        <v>51800</v>
      </c>
      <c r="I991" s="7">
        <f>'прил.5'!J1456</f>
        <v>0</v>
      </c>
      <c r="J991" s="35">
        <f t="shared" si="210"/>
        <v>51800</v>
      </c>
      <c r="K991" s="7">
        <f>'прил.5'!L1456</f>
        <v>-7657</v>
      </c>
      <c r="L991" s="35">
        <f t="shared" si="206"/>
        <v>44143</v>
      </c>
      <c r="M991" s="7">
        <f>'прил.5'!N1456</f>
        <v>0</v>
      </c>
      <c r="N991" s="35">
        <f t="shared" si="207"/>
        <v>44143</v>
      </c>
      <c r="O991" s="7">
        <f>'прил.5'!P1456</f>
        <v>0</v>
      </c>
      <c r="P991" s="35">
        <f t="shared" si="218"/>
        <v>44143</v>
      </c>
    </row>
    <row r="992" spans="1:16" ht="12.75">
      <c r="A992" s="61" t="str">
        <f ca="1">IF(ISERROR(MATCH(B992,Код_КЦСР,0)),"",INDIRECT(ADDRESS(MATCH(B992,Код_КЦСР,0)+1,2,,,"КЦСР")))</f>
        <v>Строительство детского сада № 27 в 115 мкр.</v>
      </c>
      <c r="B992" s="62" t="s">
        <v>76</v>
      </c>
      <c r="C992" s="8"/>
      <c r="D992" s="1"/>
      <c r="E992" s="88"/>
      <c r="F992" s="7">
        <f aca="true" t="shared" si="219" ref="F992:O996">F993</f>
        <v>26800</v>
      </c>
      <c r="G992" s="7">
        <f t="shared" si="219"/>
        <v>0</v>
      </c>
      <c r="H992" s="35">
        <f t="shared" si="212"/>
        <v>26800</v>
      </c>
      <c r="I992" s="7">
        <f t="shared" si="219"/>
        <v>0</v>
      </c>
      <c r="J992" s="35">
        <f t="shared" si="210"/>
        <v>26800</v>
      </c>
      <c r="K992" s="7">
        <f t="shared" si="219"/>
        <v>0</v>
      </c>
      <c r="L992" s="35">
        <f t="shared" si="206"/>
        <v>26800</v>
      </c>
      <c r="M992" s="7">
        <f t="shared" si="219"/>
        <v>0</v>
      </c>
      <c r="N992" s="35">
        <f t="shared" si="207"/>
        <v>26800</v>
      </c>
      <c r="O992" s="7">
        <f t="shared" si="219"/>
        <v>0</v>
      </c>
      <c r="P992" s="35">
        <f t="shared" si="218"/>
        <v>26800</v>
      </c>
    </row>
    <row r="993" spans="1:16" ht="12.75">
      <c r="A993" s="61" t="str">
        <f ca="1">IF(ISERROR(MATCH(C993,Код_Раздел,0)),"",INDIRECT(ADDRESS(MATCH(C993,Код_Раздел,0)+1,2,,,"Раздел")))</f>
        <v>Образование</v>
      </c>
      <c r="B993" s="62" t="s">
        <v>76</v>
      </c>
      <c r="C993" s="8" t="s">
        <v>203</v>
      </c>
      <c r="D993" s="1"/>
      <c r="E993" s="88"/>
      <c r="F993" s="7">
        <f t="shared" si="219"/>
        <v>26800</v>
      </c>
      <c r="G993" s="7">
        <f t="shared" si="219"/>
        <v>0</v>
      </c>
      <c r="H993" s="35">
        <f t="shared" si="212"/>
        <v>26800</v>
      </c>
      <c r="I993" s="7">
        <f t="shared" si="219"/>
        <v>0</v>
      </c>
      <c r="J993" s="35">
        <f t="shared" si="210"/>
        <v>26800</v>
      </c>
      <c r="K993" s="7">
        <f t="shared" si="219"/>
        <v>0</v>
      </c>
      <c r="L993" s="35">
        <f t="shared" si="206"/>
        <v>26800</v>
      </c>
      <c r="M993" s="7">
        <f t="shared" si="219"/>
        <v>0</v>
      </c>
      <c r="N993" s="35">
        <f t="shared" si="207"/>
        <v>26800</v>
      </c>
      <c r="O993" s="7">
        <f t="shared" si="219"/>
        <v>0</v>
      </c>
      <c r="P993" s="35">
        <f t="shared" si="218"/>
        <v>26800</v>
      </c>
    </row>
    <row r="994" spans="1:16" ht="12.75">
      <c r="A994" s="12" t="s">
        <v>259</v>
      </c>
      <c r="B994" s="62" t="s">
        <v>76</v>
      </c>
      <c r="C994" s="8" t="s">
        <v>203</v>
      </c>
      <c r="D994" s="1" t="s">
        <v>227</v>
      </c>
      <c r="E994" s="88"/>
      <c r="F994" s="7">
        <f t="shared" si="219"/>
        <v>26800</v>
      </c>
      <c r="G994" s="7">
        <f t="shared" si="219"/>
        <v>0</v>
      </c>
      <c r="H994" s="35">
        <f t="shared" si="212"/>
        <v>26800</v>
      </c>
      <c r="I994" s="7">
        <f t="shared" si="219"/>
        <v>0</v>
      </c>
      <c r="J994" s="35">
        <f t="shared" si="210"/>
        <v>26800</v>
      </c>
      <c r="K994" s="7">
        <f t="shared" si="219"/>
        <v>0</v>
      </c>
      <c r="L994" s="35">
        <f t="shared" si="206"/>
        <v>26800</v>
      </c>
      <c r="M994" s="7">
        <f t="shared" si="219"/>
        <v>0</v>
      </c>
      <c r="N994" s="35">
        <f t="shared" si="207"/>
        <v>26800</v>
      </c>
      <c r="O994" s="7">
        <f t="shared" si="219"/>
        <v>0</v>
      </c>
      <c r="P994" s="35">
        <f t="shared" si="218"/>
        <v>26800</v>
      </c>
    </row>
    <row r="995" spans="1:16" ht="33">
      <c r="A995" s="61" t="str">
        <f ca="1">IF(ISERROR(MATCH(E995,Код_КВР,0)),"",INDIRECT(ADDRESS(MATCH(E995,Код_КВР,0)+1,2,,,"КВР")))</f>
        <v>Капитальные вложения в объекты недвижимого имущества муниципальной собственности</v>
      </c>
      <c r="B995" s="62" t="s">
        <v>76</v>
      </c>
      <c r="C995" s="8" t="s">
        <v>203</v>
      </c>
      <c r="D995" s="1" t="s">
        <v>227</v>
      </c>
      <c r="E995" s="88">
        <v>400</v>
      </c>
      <c r="F995" s="7">
        <f t="shared" si="219"/>
        <v>26800</v>
      </c>
      <c r="G995" s="7">
        <f t="shared" si="219"/>
        <v>0</v>
      </c>
      <c r="H995" s="35">
        <f t="shared" si="212"/>
        <v>26800</v>
      </c>
      <c r="I995" s="7">
        <f t="shared" si="219"/>
        <v>0</v>
      </c>
      <c r="J995" s="35">
        <f t="shared" si="210"/>
        <v>26800</v>
      </c>
      <c r="K995" s="7">
        <f t="shared" si="219"/>
        <v>0</v>
      </c>
      <c r="L995" s="35">
        <f t="shared" si="206"/>
        <v>26800</v>
      </c>
      <c r="M995" s="7">
        <f t="shared" si="219"/>
        <v>0</v>
      </c>
      <c r="N995" s="35">
        <f t="shared" si="207"/>
        <v>26800</v>
      </c>
      <c r="O995" s="7">
        <f t="shared" si="219"/>
        <v>0</v>
      </c>
      <c r="P995" s="35">
        <f t="shared" si="218"/>
        <v>26800</v>
      </c>
    </row>
    <row r="996" spans="1:16" ht="12.75">
      <c r="A996" s="61" t="str">
        <f ca="1">IF(ISERROR(MATCH(E996,Код_КВР,0)),"",INDIRECT(ADDRESS(MATCH(E996,Код_КВР,0)+1,2,,,"КВР")))</f>
        <v>Бюджетные инвестиции</v>
      </c>
      <c r="B996" s="62" t="s">
        <v>76</v>
      </c>
      <c r="C996" s="8" t="s">
        <v>203</v>
      </c>
      <c r="D996" s="1" t="s">
        <v>227</v>
      </c>
      <c r="E996" s="88">
        <v>410</v>
      </c>
      <c r="F996" s="7">
        <f t="shared" si="219"/>
        <v>26800</v>
      </c>
      <c r="G996" s="7">
        <f t="shared" si="219"/>
        <v>0</v>
      </c>
      <c r="H996" s="35">
        <f t="shared" si="212"/>
        <v>26800</v>
      </c>
      <c r="I996" s="7">
        <f t="shared" si="219"/>
        <v>0</v>
      </c>
      <c r="J996" s="35">
        <f t="shared" si="210"/>
        <v>26800</v>
      </c>
      <c r="K996" s="7">
        <f t="shared" si="219"/>
        <v>0</v>
      </c>
      <c r="L996" s="35">
        <f t="shared" si="206"/>
        <v>26800</v>
      </c>
      <c r="M996" s="7">
        <f t="shared" si="219"/>
        <v>0</v>
      </c>
      <c r="N996" s="35">
        <f t="shared" si="207"/>
        <v>26800</v>
      </c>
      <c r="O996" s="7">
        <f t="shared" si="219"/>
        <v>0</v>
      </c>
      <c r="P996" s="35">
        <f t="shared" si="218"/>
        <v>26800</v>
      </c>
    </row>
    <row r="997" spans="1:16" ht="33">
      <c r="A997" s="61" t="str">
        <f ca="1">IF(ISERROR(MATCH(E997,Код_КВР,0)),"",INDIRECT(ADDRESS(MATCH(E997,Код_КВР,0)+1,2,,,"КВР")))</f>
        <v>Бюджетные инвестиции в объекты капитального строительства муниципальной собственности</v>
      </c>
      <c r="B997" s="62" t="s">
        <v>76</v>
      </c>
      <c r="C997" s="8" t="s">
        <v>203</v>
      </c>
      <c r="D997" s="1" t="s">
        <v>227</v>
      </c>
      <c r="E997" s="88">
        <v>414</v>
      </c>
      <c r="F997" s="7">
        <f>'прил.5'!G1460</f>
        <v>26800</v>
      </c>
      <c r="G997" s="7">
        <f>'прил.5'!H1460</f>
        <v>0</v>
      </c>
      <c r="H997" s="35">
        <f t="shared" si="212"/>
        <v>26800</v>
      </c>
      <c r="I997" s="7">
        <f>'прил.5'!J1460</f>
        <v>0</v>
      </c>
      <c r="J997" s="35">
        <f t="shared" si="210"/>
        <v>26800</v>
      </c>
      <c r="K997" s="7">
        <f>'прил.5'!L1460</f>
        <v>0</v>
      </c>
      <c r="L997" s="35">
        <f t="shared" si="206"/>
        <v>26800</v>
      </c>
      <c r="M997" s="7">
        <f>'прил.5'!N1460</f>
        <v>0</v>
      </c>
      <c r="N997" s="35">
        <f t="shared" si="207"/>
        <v>26800</v>
      </c>
      <c r="O997" s="7">
        <f>'прил.5'!P1460</f>
        <v>0</v>
      </c>
      <c r="P997" s="35">
        <f t="shared" si="218"/>
        <v>26800</v>
      </c>
    </row>
    <row r="998" spans="1:16" ht="12.75">
      <c r="A998" s="61" t="str">
        <f ca="1">IF(ISERROR(MATCH(B998,Код_КЦСР,0)),"",INDIRECT(ADDRESS(MATCH(B998,Код_КЦСР,0)+1,2,,,"КЦСР")))</f>
        <v>Строительство полигона твердых бытовых отходов (ТБО) №2</v>
      </c>
      <c r="B998" s="62" t="s">
        <v>77</v>
      </c>
      <c r="C998" s="8"/>
      <c r="D998" s="1"/>
      <c r="E998" s="88"/>
      <c r="F998" s="7">
        <f aca="true" t="shared" si="220" ref="F998:O1002">F999</f>
        <v>4522</v>
      </c>
      <c r="G998" s="7">
        <f t="shared" si="220"/>
        <v>0</v>
      </c>
      <c r="H998" s="35">
        <f t="shared" si="212"/>
        <v>4522</v>
      </c>
      <c r="I998" s="7">
        <f t="shared" si="220"/>
        <v>0</v>
      </c>
      <c r="J998" s="35">
        <f t="shared" si="210"/>
        <v>4522</v>
      </c>
      <c r="K998" s="7">
        <f t="shared" si="220"/>
        <v>-2087.2</v>
      </c>
      <c r="L998" s="35">
        <f t="shared" si="206"/>
        <v>2434.8</v>
      </c>
      <c r="M998" s="7">
        <f t="shared" si="220"/>
        <v>0</v>
      </c>
      <c r="N998" s="35">
        <f t="shared" si="207"/>
        <v>2434.8</v>
      </c>
      <c r="O998" s="7">
        <f t="shared" si="220"/>
        <v>0</v>
      </c>
      <c r="P998" s="35">
        <f t="shared" si="218"/>
        <v>2434.8</v>
      </c>
    </row>
    <row r="999" spans="1:16" ht="12.75">
      <c r="A999" s="61" t="str">
        <f ca="1">IF(ISERROR(MATCH(C999,Код_Раздел,0)),"",INDIRECT(ADDRESS(MATCH(C999,Код_Раздел,0)+1,2,,,"Раздел")))</f>
        <v>Жилищно-коммунальное хозяйство</v>
      </c>
      <c r="B999" s="62" t="s">
        <v>77</v>
      </c>
      <c r="C999" s="8" t="s">
        <v>229</v>
      </c>
      <c r="D999" s="1"/>
      <c r="E999" s="88"/>
      <c r="F999" s="7">
        <f t="shared" si="220"/>
        <v>4522</v>
      </c>
      <c r="G999" s="7">
        <f t="shared" si="220"/>
        <v>0</v>
      </c>
      <c r="H999" s="35">
        <f t="shared" si="212"/>
        <v>4522</v>
      </c>
      <c r="I999" s="7">
        <f t="shared" si="220"/>
        <v>0</v>
      </c>
      <c r="J999" s="35">
        <f t="shared" si="210"/>
        <v>4522</v>
      </c>
      <c r="K999" s="7">
        <f t="shared" si="220"/>
        <v>-2087.2</v>
      </c>
      <c r="L999" s="35">
        <f t="shared" si="206"/>
        <v>2434.8</v>
      </c>
      <c r="M999" s="7">
        <f t="shared" si="220"/>
        <v>0</v>
      </c>
      <c r="N999" s="35">
        <f t="shared" si="207"/>
        <v>2434.8</v>
      </c>
      <c r="O999" s="7">
        <f t="shared" si="220"/>
        <v>0</v>
      </c>
      <c r="P999" s="35">
        <f t="shared" si="218"/>
        <v>2434.8</v>
      </c>
    </row>
    <row r="1000" spans="1:16" ht="12.75">
      <c r="A1000" s="12" t="s">
        <v>261</v>
      </c>
      <c r="B1000" s="62" t="s">
        <v>77</v>
      </c>
      <c r="C1000" s="8" t="s">
        <v>229</v>
      </c>
      <c r="D1000" s="8" t="s">
        <v>222</v>
      </c>
      <c r="E1000" s="88"/>
      <c r="F1000" s="7">
        <f t="shared" si="220"/>
        <v>4522</v>
      </c>
      <c r="G1000" s="7">
        <f t="shared" si="220"/>
        <v>0</v>
      </c>
      <c r="H1000" s="35">
        <f t="shared" si="212"/>
        <v>4522</v>
      </c>
      <c r="I1000" s="7">
        <f t="shared" si="220"/>
        <v>0</v>
      </c>
      <c r="J1000" s="35">
        <f t="shared" si="210"/>
        <v>4522</v>
      </c>
      <c r="K1000" s="7">
        <f t="shared" si="220"/>
        <v>-2087.2</v>
      </c>
      <c r="L1000" s="35">
        <f t="shared" si="206"/>
        <v>2434.8</v>
      </c>
      <c r="M1000" s="7">
        <f t="shared" si="220"/>
        <v>0</v>
      </c>
      <c r="N1000" s="35">
        <f t="shared" si="207"/>
        <v>2434.8</v>
      </c>
      <c r="O1000" s="7">
        <f t="shared" si="220"/>
        <v>0</v>
      </c>
      <c r="P1000" s="35">
        <f t="shared" si="218"/>
        <v>2434.8</v>
      </c>
    </row>
    <row r="1001" spans="1:16" ht="33">
      <c r="A1001" s="61" t="str">
        <f ca="1">IF(ISERROR(MATCH(E1001,Код_КВР,0)),"",INDIRECT(ADDRESS(MATCH(E1001,Код_КВР,0)+1,2,,,"КВР")))</f>
        <v>Капитальные вложения в объекты недвижимого имущества муниципальной собственности</v>
      </c>
      <c r="B1001" s="62" t="s">
        <v>77</v>
      </c>
      <c r="C1001" s="8" t="s">
        <v>229</v>
      </c>
      <c r="D1001" s="8" t="s">
        <v>222</v>
      </c>
      <c r="E1001" s="88">
        <v>400</v>
      </c>
      <c r="F1001" s="7">
        <f t="shared" si="220"/>
        <v>4522</v>
      </c>
      <c r="G1001" s="7">
        <f t="shared" si="220"/>
        <v>0</v>
      </c>
      <c r="H1001" s="35">
        <f t="shared" si="212"/>
        <v>4522</v>
      </c>
      <c r="I1001" s="7">
        <f t="shared" si="220"/>
        <v>0</v>
      </c>
      <c r="J1001" s="35">
        <f t="shared" si="210"/>
        <v>4522</v>
      </c>
      <c r="K1001" s="7">
        <f t="shared" si="220"/>
        <v>-2087.2</v>
      </c>
      <c r="L1001" s="35">
        <f t="shared" si="206"/>
        <v>2434.8</v>
      </c>
      <c r="M1001" s="7">
        <f t="shared" si="220"/>
        <v>0</v>
      </c>
      <c r="N1001" s="35">
        <f t="shared" si="207"/>
        <v>2434.8</v>
      </c>
      <c r="O1001" s="7">
        <f t="shared" si="220"/>
        <v>0</v>
      </c>
      <c r="P1001" s="35">
        <f t="shared" si="218"/>
        <v>2434.8</v>
      </c>
    </row>
    <row r="1002" spans="1:16" ht="12.75">
      <c r="A1002" s="61" t="str">
        <f ca="1">IF(ISERROR(MATCH(E1002,Код_КВР,0)),"",INDIRECT(ADDRESS(MATCH(E1002,Код_КВР,0)+1,2,,,"КВР")))</f>
        <v>Бюджетные инвестиции</v>
      </c>
      <c r="B1002" s="62" t="s">
        <v>77</v>
      </c>
      <c r="C1002" s="8" t="s">
        <v>229</v>
      </c>
      <c r="D1002" s="8" t="s">
        <v>222</v>
      </c>
      <c r="E1002" s="88">
        <v>410</v>
      </c>
      <c r="F1002" s="7">
        <f t="shared" si="220"/>
        <v>4522</v>
      </c>
      <c r="G1002" s="7">
        <f t="shared" si="220"/>
        <v>0</v>
      </c>
      <c r="H1002" s="35">
        <f t="shared" si="212"/>
        <v>4522</v>
      </c>
      <c r="I1002" s="7">
        <f t="shared" si="220"/>
        <v>0</v>
      </c>
      <c r="J1002" s="35">
        <f t="shared" si="210"/>
        <v>4522</v>
      </c>
      <c r="K1002" s="7">
        <f t="shared" si="220"/>
        <v>-2087.2</v>
      </c>
      <c r="L1002" s="35">
        <f t="shared" si="206"/>
        <v>2434.8</v>
      </c>
      <c r="M1002" s="7">
        <f t="shared" si="220"/>
        <v>0</v>
      </c>
      <c r="N1002" s="35">
        <f t="shared" si="207"/>
        <v>2434.8</v>
      </c>
      <c r="O1002" s="7">
        <f t="shared" si="220"/>
        <v>0</v>
      </c>
      <c r="P1002" s="35">
        <f t="shared" si="218"/>
        <v>2434.8</v>
      </c>
    </row>
    <row r="1003" spans="1:16" ht="33">
      <c r="A1003" s="61" t="str">
        <f ca="1">IF(ISERROR(MATCH(E1003,Код_КВР,0)),"",INDIRECT(ADDRESS(MATCH(E1003,Код_КВР,0)+1,2,,,"КВР")))</f>
        <v>Бюджетные инвестиции в объекты капитального строительства муниципальной собственности</v>
      </c>
      <c r="B1003" s="62" t="s">
        <v>77</v>
      </c>
      <c r="C1003" s="8" t="s">
        <v>229</v>
      </c>
      <c r="D1003" s="8" t="s">
        <v>222</v>
      </c>
      <c r="E1003" s="88">
        <v>414</v>
      </c>
      <c r="F1003" s="7">
        <f>'прил.5'!G1414</f>
        <v>4522</v>
      </c>
      <c r="G1003" s="7">
        <f>'прил.5'!H1414</f>
        <v>0</v>
      </c>
      <c r="H1003" s="35">
        <f t="shared" si="212"/>
        <v>4522</v>
      </c>
      <c r="I1003" s="7">
        <f>'прил.5'!J1414</f>
        <v>0</v>
      </c>
      <c r="J1003" s="35">
        <f t="shared" si="210"/>
        <v>4522</v>
      </c>
      <c r="K1003" s="7">
        <f>'прил.5'!L1414</f>
        <v>-2087.2</v>
      </c>
      <c r="L1003" s="35">
        <f t="shared" si="206"/>
        <v>2434.8</v>
      </c>
      <c r="M1003" s="7">
        <f>'прил.5'!N1414</f>
        <v>0</v>
      </c>
      <c r="N1003" s="35">
        <f t="shared" si="207"/>
        <v>2434.8</v>
      </c>
      <c r="O1003" s="7">
        <f>'прил.5'!P1414</f>
        <v>0</v>
      </c>
      <c r="P1003" s="35">
        <f t="shared" si="218"/>
        <v>2434.8</v>
      </c>
    </row>
    <row r="1004" spans="1:16" ht="12.75">
      <c r="A1004" s="61" t="str">
        <f ca="1">IF(ISERROR(MATCH(B1004,Код_КЦСР,0)),"",INDIRECT(ADDRESS(MATCH(B1004,Код_КЦСР,0)+1,2,,,"КЦСР")))</f>
        <v>Строительство детского сада № 20 в 112 мкр.</v>
      </c>
      <c r="B1004" s="55" t="s">
        <v>603</v>
      </c>
      <c r="C1004" s="8"/>
      <c r="D1004" s="1"/>
      <c r="E1004" s="88"/>
      <c r="F1004" s="7"/>
      <c r="G1004" s="7"/>
      <c r="H1004" s="35"/>
      <c r="I1004" s="7">
        <f>I1005</f>
        <v>10964.4</v>
      </c>
      <c r="J1004" s="35">
        <f t="shared" si="210"/>
        <v>10964.4</v>
      </c>
      <c r="K1004" s="7">
        <f>K1005</f>
        <v>0</v>
      </c>
      <c r="L1004" s="35">
        <f t="shared" si="206"/>
        <v>10964.4</v>
      </c>
      <c r="M1004" s="7">
        <f>M1005</f>
        <v>0</v>
      </c>
      <c r="N1004" s="35">
        <f t="shared" si="207"/>
        <v>10964.4</v>
      </c>
      <c r="O1004" s="7">
        <f>O1005</f>
        <v>0</v>
      </c>
      <c r="P1004" s="35">
        <f t="shared" si="218"/>
        <v>10964.4</v>
      </c>
    </row>
    <row r="1005" spans="1:16" ht="12.75">
      <c r="A1005" s="61" t="str">
        <f ca="1">IF(ISERROR(MATCH(C1005,Код_Раздел,0)),"",INDIRECT(ADDRESS(MATCH(C1005,Код_Раздел,0)+1,2,,,"Раздел")))</f>
        <v>Образование</v>
      </c>
      <c r="B1005" s="55" t="s">
        <v>603</v>
      </c>
      <c r="C1005" s="8" t="s">
        <v>203</v>
      </c>
      <c r="D1005" s="1"/>
      <c r="E1005" s="88"/>
      <c r="F1005" s="7"/>
      <c r="G1005" s="7"/>
      <c r="H1005" s="35"/>
      <c r="I1005" s="7">
        <f>I1006</f>
        <v>10964.4</v>
      </c>
      <c r="J1005" s="35">
        <f t="shared" si="210"/>
        <v>10964.4</v>
      </c>
      <c r="K1005" s="7">
        <f>K1006</f>
        <v>0</v>
      </c>
      <c r="L1005" s="35">
        <f t="shared" si="206"/>
        <v>10964.4</v>
      </c>
      <c r="M1005" s="7">
        <f>M1006</f>
        <v>0</v>
      </c>
      <c r="N1005" s="35">
        <f t="shared" si="207"/>
        <v>10964.4</v>
      </c>
      <c r="O1005" s="7">
        <f>O1006</f>
        <v>0</v>
      </c>
      <c r="P1005" s="35">
        <f t="shared" si="218"/>
        <v>10964.4</v>
      </c>
    </row>
    <row r="1006" spans="1:16" ht="12.75">
      <c r="A1006" s="12" t="s">
        <v>259</v>
      </c>
      <c r="B1006" s="55" t="s">
        <v>603</v>
      </c>
      <c r="C1006" s="8" t="s">
        <v>203</v>
      </c>
      <c r="D1006" s="1" t="s">
        <v>227</v>
      </c>
      <c r="E1006" s="88"/>
      <c r="F1006" s="7"/>
      <c r="G1006" s="7"/>
      <c r="H1006" s="35"/>
      <c r="I1006" s="7">
        <f>I1007</f>
        <v>10964.4</v>
      </c>
      <c r="J1006" s="35">
        <f t="shared" si="210"/>
        <v>10964.4</v>
      </c>
      <c r="K1006" s="7">
        <f>K1007</f>
        <v>0</v>
      </c>
      <c r="L1006" s="35">
        <f aca="true" t="shared" si="221" ref="L1006:L1080">J1006+K1006</f>
        <v>10964.4</v>
      </c>
      <c r="M1006" s="7">
        <f>M1007</f>
        <v>0</v>
      </c>
      <c r="N1006" s="35">
        <f aca="true" t="shared" si="222" ref="N1006:N1080">L1006+M1006</f>
        <v>10964.4</v>
      </c>
      <c r="O1006" s="7">
        <f>O1007</f>
        <v>0</v>
      </c>
      <c r="P1006" s="35">
        <f t="shared" si="218"/>
        <v>10964.4</v>
      </c>
    </row>
    <row r="1007" spans="1:16" ht="33">
      <c r="A1007" s="61" t="str">
        <f ca="1">IF(ISERROR(MATCH(E1007,Код_КВР,0)),"",INDIRECT(ADDRESS(MATCH(E1007,Код_КВР,0)+1,2,,,"КВР")))</f>
        <v>Капитальные вложения в объекты недвижимого имущества муниципальной собственности</v>
      </c>
      <c r="B1007" s="55" t="s">
        <v>603</v>
      </c>
      <c r="C1007" s="8" t="s">
        <v>203</v>
      </c>
      <c r="D1007" s="1" t="s">
        <v>227</v>
      </c>
      <c r="E1007" s="88">
        <v>400</v>
      </c>
      <c r="F1007" s="7"/>
      <c r="G1007" s="7"/>
      <c r="H1007" s="35"/>
      <c r="I1007" s="7">
        <f>I1008</f>
        <v>10964.4</v>
      </c>
      <c r="J1007" s="35">
        <f t="shared" si="210"/>
        <v>10964.4</v>
      </c>
      <c r="K1007" s="7">
        <f>K1008</f>
        <v>0</v>
      </c>
      <c r="L1007" s="35">
        <f t="shared" si="221"/>
        <v>10964.4</v>
      </c>
      <c r="M1007" s="7">
        <f>M1008</f>
        <v>0</v>
      </c>
      <c r="N1007" s="35">
        <f t="shared" si="222"/>
        <v>10964.4</v>
      </c>
      <c r="O1007" s="7">
        <f>O1008</f>
        <v>0</v>
      </c>
      <c r="P1007" s="35">
        <f t="shared" si="218"/>
        <v>10964.4</v>
      </c>
    </row>
    <row r="1008" spans="1:16" ht="12.75">
      <c r="A1008" s="61" t="str">
        <f ca="1">IF(ISERROR(MATCH(E1008,Код_КВР,0)),"",INDIRECT(ADDRESS(MATCH(E1008,Код_КВР,0)+1,2,,,"КВР")))</f>
        <v>Бюджетные инвестиции</v>
      </c>
      <c r="B1008" s="55" t="s">
        <v>603</v>
      </c>
      <c r="C1008" s="8" t="s">
        <v>203</v>
      </c>
      <c r="D1008" s="1" t="s">
        <v>227</v>
      </c>
      <c r="E1008" s="88">
        <v>410</v>
      </c>
      <c r="F1008" s="7"/>
      <c r="G1008" s="7"/>
      <c r="H1008" s="35"/>
      <c r="I1008" s="7">
        <f>I1009</f>
        <v>10964.4</v>
      </c>
      <c r="J1008" s="35">
        <f t="shared" si="210"/>
        <v>10964.4</v>
      </c>
      <c r="K1008" s="7">
        <f>K1009</f>
        <v>0</v>
      </c>
      <c r="L1008" s="35">
        <f t="shared" si="221"/>
        <v>10964.4</v>
      </c>
      <c r="M1008" s="7">
        <f>M1009</f>
        <v>0</v>
      </c>
      <c r="N1008" s="35">
        <f t="shared" si="222"/>
        <v>10964.4</v>
      </c>
      <c r="O1008" s="7">
        <f>O1009</f>
        <v>0</v>
      </c>
      <c r="P1008" s="35">
        <f t="shared" si="218"/>
        <v>10964.4</v>
      </c>
    </row>
    <row r="1009" spans="1:16" ht="33">
      <c r="A1009" s="61" t="str">
        <f ca="1">IF(ISERROR(MATCH(E1009,Код_КВР,0)),"",INDIRECT(ADDRESS(MATCH(E1009,Код_КВР,0)+1,2,,,"КВР")))</f>
        <v>Бюджетные инвестиции в объекты капитального строительства муниципальной собственности</v>
      </c>
      <c r="B1009" s="55" t="s">
        <v>603</v>
      </c>
      <c r="C1009" s="8" t="s">
        <v>203</v>
      </c>
      <c r="D1009" s="1" t="s">
        <v>227</v>
      </c>
      <c r="E1009" s="88">
        <v>414</v>
      </c>
      <c r="F1009" s="7"/>
      <c r="G1009" s="7"/>
      <c r="H1009" s="35"/>
      <c r="I1009" s="7">
        <f>'прил.5'!J1464</f>
        <v>10964.4</v>
      </c>
      <c r="J1009" s="35">
        <f t="shared" si="210"/>
        <v>10964.4</v>
      </c>
      <c r="K1009" s="7">
        <f>'прил.5'!L1464</f>
        <v>0</v>
      </c>
      <c r="L1009" s="35">
        <f t="shared" si="221"/>
        <v>10964.4</v>
      </c>
      <c r="M1009" s="7">
        <f>'прил.5'!N1464</f>
        <v>0</v>
      </c>
      <c r="N1009" s="35">
        <f t="shared" si="222"/>
        <v>10964.4</v>
      </c>
      <c r="O1009" s="7">
        <f>'прил.5'!P1464</f>
        <v>0</v>
      </c>
      <c r="P1009" s="35">
        <f t="shared" si="218"/>
        <v>10964.4</v>
      </c>
    </row>
    <row r="1010" spans="1:16" ht="33">
      <c r="A1010" s="61" t="str">
        <f ca="1">IF(ISERROR(MATCH(B1010,Код_КЦСР,0)),"",INDIRECT(ADDRESS(MATCH(B1010,Код_КЦСР,0)+1,2,,,"КЦСР")))</f>
        <v>Туристско-рекреационный кластер «Центральная городская набережная»</v>
      </c>
      <c r="B1010" s="55" t="s">
        <v>633</v>
      </c>
      <c r="C1010" s="8"/>
      <c r="D1010" s="1"/>
      <c r="E1010" s="88"/>
      <c r="F1010" s="7"/>
      <c r="G1010" s="7"/>
      <c r="H1010" s="35"/>
      <c r="I1010" s="7"/>
      <c r="J1010" s="35"/>
      <c r="K1010" s="7">
        <f>K1011</f>
        <v>2500</v>
      </c>
      <c r="L1010" s="35">
        <f t="shared" si="221"/>
        <v>2500</v>
      </c>
      <c r="M1010" s="7">
        <f>M1011</f>
        <v>0</v>
      </c>
      <c r="N1010" s="35">
        <f t="shared" si="222"/>
        <v>2500</v>
      </c>
      <c r="O1010" s="7">
        <f>O1011</f>
        <v>0</v>
      </c>
      <c r="P1010" s="35">
        <f t="shared" si="218"/>
        <v>2500</v>
      </c>
    </row>
    <row r="1011" spans="1:16" ht="12.75">
      <c r="A1011" s="61" t="str">
        <f ca="1">IF(ISERROR(MATCH(C1011,Код_Раздел,0)),"",INDIRECT(ADDRESS(MATCH(C1011,Код_Раздел,0)+1,2,,,"Раздел")))</f>
        <v>Жилищно-коммунальное хозяйство</v>
      </c>
      <c r="B1011" s="55" t="s">
        <v>633</v>
      </c>
      <c r="C1011" s="8" t="s">
        <v>229</v>
      </c>
      <c r="D1011" s="1"/>
      <c r="E1011" s="88"/>
      <c r="F1011" s="7"/>
      <c r="G1011" s="7"/>
      <c r="H1011" s="35"/>
      <c r="I1011" s="7"/>
      <c r="J1011" s="35"/>
      <c r="K1011" s="7">
        <f>K1012</f>
        <v>2500</v>
      </c>
      <c r="L1011" s="35">
        <f t="shared" si="221"/>
        <v>2500</v>
      </c>
      <c r="M1011" s="7">
        <f>M1012</f>
        <v>0</v>
      </c>
      <c r="N1011" s="35">
        <f t="shared" si="222"/>
        <v>2500</v>
      </c>
      <c r="O1011" s="7">
        <f>O1012</f>
        <v>0</v>
      </c>
      <c r="P1011" s="35">
        <f t="shared" si="218"/>
        <v>2500</v>
      </c>
    </row>
    <row r="1012" spans="1:16" ht="12.75">
      <c r="A1012" s="12" t="s">
        <v>261</v>
      </c>
      <c r="B1012" s="55" t="s">
        <v>633</v>
      </c>
      <c r="C1012" s="8" t="s">
        <v>229</v>
      </c>
      <c r="D1012" s="8" t="s">
        <v>222</v>
      </c>
      <c r="E1012" s="88"/>
      <c r="F1012" s="7"/>
      <c r="G1012" s="7"/>
      <c r="H1012" s="35"/>
      <c r="I1012" s="7"/>
      <c r="J1012" s="35"/>
      <c r="K1012" s="7">
        <f>K1013</f>
        <v>2500</v>
      </c>
      <c r="L1012" s="35">
        <f t="shared" si="221"/>
        <v>2500</v>
      </c>
      <c r="M1012" s="7">
        <f>M1013</f>
        <v>0</v>
      </c>
      <c r="N1012" s="35">
        <f t="shared" si="222"/>
        <v>2500</v>
      </c>
      <c r="O1012" s="7">
        <f>O1013</f>
        <v>0</v>
      </c>
      <c r="P1012" s="35">
        <f t="shared" si="218"/>
        <v>2500</v>
      </c>
    </row>
    <row r="1013" spans="1:16" ht="33">
      <c r="A1013" s="61" t="str">
        <f ca="1">IF(ISERROR(MATCH(E1013,Код_КВР,0)),"",INDIRECT(ADDRESS(MATCH(E1013,Код_КВР,0)+1,2,,,"КВР")))</f>
        <v>Капитальные вложения в объекты недвижимого имущества муниципальной собственности</v>
      </c>
      <c r="B1013" s="55" t="s">
        <v>633</v>
      </c>
      <c r="C1013" s="8" t="s">
        <v>229</v>
      </c>
      <c r="D1013" s="8" t="s">
        <v>222</v>
      </c>
      <c r="E1013" s="88">
        <v>400</v>
      </c>
      <c r="F1013" s="7"/>
      <c r="G1013" s="7"/>
      <c r="H1013" s="35"/>
      <c r="I1013" s="7"/>
      <c r="J1013" s="35"/>
      <c r="K1013" s="7">
        <f>K1014</f>
        <v>2500</v>
      </c>
      <c r="L1013" s="35">
        <f t="shared" si="221"/>
        <v>2500</v>
      </c>
      <c r="M1013" s="7">
        <f>M1014</f>
        <v>0</v>
      </c>
      <c r="N1013" s="35">
        <f t="shared" si="222"/>
        <v>2500</v>
      </c>
      <c r="O1013" s="7">
        <f>O1014</f>
        <v>0</v>
      </c>
      <c r="P1013" s="35">
        <f t="shared" si="218"/>
        <v>2500</v>
      </c>
    </row>
    <row r="1014" spans="1:16" ht="12.75">
      <c r="A1014" s="61" t="str">
        <f ca="1">IF(ISERROR(MATCH(E1014,Код_КВР,0)),"",INDIRECT(ADDRESS(MATCH(E1014,Код_КВР,0)+1,2,,,"КВР")))</f>
        <v>Бюджетные инвестиции</v>
      </c>
      <c r="B1014" s="55" t="s">
        <v>633</v>
      </c>
      <c r="C1014" s="8" t="s">
        <v>229</v>
      </c>
      <c r="D1014" s="8" t="s">
        <v>222</v>
      </c>
      <c r="E1014" s="88">
        <v>410</v>
      </c>
      <c r="F1014" s="7"/>
      <c r="G1014" s="7"/>
      <c r="H1014" s="35"/>
      <c r="I1014" s="7"/>
      <c r="J1014" s="35"/>
      <c r="K1014" s="7">
        <f>K1015</f>
        <v>2500</v>
      </c>
      <c r="L1014" s="35">
        <f t="shared" si="221"/>
        <v>2500</v>
      </c>
      <c r="M1014" s="7">
        <f>M1015</f>
        <v>0</v>
      </c>
      <c r="N1014" s="35">
        <f t="shared" si="222"/>
        <v>2500</v>
      </c>
      <c r="O1014" s="7">
        <f>O1015</f>
        <v>0</v>
      </c>
      <c r="P1014" s="35">
        <f t="shared" si="218"/>
        <v>2500</v>
      </c>
    </row>
    <row r="1015" spans="1:16" ht="33">
      <c r="A1015" s="61" t="str">
        <f ca="1">IF(ISERROR(MATCH(E1015,Код_КВР,0)),"",INDIRECT(ADDRESS(MATCH(E1015,Код_КВР,0)+1,2,,,"КВР")))</f>
        <v>Бюджетные инвестиции в объекты капитального строительства муниципальной собственности</v>
      </c>
      <c r="B1015" s="55" t="s">
        <v>633</v>
      </c>
      <c r="C1015" s="8" t="s">
        <v>229</v>
      </c>
      <c r="D1015" s="8" t="s">
        <v>222</v>
      </c>
      <c r="E1015" s="88">
        <v>414</v>
      </c>
      <c r="F1015" s="7"/>
      <c r="G1015" s="7"/>
      <c r="H1015" s="35"/>
      <c r="I1015" s="7"/>
      <c r="J1015" s="35"/>
      <c r="K1015" s="7">
        <f>'прил.5'!L1418</f>
        <v>2500</v>
      </c>
      <c r="L1015" s="35">
        <f t="shared" si="221"/>
        <v>2500</v>
      </c>
      <c r="M1015" s="7">
        <f>'прил.5'!N1418</f>
        <v>0</v>
      </c>
      <c r="N1015" s="35">
        <f t="shared" si="222"/>
        <v>2500</v>
      </c>
      <c r="O1015" s="7">
        <f>'прил.5'!P1418</f>
        <v>0</v>
      </c>
      <c r="P1015" s="35">
        <f t="shared" si="218"/>
        <v>2500</v>
      </c>
    </row>
    <row r="1016" spans="1:16" ht="12.75">
      <c r="A1016" s="61" t="str">
        <f ca="1">IF(ISERROR(MATCH(B1016,Код_КЦСР,0)),"",INDIRECT(ADDRESS(MATCH(B1016,Код_КЦСР,0)+1,2,,,"КЦСР")))</f>
        <v>Капитальный ремонт  объектов муниципальной собственности</v>
      </c>
      <c r="B1016" s="45" t="s">
        <v>78</v>
      </c>
      <c r="C1016" s="8"/>
      <c r="D1016" s="1"/>
      <c r="E1016" s="88"/>
      <c r="F1016" s="7">
        <f>F1017+F1027</f>
        <v>47796</v>
      </c>
      <c r="G1016" s="7">
        <f>G1017+G1027</f>
        <v>0</v>
      </c>
      <c r="H1016" s="35">
        <f t="shared" si="212"/>
        <v>47796</v>
      </c>
      <c r="I1016" s="7">
        <f>I1017+I1022+I1027</f>
        <v>594.6</v>
      </c>
      <c r="J1016" s="35">
        <f t="shared" si="210"/>
        <v>48390.6</v>
      </c>
      <c r="K1016" s="7">
        <f>K1017+K1022+K1027+K1036</f>
        <v>1712.9</v>
      </c>
      <c r="L1016" s="35">
        <f t="shared" si="221"/>
        <v>50103.5</v>
      </c>
      <c r="M1016" s="7">
        <f>M1017+M1022+M1027+M1036</f>
        <v>0</v>
      </c>
      <c r="N1016" s="35">
        <f t="shared" si="222"/>
        <v>50103.5</v>
      </c>
      <c r="O1016" s="7">
        <f>O1017+O1022+O1027+O1036</f>
        <v>0</v>
      </c>
      <c r="P1016" s="35">
        <f t="shared" si="218"/>
        <v>50103.5</v>
      </c>
    </row>
    <row r="1017" spans="1:16" ht="12.75">
      <c r="A1017" s="61" t="str">
        <f ca="1">IF(ISERROR(MATCH(C1017,Код_Раздел,0)),"",INDIRECT(ADDRESS(MATCH(C1017,Код_Раздел,0)+1,2,,,"Раздел")))</f>
        <v>Общегосударственные  вопросы</v>
      </c>
      <c r="B1017" s="45" t="s">
        <v>78</v>
      </c>
      <c r="C1017" s="8" t="s">
        <v>221</v>
      </c>
      <c r="D1017" s="1"/>
      <c r="E1017" s="88"/>
      <c r="F1017" s="7">
        <f aca="true" t="shared" si="223" ref="F1017:O1020">F1018</f>
        <v>10110.9</v>
      </c>
      <c r="G1017" s="7">
        <f t="shared" si="223"/>
        <v>0</v>
      </c>
      <c r="H1017" s="35">
        <f t="shared" si="212"/>
        <v>10110.9</v>
      </c>
      <c r="I1017" s="7">
        <f t="shared" si="223"/>
        <v>0</v>
      </c>
      <c r="J1017" s="35">
        <f t="shared" si="210"/>
        <v>10110.9</v>
      </c>
      <c r="K1017" s="7">
        <f t="shared" si="223"/>
        <v>0</v>
      </c>
      <c r="L1017" s="35">
        <f t="shared" si="221"/>
        <v>10110.9</v>
      </c>
      <c r="M1017" s="7">
        <f t="shared" si="223"/>
        <v>0</v>
      </c>
      <c r="N1017" s="35">
        <f t="shared" si="222"/>
        <v>10110.9</v>
      </c>
      <c r="O1017" s="7">
        <f t="shared" si="223"/>
        <v>0</v>
      </c>
      <c r="P1017" s="35">
        <f t="shared" si="218"/>
        <v>10110.9</v>
      </c>
    </row>
    <row r="1018" spans="1:16" ht="12.75">
      <c r="A1018" s="12" t="s">
        <v>245</v>
      </c>
      <c r="B1018" s="45" t="s">
        <v>78</v>
      </c>
      <c r="C1018" s="8" t="s">
        <v>221</v>
      </c>
      <c r="D1018" s="1" t="s">
        <v>198</v>
      </c>
      <c r="E1018" s="88"/>
      <c r="F1018" s="7">
        <f t="shared" si="223"/>
        <v>10110.9</v>
      </c>
      <c r="G1018" s="7">
        <f t="shared" si="223"/>
        <v>0</v>
      </c>
      <c r="H1018" s="35">
        <f t="shared" si="212"/>
        <v>10110.9</v>
      </c>
      <c r="I1018" s="7">
        <f t="shared" si="223"/>
        <v>0</v>
      </c>
      <c r="J1018" s="35">
        <f t="shared" si="210"/>
        <v>10110.9</v>
      </c>
      <c r="K1018" s="7">
        <f t="shared" si="223"/>
        <v>0</v>
      </c>
      <c r="L1018" s="35">
        <f t="shared" si="221"/>
        <v>10110.9</v>
      </c>
      <c r="M1018" s="7">
        <f t="shared" si="223"/>
        <v>0</v>
      </c>
      <c r="N1018" s="35">
        <f t="shared" si="222"/>
        <v>10110.9</v>
      </c>
      <c r="O1018" s="7">
        <f t="shared" si="223"/>
        <v>0</v>
      </c>
      <c r="P1018" s="35">
        <f t="shared" si="218"/>
        <v>10110.9</v>
      </c>
    </row>
    <row r="1019" spans="1:16" ht="12.75">
      <c r="A1019" s="61" t="str">
        <f ca="1">IF(ISERROR(MATCH(E1019,Код_КВР,0)),"",INDIRECT(ADDRESS(MATCH(E1019,Код_КВР,0)+1,2,,,"КВР")))</f>
        <v>Закупка товаров, работ и услуг для муниципальных нужд</v>
      </c>
      <c r="B1019" s="45" t="s">
        <v>78</v>
      </c>
      <c r="C1019" s="8" t="s">
        <v>221</v>
      </c>
      <c r="D1019" s="1" t="s">
        <v>198</v>
      </c>
      <c r="E1019" s="88">
        <v>200</v>
      </c>
      <c r="F1019" s="7">
        <f t="shared" si="223"/>
        <v>10110.9</v>
      </c>
      <c r="G1019" s="7">
        <f t="shared" si="223"/>
        <v>0</v>
      </c>
      <c r="H1019" s="35">
        <f t="shared" si="212"/>
        <v>10110.9</v>
      </c>
      <c r="I1019" s="7">
        <f t="shared" si="223"/>
        <v>0</v>
      </c>
      <c r="J1019" s="35">
        <f t="shared" si="210"/>
        <v>10110.9</v>
      </c>
      <c r="K1019" s="7">
        <f t="shared" si="223"/>
        <v>0</v>
      </c>
      <c r="L1019" s="35">
        <f t="shared" si="221"/>
        <v>10110.9</v>
      </c>
      <c r="M1019" s="7">
        <f t="shared" si="223"/>
        <v>0</v>
      </c>
      <c r="N1019" s="35">
        <f t="shared" si="222"/>
        <v>10110.9</v>
      </c>
      <c r="O1019" s="7">
        <f t="shared" si="223"/>
        <v>0</v>
      </c>
      <c r="P1019" s="35">
        <f t="shared" si="218"/>
        <v>10110.9</v>
      </c>
    </row>
    <row r="1020" spans="1:16" ht="33">
      <c r="A1020" s="61" t="str">
        <f ca="1">IF(ISERROR(MATCH(E1020,Код_КВР,0)),"",INDIRECT(ADDRESS(MATCH(E1020,Код_КВР,0)+1,2,,,"КВР")))</f>
        <v>Иные закупки товаров, работ и услуг для обеспечения муниципальных нужд</v>
      </c>
      <c r="B1020" s="45" t="s">
        <v>78</v>
      </c>
      <c r="C1020" s="8" t="s">
        <v>221</v>
      </c>
      <c r="D1020" s="1" t="s">
        <v>198</v>
      </c>
      <c r="E1020" s="88">
        <v>240</v>
      </c>
      <c r="F1020" s="7">
        <f t="shared" si="223"/>
        <v>10110.9</v>
      </c>
      <c r="G1020" s="7">
        <f t="shared" si="223"/>
        <v>0</v>
      </c>
      <c r="H1020" s="35">
        <f t="shared" si="212"/>
        <v>10110.9</v>
      </c>
      <c r="I1020" s="7">
        <f t="shared" si="223"/>
        <v>0</v>
      </c>
      <c r="J1020" s="35">
        <f t="shared" si="210"/>
        <v>10110.9</v>
      </c>
      <c r="K1020" s="7">
        <f t="shared" si="223"/>
        <v>0</v>
      </c>
      <c r="L1020" s="35">
        <f t="shared" si="221"/>
        <v>10110.9</v>
      </c>
      <c r="M1020" s="7">
        <f t="shared" si="223"/>
        <v>0</v>
      </c>
      <c r="N1020" s="35">
        <f t="shared" si="222"/>
        <v>10110.9</v>
      </c>
      <c r="O1020" s="7">
        <f t="shared" si="223"/>
        <v>0</v>
      </c>
      <c r="P1020" s="35">
        <f t="shared" si="218"/>
        <v>10110.9</v>
      </c>
    </row>
    <row r="1021" spans="1:16" ht="33">
      <c r="A1021" s="61" t="str">
        <f ca="1">IF(ISERROR(MATCH(E1021,Код_КВР,0)),"",INDIRECT(ADDRESS(MATCH(E1021,Код_КВР,0)+1,2,,,"КВР")))</f>
        <v>Закупка товаров, работ, услуг в целях капитального ремонта муниципального имущества</v>
      </c>
      <c r="B1021" s="45" t="s">
        <v>78</v>
      </c>
      <c r="C1021" s="8" t="s">
        <v>221</v>
      </c>
      <c r="D1021" s="1" t="s">
        <v>198</v>
      </c>
      <c r="E1021" s="88">
        <v>243</v>
      </c>
      <c r="F1021" s="7">
        <f>'прил.5'!G1339</f>
        <v>10110.9</v>
      </c>
      <c r="G1021" s="7">
        <f>'прил.5'!H1339</f>
        <v>0</v>
      </c>
      <c r="H1021" s="35">
        <f t="shared" si="212"/>
        <v>10110.9</v>
      </c>
      <c r="I1021" s="7">
        <f>'прил.5'!J1339</f>
        <v>0</v>
      </c>
      <c r="J1021" s="35">
        <f t="shared" si="210"/>
        <v>10110.9</v>
      </c>
      <c r="K1021" s="7">
        <f>'прил.5'!L1339</f>
        <v>0</v>
      </c>
      <c r="L1021" s="35">
        <f t="shared" si="221"/>
        <v>10110.9</v>
      </c>
      <c r="M1021" s="7">
        <f>'прил.5'!N1339</f>
        <v>0</v>
      </c>
      <c r="N1021" s="35">
        <f t="shared" si="222"/>
        <v>10110.9</v>
      </c>
      <c r="O1021" s="7">
        <f>'прил.5'!P1339</f>
        <v>0</v>
      </c>
      <c r="P1021" s="35">
        <f t="shared" si="218"/>
        <v>10110.9</v>
      </c>
    </row>
    <row r="1022" spans="1:16" ht="12.75">
      <c r="A1022" s="61" t="str">
        <f ca="1">IF(ISERROR(MATCH(C1022,Код_Раздел,0)),"",INDIRECT(ADDRESS(MATCH(C1022,Код_Раздел,0)+1,2,,,"Раздел")))</f>
        <v>Национальная экономика</v>
      </c>
      <c r="B1022" s="45" t="s">
        <v>78</v>
      </c>
      <c r="C1022" s="8" t="s">
        <v>224</v>
      </c>
      <c r="D1022" s="1"/>
      <c r="E1022" s="88"/>
      <c r="F1022" s="7"/>
      <c r="G1022" s="7"/>
      <c r="H1022" s="35"/>
      <c r="I1022" s="7">
        <f>I1023</f>
        <v>594.6</v>
      </c>
      <c r="J1022" s="35">
        <f t="shared" si="210"/>
        <v>594.6</v>
      </c>
      <c r="K1022" s="7">
        <f>K1023</f>
        <v>0</v>
      </c>
      <c r="L1022" s="35">
        <f t="shared" si="221"/>
        <v>594.6</v>
      </c>
      <c r="M1022" s="7">
        <f>M1023</f>
        <v>0</v>
      </c>
      <c r="N1022" s="35">
        <f t="shared" si="222"/>
        <v>594.6</v>
      </c>
      <c r="O1022" s="7">
        <f>O1023</f>
        <v>0</v>
      </c>
      <c r="P1022" s="35">
        <f t="shared" si="218"/>
        <v>594.6</v>
      </c>
    </row>
    <row r="1023" spans="1:16" ht="12.75">
      <c r="A1023" s="12" t="s">
        <v>231</v>
      </c>
      <c r="B1023" s="45" t="s">
        <v>78</v>
      </c>
      <c r="C1023" s="8" t="s">
        <v>224</v>
      </c>
      <c r="D1023" s="1" t="s">
        <v>204</v>
      </c>
      <c r="E1023" s="88"/>
      <c r="F1023" s="7"/>
      <c r="G1023" s="7"/>
      <c r="H1023" s="35"/>
      <c r="I1023" s="7">
        <f>I1024</f>
        <v>594.6</v>
      </c>
      <c r="J1023" s="35">
        <f t="shared" si="210"/>
        <v>594.6</v>
      </c>
      <c r="K1023" s="7">
        <f>K1024</f>
        <v>0</v>
      </c>
      <c r="L1023" s="35">
        <f t="shared" si="221"/>
        <v>594.6</v>
      </c>
      <c r="M1023" s="7">
        <f>M1024</f>
        <v>0</v>
      </c>
      <c r="N1023" s="35">
        <f t="shared" si="222"/>
        <v>594.6</v>
      </c>
      <c r="O1023" s="7">
        <f>O1024</f>
        <v>0</v>
      </c>
      <c r="P1023" s="35">
        <f t="shared" si="218"/>
        <v>594.6</v>
      </c>
    </row>
    <row r="1024" spans="1:16" ht="12.75">
      <c r="A1024" s="61" t="str">
        <f ca="1">IF(ISERROR(MATCH(E1024,Код_КВР,0)),"",INDIRECT(ADDRESS(MATCH(E1024,Код_КВР,0)+1,2,,,"КВР")))</f>
        <v>Закупка товаров, работ и услуг для муниципальных нужд</v>
      </c>
      <c r="B1024" s="45" t="s">
        <v>78</v>
      </c>
      <c r="C1024" s="8" t="s">
        <v>224</v>
      </c>
      <c r="D1024" s="1" t="s">
        <v>204</v>
      </c>
      <c r="E1024" s="88">
        <v>200</v>
      </c>
      <c r="F1024" s="7"/>
      <c r="G1024" s="7"/>
      <c r="H1024" s="35"/>
      <c r="I1024" s="7">
        <f>I1025</f>
        <v>594.6</v>
      </c>
      <c r="J1024" s="35">
        <f t="shared" si="210"/>
        <v>594.6</v>
      </c>
      <c r="K1024" s="7">
        <f>K1025</f>
        <v>0</v>
      </c>
      <c r="L1024" s="35">
        <f t="shared" si="221"/>
        <v>594.6</v>
      </c>
      <c r="M1024" s="7">
        <f>M1025</f>
        <v>0</v>
      </c>
      <c r="N1024" s="35">
        <f t="shared" si="222"/>
        <v>594.6</v>
      </c>
      <c r="O1024" s="7">
        <f>O1025</f>
        <v>0</v>
      </c>
      <c r="P1024" s="35">
        <f t="shared" si="218"/>
        <v>594.6</v>
      </c>
    </row>
    <row r="1025" spans="1:16" ht="33">
      <c r="A1025" s="61" t="str">
        <f ca="1">IF(ISERROR(MATCH(E1025,Код_КВР,0)),"",INDIRECT(ADDRESS(MATCH(E1025,Код_КВР,0)+1,2,,,"КВР")))</f>
        <v>Иные закупки товаров, работ и услуг для обеспечения муниципальных нужд</v>
      </c>
      <c r="B1025" s="45" t="s">
        <v>78</v>
      </c>
      <c r="C1025" s="8" t="s">
        <v>224</v>
      </c>
      <c r="D1025" s="1" t="s">
        <v>204</v>
      </c>
      <c r="E1025" s="88">
        <v>240</v>
      </c>
      <c r="F1025" s="7"/>
      <c r="G1025" s="7"/>
      <c r="H1025" s="35"/>
      <c r="I1025" s="7">
        <f>I1026</f>
        <v>594.6</v>
      </c>
      <c r="J1025" s="35">
        <f t="shared" si="210"/>
        <v>594.6</v>
      </c>
      <c r="K1025" s="7">
        <f>K1026</f>
        <v>0</v>
      </c>
      <c r="L1025" s="35">
        <f t="shared" si="221"/>
        <v>594.6</v>
      </c>
      <c r="M1025" s="7">
        <f>M1026</f>
        <v>0</v>
      </c>
      <c r="N1025" s="35">
        <f t="shared" si="222"/>
        <v>594.6</v>
      </c>
      <c r="O1025" s="7">
        <f>O1026</f>
        <v>0</v>
      </c>
      <c r="P1025" s="35">
        <f t="shared" si="218"/>
        <v>594.6</v>
      </c>
    </row>
    <row r="1026" spans="1:16" ht="33">
      <c r="A1026" s="61" t="str">
        <f ca="1">IF(ISERROR(MATCH(E1026,Код_КВР,0)),"",INDIRECT(ADDRESS(MATCH(E1026,Код_КВР,0)+1,2,,,"КВР")))</f>
        <v>Закупка товаров, работ, услуг в целях капитального ремонта муниципального имущества</v>
      </c>
      <c r="B1026" s="45" t="s">
        <v>78</v>
      </c>
      <c r="C1026" s="8" t="s">
        <v>224</v>
      </c>
      <c r="D1026" s="1" t="s">
        <v>204</v>
      </c>
      <c r="E1026" s="88">
        <v>243</v>
      </c>
      <c r="F1026" s="7"/>
      <c r="G1026" s="7"/>
      <c r="H1026" s="35"/>
      <c r="I1026" s="7">
        <f>'прил.5'!J1381</f>
        <v>594.6</v>
      </c>
      <c r="J1026" s="35">
        <f t="shared" si="210"/>
        <v>594.6</v>
      </c>
      <c r="K1026" s="7">
        <f>'прил.5'!L1381</f>
        <v>0</v>
      </c>
      <c r="L1026" s="35">
        <f t="shared" si="221"/>
        <v>594.6</v>
      </c>
      <c r="M1026" s="7">
        <f>'прил.5'!N1381</f>
        <v>0</v>
      </c>
      <c r="N1026" s="35">
        <f t="shared" si="222"/>
        <v>594.6</v>
      </c>
      <c r="O1026" s="7">
        <f>'прил.5'!P1381</f>
        <v>0</v>
      </c>
      <c r="P1026" s="35">
        <f t="shared" si="218"/>
        <v>594.6</v>
      </c>
    </row>
    <row r="1027" spans="1:16" ht="12.75">
      <c r="A1027" s="61" t="str">
        <f ca="1">IF(ISERROR(MATCH(C1027,Код_Раздел,0)),"",INDIRECT(ADDRESS(MATCH(C1027,Код_Раздел,0)+1,2,,,"Раздел")))</f>
        <v>Образование</v>
      </c>
      <c r="B1027" s="45" t="s">
        <v>78</v>
      </c>
      <c r="C1027" s="8" t="s">
        <v>203</v>
      </c>
      <c r="D1027" s="1"/>
      <c r="E1027" s="88"/>
      <c r="F1027" s="7">
        <f>F1028+F1032</f>
        <v>37685.1</v>
      </c>
      <c r="G1027" s="7">
        <f>G1028+G1032</f>
        <v>0</v>
      </c>
      <c r="H1027" s="35">
        <f t="shared" si="212"/>
        <v>37685.1</v>
      </c>
      <c r="I1027" s="7">
        <f>I1028+I1032</f>
        <v>0</v>
      </c>
      <c r="J1027" s="35">
        <f t="shared" si="210"/>
        <v>37685.1</v>
      </c>
      <c r="K1027" s="7">
        <f>K1028+K1032</f>
        <v>0</v>
      </c>
      <c r="L1027" s="35">
        <f t="shared" si="221"/>
        <v>37685.1</v>
      </c>
      <c r="M1027" s="7">
        <f>M1028+M1032</f>
        <v>0</v>
      </c>
      <c r="N1027" s="35">
        <f t="shared" si="222"/>
        <v>37685.1</v>
      </c>
      <c r="O1027" s="7">
        <f>O1028+O1032</f>
        <v>0</v>
      </c>
      <c r="P1027" s="35">
        <f t="shared" si="218"/>
        <v>37685.1</v>
      </c>
    </row>
    <row r="1028" spans="1:16" ht="12.75">
      <c r="A1028" s="12" t="s">
        <v>258</v>
      </c>
      <c r="B1028" s="45" t="s">
        <v>78</v>
      </c>
      <c r="C1028" s="8" t="s">
        <v>203</v>
      </c>
      <c r="D1028" s="1" t="s">
        <v>222</v>
      </c>
      <c r="E1028" s="88"/>
      <c r="F1028" s="7">
        <f aca="true" t="shared" si="224" ref="F1028:O1030">F1029</f>
        <v>31933.8</v>
      </c>
      <c r="G1028" s="7">
        <f t="shared" si="224"/>
        <v>0</v>
      </c>
      <c r="H1028" s="35">
        <f t="shared" si="212"/>
        <v>31933.8</v>
      </c>
      <c r="I1028" s="7">
        <f t="shared" si="224"/>
        <v>0</v>
      </c>
      <c r="J1028" s="35">
        <f t="shared" si="210"/>
        <v>31933.8</v>
      </c>
      <c r="K1028" s="7">
        <f t="shared" si="224"/>
        <v>0</v>
      </c>
      <c r="L1028" s="35">
        <f t="shared" si="221"/>
        <v>31933.8</v>
      </c>
      <c r="M1028" s="7">
        <f t="shared" si="224"/>
        <v>0</v>
      </c>
      <c r="N1028" s="35">
        <f t="shared" si="222"/>
        <v>31933.8</v>
      </c>
      <c r="O1028" s="7">
        <f t="shared" si="224"/>
        <v>0</v>
      </c>
      <c r="P1028" s="35">
        <f t="shared" si="218"/>
        <v>31933.8</v>
      </c>
    </row>
    <row r="1029" spans="1:16" ht="12.75">
      <c r="A1029" s="61" t="str">
        <f ca="1">IF(ISERROR(MATCH(E1029,Код_КВР,0)),"",INDIRECT(ADDRESS(MATCH(E1029,Код_КВР,0)+1,2,,,"КВР")))</f>
        <v>Закупка товаров, работ и услуг для муниципальных нужд</v>
      </c>
      <c r="B1029" s="45" t="s">
        <v>78</v>
      </c>
      <c r="C1029" s="8" t="s">
        <v>203</v>
      </c>
      <c r="D1029" s="1" t="s">
        <v>222</v>
      </c>
      <c r="E1029" s="88">
        <v>200</v>
      </c>
      <c r="F1029" s="7">
        <f t="shared" si="224"/>
        <v>31933.8</v>
      </c>
      <c r="G1029" s="7">
        <f t="shared" si="224"/>
        <v>0</v>
      </c>
      <c r="H1029" s="35">
        <f t="shared" si="212"/>
        <v>31933.8</v>
      </c>
      <c r="I1029" s="7">
        <f t="shared" si="224"/>
        <v>0</v>
      </c>
      <c r="J1029" s="35">
        <f t="shared" si="210"/>
        <v>31933.8</v>
      </c>
      <c r="K1029" s="7">
        <f t="shared" si="224"/>
        <v>0</v>
      </c>
      <c r="L1029" s="35">
        <f t="shared" si="221"/>
        <v>31933.8</v>
      </c>
      <c r="M1029" s="7">
        <f t="shared" si="224"/>
        <v>0</v>
      </c>
      <c r="N1029" s="35">
        <f t="shared" si="222"/>
        <v>31933.8</v>
      </c>
      <c r="O1029" s="7">
        <f t="shared" si="224"/>
        <v>0</v>
      </c>
      <c r="P1029" s="35">
        <f t="shared" si="218"/>
        <v>31933.8</v>
      </c>
    </row>
    <row r="1030" spans="1:16" ht="33">
      <c r="A1030" s="61" t="str">
        <f ca="1">IF(ISERROR(MATCH(E1030,Код_КВР,0)),"",INDIRECT(ADDRESS(MATCH(E1030,Код_КВР,0)+1,2,,,"КВР")))</f>
        <v>Иные закупки товаров, работ и услуг для обеспечения муниципальных нужд</v>
      </c>
      <c r="B1030" s="45" t="s">
        <v>78</v>
      </c>
      <c r="C1030" s="8" t="s">
        <v>203</v>
      </c>
      <c r="D1030" s="1" t="s">
        <v>222</v>
      </c>
      <c r="E1030" s="88">
        <v>240</v>
      </c>
      <c r="F1030" s="7">
        <f t="shared" si="224"/>
        <v>31933.8</v>
      </c>
      <c r="G1030" s="7">
        <f t="shared" si="224"/>
        <v>0</v>
      </c>
      <c r="H1030" s="35">
        <f t="shared" si="212"/>
        <v>31933.8</v>
      </c>
      <c r="I1030" s="7">
        <f t="shared" si="224"/>
        <v>0</v>
      </c>
      <c r="J1030" s="35">
        <f t="shared" si="210"/>
        <v>31933.8</v>
      </c>
      <c r="K1030" s="7">
        <f t="shared" si="224"/>
        <v>0</v>
      </c>
      <c r="L1030" s="35">
        <f t="shared" si="221"/>
        <v>31933.8</v>
      </c>
      <c r="M1030" s="7">
        <f t="shared" si="224"/>
        <v>0</v>
      </c>
      <c r="N1030" s="35">
        <f t="shared" si="222"/>
        <v>31933.8</v>
      </c>
      <c r="O1030" s="7">
        <f t="shared" si="224"/>
        <v>0</v>
      </c>
      <c r="P1030" s="35">
        <f t="shared" si="218"/>
        <v>31933.8</v>
      </c>
    </row>
    <row r="1031" spans="1:16" ht="33">
      <c r="A1031" s="61" t="str">
        <f ca="1">IF(ISERROR(MATCH(E1031,Код_КВР,0)),"",INDIRECT(ADDRESS(MATCH(E1031,Код_КВР,0)+1,2,,,"КВР")))</f>
        <v>Закупка товаров, работ, услуг в целях капитального ремонта муниципального имущества</v>
      </c>
      <c r="B1031" s="45" t="s">
        <v>78</v>
      </c>
      <c r="C1031" s="8" t="s">
        <v>203</v>
      </c>
      <c r="D1031" s="1" t="s">
        <v>222</v>
      </c>
      <c r="E1031" s="88">
        <v>243</v>
      </c>
      <c r="F1031" s="7">
        <f>'прил.5'!G1432</f>
        <v>31933.8</v>
      </c>
      <c r="G1031" s="7">
        <f>'прил.5'!H1432</f>
        <v>0</v>
      </c>
      <c r="H1031" s="35">
        <f t="shared" si="212"/>
        <v>31933.8</v>
      </c>
      <c r="I1031" s="7">
        <f>'прил.5'!J1432</f>
        <v>0</v>
      </c>
      <c r="J1031" s="35">
        <f t="shared" si="210"/>
        <v>31933.8</v>
      </c>
      <c r="K1031" s="7">
        <f>'прил.5'!L1432</f>
        <v>0</v>
      </c>
      <c r="L1031" s="35">
        <f t="shared" si="221"/>
        <v>31933.8</v>
      </c>
      <c r="M1031" s="7">
        <f>'прил.5'!N1432</f>
        <v>0</v>
      </c>
      <c r="N1031" s="35">
        <f t="shared" si="222"/>
        <v>31933.8</v>
      </c>
      <c r="O1031" s="7">
        <f>'прил.5'!P1432</f>
        <v>0</v>
      </c>
      <c r="P1031" s="35">
        <f t="shared" si="218"/>
        <v>31933.8</v>
      </c>
    </row>
    <row r="1032" spans="1:16" ht="12.75">
      <c r="A1032" s="12" t="s">
        <v>259</v>
      </c>
      <c r="B1032" s="45" t="s">
        <v>78</v>
      </c>
      <c r="C1032" s="8" t="s">
        <v>203</v>
      </c>
      <c r="D1032" s="1" t="s">
        <v>227</v>
      </c>
      <c r="E1032" s="88"/>
      <c r="F1032" s="7">
        <f aca="true" t="shared" si="225" ref="F1032:O1034">F1033</f>
        <v>5751.3</v>
      </c>
      <c r="G1032" s="7">
        <f t="shared" si="225"/>
        <v>0</v>
      </c>
      <c r="H1032" s="35">
        <f t="shared" si="212"/>
        <v>5751.3</v>
      </c>
      <c r="I1032" s="7">
        <f t="shared" si="225"/>
        <v>0</v>
      </c>
      <c r="J1032" s="35">
        <f t="shared" si="210"/>
        <v>5751.3</v>
      </c>
      <c r="K1032" s="7">
        <f t="shared" si="225"/>
        <v>0</v>
      </c>
      <c r="L1032" s="35">
        <f t="shared" si="221"/>
        <v>5751.3</v>
      </c>
      <c r="M1032" s="7">
        <f t="shared" si="225"/>
        <v>0</v>
      </c>
      <c r="N1032" s="35">
        <f t="shared" si="222"/>
        <v>5751.3</v>
      </c>
      <c r="O1032" s="7">
        <f t="shared" si="225"/>
        <v>0</v>
      </c>
      <c r="P1032" s="35">
        <f t="shared" si="218"/>
        <v>5751.3</v>
      </c>
    </row>
    <row r="1033" spans="1:16" ht="12.75">
      <c r="A1033" s="61" t="str">
        <f ca="1">IF(ISERROR(MATCH(E1033,Код_КВР,0)),"",INDIRECT(ADDRESS(MATCH(E1033,Код_КВР,0)+1,2,,,"КВР")))</f>
        <v>Закупка товаров, работ и услуг для муниципальных нужд</v>
      </c>
      <c r="B1033" s="45" t="s">
        <v>78</v>
      </c>
      <c r="C1033" s="8" t="s">
        <v>203</v>
      </c>
      <c r="D1033" s="1" t="s">
        <v>227</v>
      </c>
      <c r="E1033" s="88">
        <v>200</v>
      </c>
      <c r="F1033" s="7">
        <f t="shared" si="225"/>
        <v>5751.3</v>
      </c>
      <c r="G1033" s="7">
        <f t="shared" si="225"/>
        <v>0</v>
      </c>
      <c r="H1033" s="35">
        <f t="shared" si="212"/>
        <v>5751.3</v>
      </c>
      <c r="I1033" s="7">
        <f t="shared" si="225"/>
        <v>0</v>
      </c>
      <c r="J1033" s="35">
        <f t="shared" si="210"/>
        <v>5751.3</v>
      </c>
      <c r="K1033" s="7">
        <f t="shared" si="225"/>
        <v>0</v>
      </c>
      <c r="L1033" s="35">
        <f t="shared" si="221"/>
        <v>5751.3</v>
      </c>
      <c r="M1033" s="7">
        <f t="shared" si="225"/>
        <v>0</v>
      </c>
      <c r="N1033" s="35">
        <f t="shared" si="222"/>
        <v>5751.3</v>
      </c>
      <c r="O1033" s="7">
        <f t="shared" si="225"/>
        <v>0</v>
      </c>
      <c r="P1033" s="35">
        <f t="shared" si="218"/>
        <v>5751.3</v>
      </c>
    </row>
    <row r="1034" spans="1:16" ht="33">
      <c r="A1034" s="61" t="str">
        <f ca="1">IF(ISERROR(MATCH(E1034,Код_КВР,0)),"",INDIRECT(ADDRESS(MATCH(E1034,Код_КВР,0)+1,2,,,"КВР")))</f>
        <v>Иные закупки товаров, работ и услуг для обеспечения муниципальных нужд</v>
      </c>
      <c r="B1034" s="45" t="s">
        <v>78</v>
      </c>
      <c r="C1034" s="8" t="s">
        <v>203</v>
      </c>
      <c r="D1034" s="1" t="s">
        <v>227</v>
      </c>
      <c r="E1034" s="88">
        <v>240</v>
      </c>
      <c r="F1034" s="7">
        <f t="shared" si="225"/>
        <v>5751.3</v>
      </c>
      <c r="G1034" s="7">
        <f t="shared" si="225"/>
        <v>0</v>
      </c>
      <c r="H1034" s="35">
        <f t="shared" si="212"/>
        <v>5751.3</v>
      </c>
      <c r="I1034" s="7">
        <f t="shared" si="225"/>
        <v>0</v>
      </c>
      <c r="J1034" s="35">
        <f t="shared" si="210"/>
        <v>5751.3</v>
      </c>
      <c r="K1034" s="7">
        <f t="shared" si="225"/>
        <v>0</v>
      </c>
      <c r="L1034" s="35">
        <f t="shared" si="221"/>
        <v>5751.3</v>
      </c>
      <c r="M1034" s="7">
        <f t="shared" si="225"/>
        <v>0</v>
      </c>
      <c r="N1034" s="35">
        <f t="shared" si="222"/>
        <v>5751.3</v>
      </c>
      <c r="O1034" s="7">
        <f t="shared" si="225"/>
        <v>0</v>
      </c>
      <c r="P1034" s="35">
        <f t="shared" si="218"/>
        <v>5751.3</v>
      </c>
    </row>
    <row r="1035" spans="1:16" ht="33">
      <c r="A1035" s="61" t="str">
        <f ca="1">IF(ISERROR(MATCH(E1035,Код_КВР,0)),"",INDIRECT(ADDRESS(MATCH(E1035,Код_КВР,0)+1,2,,,"КВР")))</f>
        <v>Закупка товаров, работ, услуг в целях капитального ремонта муниципального имущества</v>
      </c>
      <c r="B1035" s="45" t="s">
        <v>78</v>
      </c>
      <c r="C1035" s="8" t="s">
        <v>203</v>
      </c>
      <c r="D1035" s="1" t="s">
        <v>227</v>
      </c>
      <c r="E1035" s="88">
        <v>243</v>
      </c>
      <c r="F1035" s="7">
        <f>'прил.5'!G1468</f>
        <v>5751.3</v>
      </c>
      <c r="G1035" s="7">
        <f>'прил.5'!H1468</f>
        <v>0</v>
      </c>
      <c r="H1035" s="35">
        <f t="shared" si="212"/>
        <v>5751.3</v>
      </c>
      <c r="I1035" s="7">
        <f>'прил.5'!J1468</f>
        <v>0</v>
      </c>
      <c r="J1035" s="35">
        <f t="shared" si="210"/>
        <v>5751.3</v>
      </c>
      <c r="K1035" s="7">
        <f>'прил.5'!L1468</f>
        <v>0</v>
      </c>
      <c r="L1035" s="35">
        <f t="shared" si="221"/>
        <v>5751.3</v>
      </c>
      <c r="M1035" s="7">
        <f>'прил.5'!N1468</f>
        <v>0</v>
      </c>
      <c r="N1035" s="35">
        <f t="shared" si="222"/>
        <v>5751.3</v>
      </c>
      <c r="O1035" s="7">
        <f>'прил.5'!P1468</f>
        <v>0</v>
      </c>
      <c r="P1035" s="35">
        <f t="shared" si="218"/>
        <v>5751.3</v>
      </c>
    </row>
    <row r="1036" spans="1:16" ht="12.75">
      <c r="A1036" s="61" t="str">
        <f ca="1">IF(ISERROR(MATCH(C1036,Код_Раздел,0)),"",INDIRECT(ADDRESS(MATCH(C1036,Код_Раздел,0)+1,2,,,"Раздел")))</f>
        <v>Культура, кинематография</v>
      </c>
      <c r="B1036" s="45" t="s">
        <v>78</v>
      </c>
      <c r="C1036" s="8" t="s">
        <v>230</v>
      </c>
      <c r="D1036" s="1"/>
      <c r="E1036" s="88"/>
      <c r="F1036" s="7"/>
      <c r="G1036" s="7"/>
      <c r="H1036" s="35"/>
      <c r="I1036" s="7"/>
      <c r="J1036" s="35"/>
      <c r="K1036" s="7">
        <f>K1037</f>
        <v>1712.9</v>
      </c>
      <c r="L1036" s="35">
        <f t="shared" si="221"/>
        <v>1712.9</v>
      </c>
      <c r="M1036" s="7">
        <f>M1037</f>
        <v>0</v>
      </c>
      <c r="N1036" s="35">
        <f t="shared" si="222"/>
        <v>1712.9</v>
      </c>
      <c r="O1036" s="7">
        <f>O1037</f>
        <v>0</v>
      </c>
      <c r="P1036" s="35">
        <f t="shared" si="218"/>
        <v>1712.9</v>
      </c>
    </row>
    <row r="1037" spans="1:16" ht="12.75">
      <c r="A1037" s="12" t="s">
        <v>192</v>
      </c>
      <c r="B1037" s="45" t="s">
        <v>78</v>
      </c>
      <c r="C1037" s="8" t="s">
        <v>230</v>
      </c>
      <c r="D1037" s="1" t="s">
        <v>221</v>
      </c>
      <c r="E1037" s="88"/>
      <c r="F1037" s="7"/>
      <c r="G1037" s="7"/>
      <c r="H1037" s="35"/>
      <c r="I1037" s="7"/>
      <c r="J1037" s="35"/>
      <c r="K1037" s="7">
        <f>K1038</f>
        <v>1712.9</v>
      </c>
      <c r="L1037" s="35">
        <f t="shared" si="221"/>
        <v>1712.9</v>
      </c>
      <c r="M1037" s="7">
        <f>M1038</f>
        <v>0</v>
      </c>
      <c r="N1037" s="35">
        <f t="shared" si="222"/>
        <v>1712.9</v>
      </c>
      <c r="O1037" s="7">
        <f>O1038</f>
        <v>0</v>
      </c>
      <c r="P1037" s="35">
        <f t="shared" si="218"/>
        <v>1712.9</v>
      </c>
    </row>
    <row r="1038" spans="1:16" ht="12.75">
      <c r="A1038" s="61" t="str">
        <f ca="1">IF(ISERROR(MATCH(E1038,Код_КВР,0)),"",INDIRECT(ADDRESS(MATCH(E1038,Код_КВР,0)+1,2,,,"КВР")))</f>
        <v>Закупка товаров, работ и услуг для муниципальных нужд</v>
      </c>
      <c r="B1038" s="45" t="s">
        <v>78</v>
      </c>
      <c r="C1038" s="8" t="s">
        <v>230</v>
      </c>
      <c r="D1038" s="1" t="s">
        <v>221</v>
      </c>
      <c r="E1038" s="88">
        <v>200</v>
      </c>
      <c r="F1038" s="7"/>
      <c r="G1038" s="7"/>
      <c r="H1038" s="35"/>
      <c r="I1038" s="7"/>
      <c r="J1038" s="35"/>
      <c r="K1038" s="7">
        <f>K1039</f>
        <v>1712.9</v>
      </c>
      <c r="L1038" s="35">
        <f t="shared" si="221"/>
        <v>1712.9</v>
      </c>
      <c r="M1038" s="7">
        <f>M1039</f>
        <v>0</v>
      </c>
      <c r="N1038" s="35">
        <f t="shared" si="222"/>
        <v>1712.9</v>
      </c>
      <c r="O1038" s="7">
        <f>O1039</f>
        <v>0</v>
      </c>
      <c r="P1038" s="35">
        <f t="shared" si="218"/>
        <v>1712.9</v>
      </c>
    </row>
    <row r="1039" spans="1:16" ht="33">
      <c r="A1039" s="61" t="str">
        <f ca="1">IF(ISERROR(MATCH(E1039,Код_КВР,0)),"",INDIRECT(ADDRESS(MATCH(E1039,Код_КВР,0)+1,2,,,"КВР")))</f>
        <v>Иные закупки товаров, работ и услуг для обеспечения муниципальных нужд</v>
      </c>
      <c r="B1039" s="45" t="s">
        <v>78</v>
      </c>
      <c r="C1039" s="8" t="s">
        <v>230</v>
      </c>
      <c r="D1039" s="1" t="s">
        <v>221</v>
      </c>
      <c r="E1039" s="88">
        <v>240</v>
      </c>
      <c r="F1039" s="7"/>
      <c r="G1039" s="7"/>
      <c r="H1039" s="35"/>
      <c r="I1039" s="7"/>
      <c r="J1039" s="35"/>
      <c r="K1039" s="7">
        <f>K1040</f>
        <v>1712.9</v>
      </c>
      <c r="L1039" s="35">
        <f t="shared" si="221"/>
        <v>1712.9</v>
      </c>
      <c r="M1039" s="7">
        <f>M1040</f>
        <v>0</v>
      </c>
      <c r="N1039" s="35">
        <f t="shared" si="222"/>
        <v>1712.9</v>
      </c>
      <c r="O1039" s="7">
        <f>O1040</f>
        <v>0</v>
      </c>
      <c r="P1039" s="35">
        <f t="shared" si="218"/>
        <v>1712.9</v>
      </c>
    </row>
    <row r="1040" spans="1:16" ht="33">
      <c r="A1040" s="61" t="str">
        <f ca="1">IF(ISERROR(MATCH(E1040,Код_КВР,0)),"",INDIRECT(ADDRESS(MATCH(E1040,Код_КВР,0)+1,2,,,"КВР")))</f>
        <v>Закупка товаров, работ, услуг в целях капитального ремонта муниципального имущества</v>
      </c>
      <c r="B1040" s="45" t="s">
        <v>78</v>
      </c>
      <c r="C1040" s="8" t="s">
        <v>230</v>
      </c>
      <c r="D1040" s="1" t="s">
        <v>221</v>
      </c>
      <c r="E1040" s="88">
        <v>243</v>
      </c>
      <c r="F1040" s="7"/>
      <c r="G1040" s="7"/>
      <c r="H1040" s="35"/>
      <c r="I1040" s="7"/>
      <c r="J1040" s="35"/>
      <c r="K1040" s="7">
        <f>'прил.5'!L1475</f>
        <v>1712.9</v>
      </c>
      <c r="L1040" s="35">
        <f t="shared" si="221"/>
        <v>1712.9</v>
      </c>
      <c r="M1040" s="7">
        <f>'прил.5'!N1475</f>
        <v>0</v>
      </c>
      <c r="N1040" s="35">
        <f t="shared" si="222"/>
        <v>1712.9</v>
      </c>
      <c r="O1040" s="7">
        <f>'прил.5'!P1475</f>
        <v>0</v>
      </c>
      <c r="P1040" s="35">
        <f t="shared" si="218"/>
        <v>1712.9</v>
      </c>
    </row>
    <row r="1041" spans="1:16" ht="69" customHeight="1">
      <c r="A1041" s="61" t="str">
        <f ca="1">IF(ISERROR(MATCH(B1041,Код_КЦСР,0)),"",INDIRECT(ADDRESS(MATCH(B1041,Код_КЦСР,0)+1,2,,,"КЦСР")))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041" s="45" t="s">
        <v>79</v>
      </c>
      <c r="C1041" s="8"/>
      <c r="D1041" s="1"/>
      <c r="E1041" s="88"/>
      <c r="F1041" s="7">
        <f>F1042</f>
        <v>49603.399999999994</v>
      </c>
      <c r="G1041" s="7">
        <f>G1042</f>
        <v>0</v>
      </c>
      <c r="H1041" s="35">
        <f t="shared" si="212"/>
        <v>49603.399999999994</v>
      </c>
      <c r="I1041" s="7">
        <f>I1042</f>
        <v>0</v>
      </c>
      <c r="J1041" s="35">
        <f aca="true" t="shared" si="226" ref="J1041:J1109">H1041+I1041</f>
        <v>49603.399999999994</v>
      </c>
      <c r="K1041" s="7">
        <f>K1042</f>
        <v>13.300000000000011</v>
      </c>
      <c r="L1041" s="35">
        <f t="shared" si="221"/>
        <v>49616.7</v>
      </c>
      <c r="M1041" s="7">
        <f>M1042</f>
        <v>0</v>
      </c>
      <c r="N1041" s="35">
        <f t="shared" si="222"/>
        <v>49616.7</v>
      </c>
      <c r="O1041" s="7">
        <f>O1042</f>
        <v>0</v>
      </c>
      <c r="P1041" s="35">
        <f t="shared" si="218"/>
        <v>49616.7</v>
      </c>
    </row>
    <row r="1042" spans="1:16" ht="12.75">
      <c r="A1042" s="61" t="str">
        <f ca="1">IF(ISERROR(MATCH(C1042,Код_Раздел,0)),"",INDIRECT(ADDRESS(MATCH(C1042,Код_Раздел,0)+1,2,,,"Раздел")))</f>
        <v>Национальная экономика</v>
      </c>
      <c r="B1042" s="45" t="s">
        <v>79</v>
      </c>
      <c r="C1042" s="8" t="s">
        <v>224</v>
      </c>
      <c r="D1042" s="1"/>
      <c r="E1042" s="88"/>
      <c r="F1042" s="7">
        <f>F1043</f>
        <v>49603.399999999994</v>
      </c>
      <c r="G1042" s="7">
        <f>G1043</f>
        <v>0</v>
      </c>
      <c r="H1042" s="35">
        <f t="shared" si="212"/>
        <v>49603.399999999994</v>
      </c>
      <c r="I1042" s="7">
        <f>I1043</f>
        <v>0</v>
      </c>
      <c r="J1042" s="35">
        <f t="shared" si="226"/>
        <v>49603.399999999994</v>
      </c>
      <c r="K1042" s="7">
        <f>K1043</f>
        <v>13.300000000000011</v>
      </c>
      <c r="L1042" s="35">
        <f t="shared" si="221"/>
        <v>49616.7</v>
      </c>
      <c r="M1042" s="7">
        <f>M1043</f>
        <v>0</v>
      </c>
      <c r="N1042" s="35">
        <f t="shared" si="222"/>
        <v>49616.7</v>
      </c>
      <c r="O1042" s="7">
        <f>O1043</f>
        <v>0</v>
      </c>
      <c r="P1042" s="35">
        <f t="shared" si="218"/>
        <v>49616.7</v>
      </c>
    </row>
    <row r="1043" spans="1:16" ht="12.75">
      <c r="A1043" s="12" t="s">
        <v>231</v>
      </c>
      <c r="B1043" s="45" t="s">
        <v>79</v>
      </c>
      <c r="C1043" s="8" t="s">
        <v>224</v>
      </c>
      <c r="D1043" s="8" t="s">
        <v>204</v>
      </c>
      <c r="E1043" s="88"/>
      <c r="F1043" s="7">
        <f>F1044+F1046+F1049</f>
        <v>49603.399999999994</v>
      </c>
      <c r="G1043" s="7">
        <f>G1044+G1046+G1049</f>
        <v>0</v>
      </c>
      <c r="H1043" s="35">
        <f t="shared" si="212"/>
        <v>49603.399999999994</v>
      </c>
      <c r="I1043" s="7">
        <f>I1044+I1046+I1049</f>
        <v>0</v>
      </c>
      <c r="J1043" s="35">
        <f t="shared" si="226"/>
        <v>49603.399999999994</v>
      </c>
      <c r="K1043" s="7">
        <f>K1044+K1046+K1049</f>
        <v>13.300000000000011</v>
      </c>
      <c r="L1043" s="35">
        <f t="shared" si="221"/>
        <v>49616.7</v>
      </c>
      <c r="M1043" s="7">
        <f>M1044+M1046+M1049</f>
        <v>0</v>
      </c>
      <c r="N1043" s="35">
        <f t="shared" si="222"/>
        <v>49616.7</v>
      </c>
      <c r="O1043" s="7">
        <f>O1044+O1046+O1049</f>
        <v>0</v>
      </c>
      <c r="P1043" s="35">
        <f t="shared" si="218"/>
        <v>49616.7</v>
      </c>
    </row>
    <row r="1044" spans="1:16" ht="33">
      <c r="A1044" s="61" t="str">
        <f aca="true" t="shared" si="227" ref="A1044:A1052">IF(ISERROR(MATCH(E1044,Код_КВР,0)),"",INDIRECT(ADDRESS(MATCH(E1044,Код_КВР,0)+1,2,,,"КВР")))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44" s="45" t="s">
        <v>79</v>
      </c>
      <c r="C1044" s="8" t="s">
        <v>224</v>
      </c>
      <c r="D1044" s="8" t="s">
        <v>204</v>
      </c>
      <c r="E1044" s="88">
        <v>100</v>
      </c>
      <c r="F1044" s="7">
        <f>F1045</f>
        <v>46091.2</v>
      </c>
      <c r="G1044" s="7">
        <f>G1045</f>
        <v>0</v>
      </c>
      <c r="H1044" s="35">
        <f t="shared" si="212"/>
        <v>46091.2</v>
      </c>
      <c r="I1044" s="7">
        <f>I1045</f>
        <v>0</v>
      </c>
      <c r="J1044" s="35">
        <f t="shared" si="226"/>
        <v>46091.2</v>
      </c>
      <c r="K1044" s="7">
        <f>K1045</f>
        <v>-380.3</v>
      </c>
      <c r="L1044" s="35">
        <f t="shared" si="221"/>
        <v>45710.899999999994</v>
      </c>
      <c r="M1044" s="7">
        <f>M1045</f>
        <v>0</v>
      </c>
      <c r="N1044" s="35">
        <f t="shared" si="222"/>
        <v>45710.899999999994</v>
      </c>
      <c r="O1044" s="7">
        <f>O1045</f>
        <v>0</v>
      </c>
      <c r="P1044" s="35">
        <f t="shared" si="218"/>
        <v>45710.899999999994</v>
      </c>
    </row>
    <row r="1045" spans="1:16" ht="12.75">
      <c r="A1045" s="61" t="str">
        <f ca="1" t="shared" si="227"/>
        <v>Расходы на выплаты персоналу казенных учреждений</v>
      </c>
      <c r="B1045" s="45" t="s">
        <v>79</v>
      </c>
      <c r="C1045" s="8" t="s">
        <v>224</v>
      </c>
      <c r="D1045" s="8" t="s">
        <v>204</v>
      </c>
      <c r="E1045" s="88">
        <v>110</v>
      </c>
      <c r="F1045" s="7">
        <f>'прил.5'!G1384</f>
        <v>46091.2</v>
      </c>
      <c r="G1045" s="7">
        <f>'прил.5'!H1384</f>
        <v>0</v>
      </c>
      <c r="H1045" s="35">
        <f t="shared" si="212"/>
        <v>46091.2</v>
      </c>
      <c r="I1045" s="7">
        <f>'прил.5'!J1384</f>
        <v>0</v>
      </c>
      <c r="J1045" s="35">
        <f t="shared" si="226"/>
        <v>46091.2</v>
      </c>
      <c r="K1045" s="7">
        <f>'прил.5'!L1384</f>
        <v>-380.3</v>
      </c>
      <c r="L1045" s="35">
        <f t="shared" si="221"/>
        <v>45710.899999999994</v>
      </c>
      <c r="M1045" s="7">
        <f>'прил.5'!N1384</f>
        <v>0</v>
      </c>
      <c r="N1045" s="35">
        <f t="shared" si="222"/>
        <v>45710.899999999994</v>
      </c>
      <c r="O1045" s="7">
        <f>'прил.5'!P1384</f>
        <v>0</v>
      </c>
      <c r="P1045" s="35">
        <f t="shared" si="218"/>
        <v>45710.899999999994</v>
      </c>
    </row>
    <row r="1046" spans="1:16" ht="12.75">
      <c r="A1046" s="61" t="str">
        <f ca="1" t="shared" si="227"/>
        <v>Закупка товаров, работ и услуг для муниципальных нужд</v>
      </c>
      <c r="B1046" s="45" t="s">
        <v>79</v>
      </c>
      <c r="C1046" s="8" t="s">
        <v>224</v>
      </c>
      <c r="D1046" s="8" t="s">
        <v>204</v>
      </c>
      <c r="E1046" s="88">
        <v>200</v>
      </c>
      <c r="F1046" s="7">
        <f>F1047</f>
        <v>2827.7</v>
      </c>
      <c r="G1046" s="7">
        <f>G1047</f>
        <v>0</v>
      </c>
      <c r="H1046" s="35">
        <f t="shared" si="212"/>
        <v>2827.7</v>
      </c>
      <c r="I1046" s="7">
        <f>I1047</f>
        <v>0</v>
      </c>
      <c r="J1046" s="35">
        <f t="shared" si="226"/>
        <v>2827.7</v>
      </c>
      <c r="K1046" s="7">
        <f>K1047</f>
        <v>393.6</v>
      </c>
      <c r="L1046" s="35">
        <f t="shared" si="221"/>
        <v>3221.2999999999997</v>
      </c>
      <c r="M1046" s="7">
        <f>M1047</f>
        <v>0</v>
      </c>
      <c r="N1046" s="35">
        <f t="shared" si="222"/>
        <v>3221.2999999999997</v>
      </c>
      <c r="O1046" s="7">
        <f>O1047</f>
        <v>0</v>
      </c>
      <c r="P1046" s="35">
        <f t="shared" si="218"/>
        <v>3221.2999999999997</v>
      </c>
    </row>
    <row r="1047" spans="1:16" ht="33">
      <c r="A1047" s="61" t="str">
        <f ca="1" t="shared" si="227"/>
        <v>Иные закупки товаров, работ и услуг для обеспечения муниципальных нужд</v>
      </c>
      <c r="B1047" s="45" t="s">
        <v>79</v>
      </c>
      <c r="C1047" s="8" t="s">
        <v>224</v>
      </c>
      <c r="D1047" s="8" t="s">
        <v>204</v>
      </c>
      <c r="E1047" s="88">
        <v>240</v>
      </c>
      <c r="F1047" s="7">
        <f>F1048</f>
        <v>2827.7</v>
      </c>
      <c r="G1047" s="7">
        <f>G1048</f>
        <v>0</v>
      </c>
      <c r="H1047" s="35">
        <f t="shared" si="212"/>
        <v>2827.7</v>
      </c>
      <c r="I1047" s="7">
        <f>I1048</f>
        <v>0</v>
      </c>
      <c r="J1047" s="35">
        <f t="shared" si="226"/>
        <v>2827.7</v>
      </c>
      <c r="K1047" s="7">
        <f>K1048</f>
        <v>393.6</v>
      </c>
      <c r="L1047" s="35">
        <f t="shared" si="221"/>
        <v>3221.2999999999997</v>
      </c>
      <c r="M1047" s="7">
        <f>M1048</f>
        <v>0</v>
      </c>
      <c r="N1047" s="35">
        <f t="shared" si="222"/>
        <v>3221.2999999999997</v>
      </c>
      <c r="O1047" s="7">
        <f>O1048</f>
        <v>0</v>
      </c>
      <c r="P1047" s="35">
        <f t="shared" si="218"/>
        <v>3221.2999999999997</v>
      </c>
    </row>
    <row r="1048" spans="1:16" ht="33">
      <c r="A1048" s="61" t="str">
        <f ca="1" t="shared" si="227"/>
        <v xml:space="preserve">Прочая закупка товаров, работ и услуг для обеспечения муниципальных нужд         </v>
      </c>
      <c r="B1048" s="45" t="s">
        <v>79</v>
      </c>
      <c r="C1048" s="8" t="s">
        <v>224</v>
      </c>
      <c r="D1048" s="8" t="s">
        <v>204</v>
      </c>
      <c r="E1048" s="88">
        <v>244</v>
      </c>
      <c r="F1048" s="7">
        <f>'прил.5'!G1387</f>
        <v>2827.7</v>
      </c>
      <c r="G1048" s="7">
        <f>'прил.5'!H1387</f>
        <v>0</v>
      </c>
      <c r="H1048" s="35">
        <f t="shared" si="212"/>
        <v>2827.7</v>
      </c>
      <c r="I1048" s="7">
        <f>'прил.5'!J1387</f>
        <v>0</v>
      </c>
      <c r="J1048" s="35">
        <f t="shared" si="226"/>
        <v>2827.7</v>
      </c>
      <c r="K1048" s="7">
        <f>'прил.5'!L1387</f>
        <v>393.6</v>
      </c>
      <c r="L1048" s="35">
        <f t="shared" si="221"/>
        <v>3221.2999999999997</v>
      </c>
      <c r="M1048" s="7">
        <f>'прил.5'!N1387</f>
        <v>0</v>
      </c>
      <c r="N1048" s="35">
        <f t="shared" si="222"/>
        <v>3221.2999999999997</v>
      </c>
      <c r="O1048" s="7">
        <f>'прил.5'!P1387</f>
        <v>0</v>
      </c>
      <c r="P1048" s="35">
        <f t="shared" si="218"/>
        <v>3221.2999999999997</v>
      </c>
    </row>
    <row r="1049" spans="1:16" ht="12.75">
      <c r="A1049" s="61" t="str">
        <f ca="1" t="shared" si="227"/>
        <v>Иные бюджетные ассигнования</v>
      </c>
      <c r="B1049" s="45" t="s">
        <v>79</v>
      </c>
      <c r="C1049" s="8" t="s">
        <v>224</v>
      </c>
      <c r="D1049" s="8" t="s">
        <v>204</v>
      </c>
      <c r="E1049" s="88">
        <v>800</v>
      </c>
      <c r="F1049" s="7">
        <f>F1050</f>
        <v>684.5</v>
      </c>
      <c r="G1049" s="7">
        <f>G1050</f>
        <v>0</v>
      </c>
      <c r="H1049" s="35">
        <f aca="true" t="shared" si="228" ref="H1049:H1120">F1049+G1049</f>
        <v>684.5</v>
      </c>
      <c r="I1049" s="7">
        <f>I1050</f>
        <v>0</v>
      </c>
      <c r="J1049" s="35">
        <f t="shared" si="226"/>
        <v>684.5</v>
      </c>
      <c r="K1049" s="7">
        <f>K1050</f>
        <v>0</v>
      </c>
      <c r="L1049" s="35">
        <f t="shared" si="221"/>
        <v>684.5</v>
      </c>
      <c r="M1049" s="7">
        <f>M1050</f>
        <v>0</v>
      </c>
      <c r="N1049" s="35">
        <f t="shared" si="222"/>
        <v>684.5</v>
      </c>
      <c r="O1049" s="7">
        <f>O1050</f>
        <v>0</v>
      </c>
      <c r="P1049" s="35">
        <f t="shared" si="218"/>
        <v>684.5</v>
      </c>
    </row>
    <row r="1050" spans="1:16" ht="12.75">
      <c r="A1050" s="61" t="str">
        <f ca="1" t="shared" si="227"/>
        <v>Уплата налогов, сборов и иных платежей</v>
      </c>
      <c r="B1050" s="45" t="s">
        <v>79</v>
      </c>
      <c r="C1050" s="8" t="s">
        <v>224</v>
      </c>
      <c r="D1050" s="8" t="s">
        <v>204</v>
      </c>
      <c r="E1050" s="88">
        <v>850</v>
      </c>
      <c r="F1050" s="7">
        <f>SUM(F1051:F1052)</f>
        <v>684.5</v>
      </c>
      <c r="G1050" s="7">
        <f>SUM(G1051:G1052)</f>
        <v>0</v>
      </c>
      <c r="H1050" s="35">
        <f t="shared" si="228"/>
        <v>684.5</v>
      </c>
      <c r="I1050" s="7">
        <f>SUM(I1051:I1052)</f>
        <v>0</v>
      </c>
      <c r="J1050" s="35">
        <f t="shared" si="226"/>
        <v>684.5</v>
      </c>
      <c r="K1050" s="7">
        <f>SUM(K1051:K1052)</f>
        <v>0</v>
      </c>
      <c r="L1050" s="35">
        <f t="shared" si="221"/>
        <v>684.5</v>
      </c>
      <c r="M1050" s="7">
        <f>SUM(M1051:M1052)</f>
        <v>0</v>
      </c>
      <c r="N1050" s="35">
        <f t="shared" si="222"/>
        <v>684.5</v>
      </c>
      <c r="O1050" s="7">
        <f>SUM(O1051:O1052)</f>
        <v>0</v>
      </c>
      <c r="P1050" s="35">
        <f t="shared" si="218"/>
        <v>684.5</v>
      </c>
    </row>
    <row r="1051" spans="1:16" ht="12.75">
      <c r="A1051" s="61" t="str">
        <f ca="1" t="shared" si="227"/>
        <v>Уплата налога на имущество организаций и земельного налога</v>
      </c>
      <c r="B1051" s="45" t="s">
        <v>79</v>
      </c>
      <c r="C1051" s="8" t="s">
        <v>224</v>
      </c>
      <c r="D1051" s="8" t="s">
        <v>204</v>
      </c>
      <c r="E1051" s="88">
        <v>851</v>
      </c>
      <c r="F1051" s="7">
        <f>'прил.5'!G1390</f>
        <v>183.1</v>
      </c>
      <c r="G1051" s="7">
        <f>'прил.5'!H1390</f>
        <v>0</v>
      </c>
      <c r="H1051" s="35">
        <f t="shared" si="228"/>
        <v>183.1</v>
      </c>
      <c r="I1051" s="7">
        <f>'прил.5'!J1390</f>
        <v>0</v>
      </c>
      <c r="J1051" s="35">
        <f t="shared" si="226"/>
        <v>183.1</v>
      </c>
      <c r="K1051" s="7">
        <f>'прил.5'!L1390</f>
        <v>0</v>
      </c>
      <c r="L1051" s="35">
        <f t="shared" si="221"/>
        <v>183.1</v>
      </c>
      <c r="M1051" s="7">
        <f>'прил.5'!N1390</f>
        <v>0</v>
      </c>
      <c r="N1051" s="35">
        <f t="shared" si="222"/>
        <v>183.1</v>
      </c>
      <c r="O1051" s="7">
        <f>'прил.5'!P1390</f>
        <v>0</v>
      </c>
      <c r="P1051" s="35">
        <f aca="true" t="shared" si="229" ref="P1051:P1114">N1051+O1051</f>
        <v>183.1</v>
      </c>
    </row>
    <row r="1052" spans="1:16" ht="12.75">
      <c r="A1052" s="61" t="str">
        <f ca="1" t="shared" si="227"/>
        <v>Уплата прочих налогов, сборов и иных платежей</v>
      </c>
      <c r="B1052" s="45" t="s">
        <v>79</v>
      </c>
      <c r="C1052" s="8" t="s">
        <v>224</v>
      </c>
      <c r="D1052" s="8" t="s">
        <v>204</v>
      </c>
      <c r="E1052" s="88">
        <v>852</v>
      </c>
      <c r="F1052" s="7">
        <f>'прил.5'!G1391</f>
        <v>501.4</v>
      </c>
      <c r="G1052" s="7">
        <f>'прил.5'!H1391</f>
        <v>0</v>
      </c>
      <c r="H1052" s="35">
        <f t="shared" si="228"/>
        <v>501.4</v>
      </c>
      <c r="I1052" s="7">
        <f>'прил.5'!J1391</f>
        <v>0</v>
      </c>
      <c r="J1052" s="35">
        <f t="shared" si="226"/>
        <v>501.4</v>
      </c>
      <c r="K1052" s="7">
        <f>'прил.5'!L1391</f>
        <v>0</v>
      </c>
      <c r="L1052" s="35">
        <f t="shared" si="221"/>
        <v>501.4</v>
      </c>
      <c r="M1052" s="7">
        <f>'прил.5'!N1391</f>
        <v>0</v>
      </c>
      <c r="N1052" s="35">
        <f t="shared" si="222"/>
        <v>501.4</v>
      </c>
      <c r="O1052" s="7">
        <f>'прил.5'!P1391</f>
        <v>0</v>
      </c>
      <c r="P1052" s="35">
        <f t="shared" si="229"/>
        <v>501.4</v>
      </c>
    </row>
    <row r="1053" spans="1:16" ht="49.5">
      <c r="A1053" s="61" t="str">
        <f ca="1">IF(ISERROR(MATCH(B1053,Код_КЦСР,0)),"",INDIRECT(ADDRESS(MATCH(B1053,Код_КЦСР,0)+1,2,,,"КЦСР")))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053" s="45" t="s">
        <v>81</v>
      </c>
      <c r="C1053" s="8"/>
      <c r="D1053" s="1"/>
      <c r="E1053" s="88"/>
      <c r="F1053" s="7">
        <f>F1054+F1104</f>
        <v>54441.6</v>
      </c>
      <c r="G1053" s="7">
        <f>G1054+G1104</f>
        <v>0</v>
      </c>
      <c r="H1053" s="35">
        <f t="shared" si="228"/>
        <v>54441.6</v>
      </c>
      <c r="I1053" s="7">
        <f>I1054+I1104</f>
        <v>7.5</v>
      </c>
      <c r="J1053" s="35">
        <f t="shared" si="226"/>
        <v>54449.1</v>
      </c>
      <c r="K1053" s="7">
        <f>K1054+K1104</f>
        <v>-3424</v>
      </c>
      <c r="L1053" s="35">
        <f t="shared" si="221"/>
        <v>51025.1</v>
      </c>
      <c r="M1053" s="7">
        <f>M1054+M1104</f>
        <v>0</v>
      </c>
      <c r="N1053" s="35">
        <f t="shared" si="222"/>
        <v>51025.1</v>
      </c>
      <c r="O1053" s="7">
        <f>O1054+O1104</f>
        <v>0</v>
      </c>
      <c r="P1053" s="35">
        <f t="shared" si="229"/>
        <v>51025.1</v>
      </c>
    </row>
    <row r="1054" spans="1:16" ht="33">
      <c r="A1054" s="61" t="str">
        <f ca="1">IF(ISERROR(MATCH(B1054,Код_КЦСР,0)),"",INDIRECT(ADDRESS(MATCH(B1054,Код_КЦСР,0)+1,2,,,"КЦСР")))</f>
        <v>Обеспечение пожарной безопасности муниципальных учреждений города</v>
      </c>
      <c r="B1054" s="45" t="s">
        <v>83</v>
      </c>
      <c r="C1054" s="8"/>
      <c r="D1054" s="1"/>
      <c r="E1054" s="88"/>
      <c r="F1054" s="7">
        <f>F1055+F1081+F1096</f>
        <v>5000</v>
      </c>
      <c r="G1054" s="7">
        <f>G1055+G1081+G1096</f>
        <v>0</v>
      </c>
      <c r="H1054" s="35">
        <f t="shared" si="228"/>
        <v>5000</v>
      </c>
      <c r="I1054" s="7">
        <f>I1055+I1081+I1096</f>
        <v>7.5</v>
      </c>
      <c r="J1054" s="35">
        <f t="shared" si="226"/>
        <v>5007.5</v>
      </c>
      <c r="K1054" s="7">
        <f>K1055+K1081+K1096</f>
        <v>0</v>
      </c>
      <c r="L1054" s="35">
        <f t="shared" si="221"/>
        <v>5007.5</v>
      </c>
      <c r="M1054" s="7">
        <f>M1055+M1081+M1096</f>
        <v>0</v>
      </c>
      <c r="N1054" s="35">
        <f t="shared" si="222"/>
        <v>5007.5</v>
      </c>
      <c r="O1054" s="7">
        <f>O1055+O1081+O1096</f>
        <v>0</v>
      </c>
      <c r="P1054" s="35">
        <f t="shared" si="229"/>
        <v>5007.5</v>
      </c>
    </row>
    <row r="1055" spans="1:16" ht="49.5">
      <c r="A1055" s="61" t="str">
        <f ca="1">IF(ISERROR(MATCH(B1055,Код_КЦСР,0)),"",INDIRECT(ADDRESS(MATCH(B1055,Код_КЦСР,0)+1,2,,,"КЦСР")))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055" s="45" t="s">
        <v>85</v>
      </c>
      <c r="C1055" s="8"/>
      <c r="D1055" s="1"/>
      <c r="E1055" s="88"/>
      <c r="F1055" s="7">
        <f>F1056+F1061+F1071</f>
        <v>1655</v>
      </c>
      <c r="G1055" s="7">
        <f>G1056+G1061+G1071</f>
        <v>0</v>
      </c>
      <c r="H1055" s="35">
        <f t="shared" si="228"/>
        <v>1655</v>
      </c>
      <c r="I1055" s="7">
        <f>I1056+I1061+I1071+I1076</f>
        <v>7.5</v>
      </c>
      <c r="J1055" s="35">
        <f t="shared" si="226"/>
        <v>1662.5</v>
      </c>
      <c r="K1055" s="7">
        <f>K1056+K1061+K1071+K1076</f>
        <v>0</v>
      </c>
      <c r="L1055" s="35">
        <f t="shared" si="221"/>
        <v>1662.5</v>
      </c>
      <c r="M1055" s="7">
        <f>M1056+M1061+M1071+M1076</f>
        <v>0</v>
      </c>
      <c r="N1055" s="35">
        <f t="shared" si="222"/>
        <v>1662.5</v>
      </c>
      <c r="O1055" s="7">
        <f>O1056+O1061+O1071+O1076</f>
        <v>0</v>
      </c>
      <c r="P1055" s="35">
        <f t="shared" si="229"/>
        <v>1662.5</v>
      </c>
    </row>
    <row r="1056" spans="1:16" ht="12.75">
      <c r="A1056" s="61" t="str">
        <f ca="1">IF(ISERROR(MATCH(C1056,Код_Раздел,0)),"",INDIRECT(ADDRESS(MATCH(C1056,Код_Раздел,0)+1,2,,,"Раздел")))</f>
        <v>Национальная безопасность и правоохранительная  деятельность</v>
      </c>
      <c r="B1056" s="45" t="s">
        <v>85</v>
      </c>
      <c r="C1056" s="8" t="s">
        <v>223</v>
      </c>
      <c r="D1056" s="1"/>
      <c r="E1056" s="88"/>
      <c r="F1056" s="7">
        <f aca="true" t="shared" si="230" ref="F1056:O1059">F1057</f>
        <v>215</v>
      </c>
      <c r="G1056" s="7">
        <f t="shared" si="230"/>
        <v>0</v>
      </c>
      <c r="H1056" s="35">
        <f t="shared" si="228"/>
        <v>215</v>
      </c>
      <c r="I1056" s="7">
        <f t="shared" si="230"/>
        <v>0</v>
      </c>
      <c r="J1056" s="35">
        <f t="shared" si="226"/>
        <v>215</v>
      </c>
      <c r="K1056" s="7">
        <f t="shared" si="230"/>
        <v>0</v>
      </c>
      <c r="L1056" s="35">
        <f t="shared" si="221"/>
        <v>215</v>
      </c>
      <c r="M1056" s="7">
        <f t="shared" si="230"/>
        <v>0</v>
      </c>
      <c r="N1056" s="35">
        <f t="shared" si="222"/>
        <v>215</v>
      </c>
      <c r="O1056" s="7">
        <f t="shared" si="230"/>
        <v>0</v>
      </c>
      <c r="P1056" s="35">
        <f t="shared" si="229"/>
        <v>215</v>
      </c>
    </row>
    <row r="1057" spans="1:16" ht="33">
      <c r="A1057" s="12" t="s">
        <v>269</v>
      </c>
      <c r="B1057" s="45" t="s">
        <v>85</v>
      </c>
      <c r="C1057" s="8" t="s">
        <v>223</v>
      </c>
      <c r="D1057" s="1" t="s">
        <v>227</v>
      </c>
      <c r="E1057" s="88"/>
      <c r="F1057" s="7">
        <f t="shared" si="230"/>
        <v>215</v>
      </c>
      <c r="G1057" s="7">
        <f t="shared" si="230"/>
        <v>0</v>
      </c>
      <c r="H1057" s="35">
        <f t="shared" si="228"/>
        <v>215</v>
      </c>
      <c r="I1057" s="7">
        <f t="shared" si="230"/>
        <v>0</v>
      </c>
      <c r="J1057" s="35">
        <f t="shared" si="226"/>
        <v>215</v>
      </c>
      <c r="K1057" s="7">
        <f t="shared" si="230"/>
        <v>0</v>
      </c>
      <c r="L1057" s="35">
        <f t="shared" si="221"/>
        <v>215</v>
      </c>
      <c r="M1057" s="7">
        <f t="shared" si="230"/>
        <v>0</v>
      </c>
      <c r="N1057" s="35">
        <f t="shared" si="222"/>
        <v>215</v>
      </c>
      <c r="O1057" s="7">
        <f t="shared" si="230"/>
        <v>0</v>
      </c>
      <c r="P1057" s="35">
        <f t="shared" si="229"/>
        <v>215</v>
      </c>
    </row>
    <row r="1058" spans="1:16" ht="18.75" customHeight="1">
      <c r="A1058" s="61" t="str">
        <f ca="1">IF(ISERROR(MATCH(E1058,Код_КВР,0)),"",INDIRECT(ADDRESS(MATCH(E1058,Код_КВР,0)+1,2,,,"КВР")))</f>
        <v>Закупка товаров, работ и услуг для муниципальных нужд</v>
      </c>
      <c r="B1058" s="45" t="s">
        <v>85</v>
      </c>
      <c r="C1058" s="8" t="s">
        <v>223</v>
      </c>
      <c r="D1058" s="1" t="s">
        <v>227</v>
      </c>
      <c r="E1058" s="88">
        <v>200</v>
      </c>
      <c r="F1058" s="7">
        <f t="shared" si="230"/>
        <v>215</v>
      </c>
      <c r="G1058" s="7">
        <f t="shared" si="230"/>
        <v>0</v>
      </c>
      <c r="H1058" s="35">
        <f t="shared" si="228"/>
        <v>215</v>
      </c>
      <c r="I1058" s="7">
        <f t="shared" si="230"/>
        <v>0</v>
      </c>
      <c r="J1058" s="35">
        <f t="shared" si="226"/>
        <v>215</v>
      </c>
      <c r="K1058" s="7">
        <f t="shared" si="230"/>
        <v>0</v>
      </c>
      <c r="L1058" s="35">
        <f t="shared" si="221"/>
        <v>215</v>
      </c>
      <c r="M1058" s="7">
        <f t="shared" si="230"/>
        <v>0</v>
      </c>
      <c r="N1058" s="35">
        <f t="shared" si="222"/>
        <v>215</v>
      </c>
      <c r="O1058" s="7">
        <f t="shared" si="230"/>
        <v>0</v>
      </c>
      <c r="P1058" s="35">
        <f t="shared" si="229"/>
        <v>215</v>
      </c>
    </row>
    <row r="1059" spans="1:16" ht="33">
      <c r="A1059" s="61" t="str">
        <f ca="1">IF(ISERROR(MATCH(E1059,Код_КВР,0)),"",INDIRECT(ADDRESS(MATCH(E1059,Код_КВР,0)+1,2,,,"КВР")))</f>
        <v>Иные закупки товаров, работ и услуг для обеспечения муниципальных нужд</v>
      </c>
      <c r="B1059" s="45" t="s">
        <v>85</v>
      </c>
      <c r="C1059" s="8" t="s">
        <v>223</v>
      </c>
      <c r="D1059" s="1" t="s">
        <v>227</v>
      </c>
      <c r="E1059" s="88">
        <v>240</v>
      </c>
      <c r="F1059" s="7">
        <f t="shared" si="230"/>
        <v>215</v>
      </c>
      <c r="G1059" s="7">
        <f t="shared" si="230"/>
        <v>0</v>
      </c>
      <c r="H1059" s="35">
        <f t="shared" si="228"/>
        <v>215</v>
      </c>
      <c r="I1059" s="7">
        <f t="shared" si="230"/>
        <v>0</v>
      </c>
      <c r="J1059" s="35">
        <f t="shared" si="226"/>
        <v>215</v>
      </c>
      <c r="K1059" s="7">
        <f t="shared" si="230"/>
        <v>0</v>
      </c>
      <c r="L1059" s="35">
        <f t="shared" si="221"/>
        <v>215</v>
      </c>
      <c r="M1059" s="7">
        <f t="shared" si="230"/>
        <v>0</v>
      </c>
      <c r="N1059" s="35">
        <f t="shared" si="222"/>
        <v>215</v>
      </c>
      <c r="O1059" s="7">
        <f t="shared" si="230"/>
        <v>0</v>
      </c>
      <c r="P1059" s="35">
        <f t="shared" si="229"/>
        <v>215</v>
      </c>
    </row>
    <row r="1060" spans="1:16" ht="33">
      <c r="A1060" s="61" t="str">
        <f ca="1">IF(ISERROR(MATCH(E1060,Код_КВР,0)),"",INDIRECT(ADDRESS(MATCH(E1060,Код_КВР,0)+1,2,,,"КВР")))</f>
        <v xml:space="preserve">Прочая закупка товаров, работ и услуг для обеспечения муниципальных нужд         </v>
      </c>
      <c r="B1060" s="45" t="s">
        <v>85</v>
      </c>
      <c r="C1060" s="8" t="s">
        <v>223</v>
      </c>
      <c r="D1060" s="1" t="s">
        <v>227</v>
      </c>
      <c r="E1060" s="88">
        <v>244</v>
      </c>
      <c r="F1060" s="7">
        <f>'прил.5'!G185</f>
        <v>215</v>
      </c>
      <c r="G1060" s="7">
        <f>'прил.5'!H185</f>
        <v>0</v>
      </c>
      <c r="H1060" s="35">
        <f t="shared" si="228"/>
        <v>215</v>
      </c>
      <c r="I1060" s="7">
        <f>'прил.5'!J185</f>
        <v>0</v>
      </c>
      <c r="J1060" s="35">
        <f t="shared" si="226"/>
        <v>215</v>
      </c>
      <c r="K1060" s="7">
        <f>'прил.5'!L185</f>
        <v>0</v>
      </c>
      <c r="L1060" s="35">
        <f t="shared" si="221"/>
        <v>215</v>
      </c>
      <c r="M1060" s="7">
        <f>'прил.5'!N185</f>
        <v>0</v>
      </c>
      <c r="N1060" s="35">
        <f t="shared" si="222"/>
        <v>215</v>
      </c>
      <c r="O1060" s="7">
        <f>'прил.5'!P185</f>
        <v>0</v>
      </c>
      <c r="P1060" s="35">
        <f t="shared" si="229"/>
        <v>215</v>
      </c>
    </row>
    <row r="1061" spans="1:16" ht="12.75">
      <c r="A1061" s="61" t="str">
        <f ca="1">IF(ISERROR(MATCH(C1061,Код_Раздел,0)),"",INDIRECT(ADDRESS(MATCH(C1061,Код_Раздел,0)+1,2,,,"Раздел")))</f>
        <v>Образование</v>
      </c>
      <c r="B1061" s="45" t="s">
        <v>85</v>
      </c>
      <c r="C1061" s="8" t="s">
        <v>203</v>
      </c>
      <c r="D1061" s="1"/>
      <c r="E1061" s="88"/>
      <c r="F1061" s="7">
        <f>F1062</f>
        <v>849</v>
      </c>
      <c r="G1061" s="7">
        <f>G1062</f>
        <v>0</v>
      </c>
      <c r="H1061" s="35">
        <f t="shared" si="228"/>
        <v>849</v>
      </c>
      <c r="I1061" s="7">
        <f>I1062</f>
        <v>0</v>
      </c>
      <c r="J1061" s="35">
        <f t="shared" si="226"/>
        <v>849</v>
      </c>
      <c r="K1061" s="7">
        <f>K1062</f>
        <v>0</v>
      </c>
      <c r="L1061" s="35">
        <f t="shared" si="221"/>
        <v>849</v>
      </c>
      <c r="M1061" s="7">
        <f>M1062</f>
        <v>0</v>
      </c>
      <c r="N1061" s="35">
        <f t="shared" si="222"/>
        <v>849</v>
      </c>
      <c r="O1061" s="7">
        <f>O1062</f>
        <v>0</v>
      </c>
      <c r="P1061" s="35">
        <f t="shared" si="229"/>
        <v>849</v>
      </c>
    </row>
    <row r="1062" spans="1:16" ht="12.75">
      <c r="A1062" s="12" t="s">
        <v>259</v>
      </c>
      <c r="B1062" s="45" t="s">
        <v>85</v>
      </c>
      <c r="C1062" s="8" t="s">
        <v>203</v>
      </c>
      <c r="D1062" s="1" t="s">
        <v>227</v>
      </c>
      <c r="E1062" s="88"/>
      <c r="F1062" s="7">
        <f>F1063+F1066</f>
        <v>849</v>
      </c>
      <c r="G1062" s="7">
        <f>G1063+G1066</f>
        <v>0</v>
      </c>
      <c r="H1062" s="35">
        <f t="shared" si="228"/>
        <v>849</v>
      </c>
      <c r="I1062" s="7">
        <f>I1063+I1066</f>
        <v>0</v>
      </c>
      <c r="J1062" s="35">
        <f t="shared" si="226"/>
        <v>849</v>
      </c>
      <c r="K1062" s="7">
        <f>K1063+K1066</f>
        <v>0</v>
      </c>
      <c r="L1062" s="35">
        <f t="shared" si="221"/>
        <v>849</v>
      </c>
      <c r="M1062" s="7">
        <f>M1063+M1066</f>
        <v>0</v>
      </c>
      <c r="N1062" s="35">
        <f t="shared" si="222"/>
        <v>849</v>
      </c>
      <c r="O1062" s="7">
        <f>O1063+O1066</f>
        <v>0</v>
      </c>
      <c r="P1062" s="35">
        <f t="shared" si="229"/>
        <v>849</v>
      </c>
    </row>
    <row r="1063" spans="1:16" ht="12.75" hidden="1">
      <c r="A1063" s="61" t="str">
        <f aca="true" t="shared" si="231" ref="A1063:A1070">IF(ISERROR(MATCH(E1063,Код_КВР,0)),"",INDIRECT(ADDRESS(MATCH(E1063,Код_КВР,0)+1,2,,,"КВР")))</f>
        <v>Закупка товаров, работ и услуг для муниципальных нужд</v>
      </c>
      <c r="B1063" s="45" t="s">
        <v>85</v>
      </c>
      <c r="C1063" s="8" t="s">
        <v>203</v>
      </c>
      <c r="D1063" s="1" t="s">
        <v>227</v>
      </c>
      <c r="E1063" s="88">
        <v>200</v>
      </c>
      <c r="F1063" s="7">
        <f>F1064</f>
        <v>0</v>
      </c>
      <c r="G1063" s="7">
        <f>G1064</f>
        <v>0</v>
      </c>
      <c r="H1063" s="35">
        <f t="shared" si="228"/>
        <v>0</v>
      </c>
      <c r="I1063" s="7">
        <f>I1064</f>
        <v>0</v>
      </c>
      <c r="J1063" s="35">
        <f t="shared" si="226"/>
        <v>0</v>
      </c>
      <c r="K1063" s="7">
        <f>K1064</f>
        <v>0</v>
      </c>
      <c r="L1063" s="35">
        <f t="shared" si="221"/>
        <v>0</v>
      </c>
      <c r="M1063" s="7">
        <f>M1064</f>
        <v>0</v>
      </c>
      <c r="N1063" s="35">
        <f t="shared" si="222"/>
        <v>0</v>
      </c>
      <c r="O1063" s="7">
        <f>O1064</f>
        <v>0</v>
      </c>
      <c r="P1063" s="35">
        <f t="shared" si="229"/>
        <v>0</v>
      </c>
    </row>
    <row r="1064" spans="1:16" ht="33" hidden="1">
      <c r="A1064" s="61" t="str">
        <f ca="1" t="shared" si="231"/>
        <v>Иные закупки товаров, работ и услуг для обеспечения муниципальных нужд</v>
      </c>
      <c r="B1064" s="45" t="s">
        <v>85</v>
      </c>
      <c r="C1064" s="8" t="s">
        <v>203</v>
      </c>
      <c r="D1064" s="1" t="s">
        <v>227</v>
      </c>
      <c r="E1064" s="88">
        <v>240</v>
      </c>
      <c r="F1064" s="7">
        <f>F1065</f>
        <v>0</v>
      </c>
      <c r="G1064" s="7">
        <f>G1065</f>
        <v>0</v>
      </c>
      <c r="H1064" s="35">
        <f t="shared" si="228"/>
        <v>0</v>
      </c>
      <c r="I1064" s="7">
        <f>I1065</f>
        <v>0</v>
      </c>
      <c r="J1064" s="35">
        <f t="shared" si="226"/>
        <v>0</v>
      </c>
      <c r="K1064" s="7">
        <f>K1065</f>
        <v>0</v>
      </c>
      <c r="L1064" s="35">
        <f t="shared" si="221"/>
        <v>0</v>
      </c>
      <c r="M1064" s="7">
        <f>M1065</f>
        <v>0</v>
      </c>
      <c r="N1064" s="35">
        <f t="shared" si="222"/>
        <v>0</v>
      </c>
      <c r="O1064" s="7">
        <f>O1065</f>
        <v>0</v>
      </c>
      <c r="P1064" s="35">
        <f t="shared" si="229"/>
        <v>0</v>
      </c>
    </row>
    <row r="1065" spans="1:16" ht="33" hidden="1">
      <c r="A1065" s="61" t="str">
        <f ca="1" t="shared" si="231"/>
        <v xml:space="preserve">Прочая закупка товаров, работ и услуг для обеспечения муниципальных нужд         </v>
      </c>
      <c r="B1065" s="45" t="s">
        <v>85</v>
      </c>
      <c r="C1065" s="8" t="s">
        <v>203</v>
      </c>
      <c r="D1065" s="1" t="s">
        <v>227</v>
      </c>
      <c r="E1065" s="88">
        <v>244</v>
      </c>
      <c r="F1065" s="7">
        <f>'прил.5'!G743</f>
        <v>0</v>
      </c>
      <c r="G1065" s="7">
        <f>'прил.5'!H743</f>
        <v>0</v>
      </c>
      <c r="H1065" s="35">
        <f t="shared" si="228"/>
        <v>0</v>
      </c>
      <c r="I1065" s="7">
        <f>'прил.5'!J743</f>
        <v>0</v>
      </c>
      <c r="J1065" s="35">
        <f t="shared" si="226"/>
        <v>0</v>
      </c>
      <c r="K1065" s="7">
        <f>'прил.5'!L743</f>
        <v>0</v>
      </c>
      <c r="L1065" s="35">
        <f t="shared" si="221"/>
        <v>0</v>
      </c>
      <c r="M1065" s="7">
        <f>'прил.5'!N743</f>
        <v>0</v>
      </c>
      <c r="N1065" s="35">
        <f t="shared" si="222"/>
        <v>0</v>
      </c>
      <c r="O1065" s="7">
        <f>'прил.5'!P743</f>
        <v>0</v>
      </c>
      <c r="P1065" s="35">
        <f t="shared" si="229"/>
        <v>0</v>
      </c>
    </row>
    <row r="1066" spans="1:16" ht="34.7" customHeight="1">
      <c r="A1066" s="61" t="str">
        <f ca="1" t="shared" si="231"/>
        <v>Предоставление субсидий бюджетным, автономным учреждениям и иным некоммерческим организациям</v>
      </c>
      <c r="B1066" s="45" t="s">
        <v>85</v>
      </c>
      <c r="C1066" s="8" t="s">
        <v>203</v>
      </c>
      <c r="D1066" s="1" t="s">
        <v>227</v>
      </c>
      <c r="E1066" s="88">
        <v>600</v>
      </c>
      <c r="F1066" s="7">
        <f>F1067+F1069</f>
        <v>849</v>
      </c>
      <c r="G1066" s="7">
        <f>G1067+G1069</f>
        <v>0</v>
      </c>
      <c r="H1066" s="35">
        <f t="shared" si="228"/>
        <v>849</v>
      </c>
      <c r="I1066" s="7">
        <f>I1067+I1069</f>
        <v>0</v>
      </c>
      <c r="J1066" s="35">
        <f t="shared" si="226"/>
        <v>849</v>
      </c>
      <c r="K1066" s="7">
        <f>K1067+K1069</f>
        <v>0</v>
      </c>
      <c r="L1066" s="35">
        <f t="shared" si="221"/>
        <v>849</v>
      </c>
      <c r="M1066" s="7">
        <f>M1067+M1069</f>
        <v>0</v>
      </c>
      <c r="N1066" s="35">
        <f t="shared" si="222"/>
        <v>849</v>
      </c>
      <c r="O1066" s="7">
        <f>O1067+O1069</f>
        <v>0</v>
      </c>
      <c r="P1066" s="35">
        <f t="shared" si="229"/>
        <v>849</v>
      </c>
    </row>
    <row r="1067" spans="1:16" ht="12.75">
      <c r="A1067" s="61" t="str">
        <f ca="1" t="shared" si="231"/>
        <v>Субсидии бюджетным учреждениям</v>
      </c>
      <c r="B1067" s="45" t="s">
        <v>85</v>
      </c>
      <c r="C1067" s="8" t="s">
        <v>203</v>
      </c>
      <c r="D1067" s="1" t="s">
        <v>227</v>
      </c>
      <c r="E1067" s="88">
        <v>610</v>
      </c>
      <c r="F1067" s="7">
        <f>F1068</f>
        <v>849</v>
      </c>
      <c r="G1067" s="7">
        <f>G1068</f>
        <v>0</v>
      </c>
      <c r="H1067" s="35">
        <f t="shared" si="228"/>
        <v>849</v>
      </c>
      <c r="I1067" s="7">
        <f>I1068</f>
        <v>0</v>
      </c>
      <c r="J1067" s="35">
        <f t="shared" si="226"/>
        <v>849</v>
      </c>
      <c r="K1067" s="7">
        <f>K1068</f>
        <v>0</v>
      </c>
      <c r="L1067" s="35">
        <f t="shared" si="221"/>
        <v>849</v>
      </c>
      <c r="M1067" s="7">
        <f>M1068</f>
        <v>0</v>
      </c>
      <c r="N1067" s="35">
        <f t="shared" si="222"/>
        <v>849</v>
      </c>
      <c r="O1067" s="7">
        <f>O1068</f>
        <v>0</v>
      </c>
      <c r="P1067" s="35">
        <f t="shared" si="229"/>
        <v>849</v>
      </c>
    </row>
    <row r="1068" spans="1:16" ht="12.75">
      <c r="A1068" s="61" t="str">
        <f ca="1" t="shared" si="231"/>
        <v>Субсидии бюджетным учреждениям на иные цели</v>
      </c>
      <c r="B1068" s="45" t="s">
        <v>85</v>
      </c>
      <c r="C1068" s="8" t="s">
        <v>203</v>
      </c>
      <c r="D1068" s="1" t="s">
        <v>227</v>
      </c>
      <c r="E1068" s="88">
        <v>612</v>
      </c>
      <c r="F1068" s="7">
        <f>'прил.5'!G746+'прил.5'!G899+'прил.5'!G1118</f>
        <v>849</v>
      </c>
      <c r="G1068" s="7">
        <f>'прил.5'!H746+'прил.5'!H899+'прил.5'!H1118</f>
        <v>0</v>
      </c>
      <c r="H1068" s="35">
        <f t="shared" si="228"/>
        <v>849</v>
      </c>
      <c r="I1068" s="7">
        <f>'прил.5'!J746+'прил.5'!J899+'прил.5'!J1118</f>
        <v>0</v>
      </c>
      <c r="J1068" s="35">
        <f t="shared" si="226"/>
        <v>849</v>
      </c>
      <c r="K1068" s="7">
        <f>'прил.5'!L746+'прил.5'!L899+'прил.5'!L1118</f>
        <v>0</v>
      </c>
      <c r="L1068" s="35">
        <f t="shared" si="221"/>
        <v>849</v>
      </c>
      <c r="M1068" s="7">
        <f>'прил.5'!N746+'прил.5'!N899+'прил.5'!N1118</f>
        <v>0</v>
      </c>
      <c r="N1068" s="35">
        <f t="shared" si="222"/>
        <v>849</v>
      </c>
      <c r="O1068" s="7">
        <f>'прил.5'!P746+'прил.5'!P899+'прил.5'!P1118</f>
        <v>0</v>
      </c>
      <c r="P1068" s="35">
        <f t="shared" si="229"/>
        <v>849</v>
      </c>
    </row>
    <row r="1069" spans="1:16" ht="12.75" hidden="1">
      <c r="A1069" s="61" t="str">
        <f ca="1" t="shared" si="231"/>
        <v>Субсидии автономным учреждениям</v>
      </c>
      <c r="B1069" s="45" t="s">
        <v>85</v>
      </c>
      <c r="C1069" s="8" t="s">
        <v>203</v>
      </c>
      <c r="D1069" s="1" t="s">
        <v>227</v>
      </c>
      <c r="E1069" s="88">
        <v>620</v>
      </c>
      <c r="F1069" s="7">
        <f>F1070</f>
        <v>0</v>
      </c>
      <c r="G1069" s="7">
        <f>G1070</f>
        <v>0</v>
      </c>
      <c r="H1069" s="35">
        <f t="shared" si="228"/>
        <v>0</v>
      </c>
      <c r="I1069" s="7">
        <f>I1070</f>
        <v>0</v>
      </c>
      <c r="J1069" s="35">
        <f t="shared" si="226"/>
        <v>0</v>
      </c>
      <c r="K1069" s="7">
        <f>K1070</f>
        <v>0</v>
      </c>
      <c r="L1069" s="35">
        <f t="shared" si="221"/>
        <v>0</v>
      </c>
      <c r="M1069" s="7">
        <f>M1070</f>
        <v>0</v>
      </c>
      <c r="N1069" s="35">
        <f t="shared" si="222"/>
        <v>0</v>
      </c>
      <c r="O1069" s="7">
        <f>O1070</f>
        <v>0</v>
      </c>
      <c r="P1069" s="35">
        <f t="shared" si="229"/>
        <v>0</v>
      </c>
    </row>
    <row r="1070" spans="1:16" ht="12.75" hidden="1">
      <c r="A1070" s="61" t="str">
        <f ca="1" t="shared" si="231"/>
        <v>Субсидии автономным учреждениям на иные цели</v>
      </c>
      <c r="B1070" s="45" t="s">
        <v>85</v>
      </c>
      <c r="C1070" s="8" t="s">
        <v>203</v>
      </c>
      <c r="D1070" s="1" t="s">
        <v>227</v>
      </c>
      <c r="E1070" s="88">
        <v>622</v>
      </c>
      <c r="F1070" s="7">
        <f>'прил.5'!G1120</f>
        <v>0</v>
      </c>
      <c r="G1070" s="7">
        <f>'прил.5'!H1120</f>
        <v>0</v>
      </c>
      <c r="H1070" s="35">
        <f t="shared" si="228"/>
        <v>0</v>
      </c>
      <c r="I1070" s="7">
        <f>'прил.5'!J1120</f>
        <v>0</v>
      </c>
      <c r="J1070" s="35">
        <f t="shared" si="226"/>
        <v>0</v>
      </c>
      <c r="K1070" s="7">
        <f>'прил.5'!L1120</f>
        <v>0</v>
      </c>
      <c r="L1070" s="35">
        <f t="shared" si="221"/>
        <v>0</v>
      </c>
      <c r="M1070" s="7">
        <f>'прил.5'!N1120</f>
        <v>0</v>
      </c>
      <c r="N1070" s="35">
        <f t="shared" si="222"/>
        <v>0</v>
      </c>
      <c r="O1070" s="7">
        <f>'прил.5'!P1120</f>
        <v>0</v>
      </c>
      <c r="P1070" s="35">
        <f t="shared" si="229"/>
        <v>0</v>
      </c>
    </row>
    <row r="1071" spans="1:16" ht="12.75">
      <c r="A1071" s="61" t="str">
        <f ca="1">IF(ISERROR(MATCH(C1071,Код_Раздел,0)),"",INDIRECT(ADDRESS(MATCH(C1071,Код_Раздел,0)+1,2,,,"Раздел")))</f>
        <v>Культура, кинематография</v>
      </c>
      <c r="B1071" s="45" t="s">
        <v>85</v>
      </c>
      <c r="C1071" s="8" t="s">
        <v>230</v>
      </c>
      <c r="D1071" s="1"/>
      <c r="E1071" s="88"/>
      <c r="F1071" s="7">
        <f aca="true" t="shared" si="232" ref="F1071:O1074">F1072</f>
        <v>591</v>
      </c>
      <c r="G1071" s="7">
        <f t="shared" si="232"/>
        <v>0</v>
      </c>
      <c r="H1071" s="35">
        <f t="shared" si="228"/>
        <v>591</v>
      </c>
      <c r="I1071" s="7">
        <f t="shared" si="232"/>
        <v>0</v>
      </c>
      <c r="J1071" s="35">
        <f t="shared" si="226"/>
        <v>591</v>
      </c>
      <c r="K1071" s="7">
        <f t="shared" si="232"/>
        <v>0</v>
      </c>
      <c r="L1071" s="35">
        <f t="shared" si="221"/>
        <v>591</v>
      </c>
      <c r="M1071" s="7">
        <f t="shared" si="232"/>
        <v>0</v>
      </c>
      <c r="N1071" s="35">
        <f t="shared" si="222"/>
        <v>591</v>
      </c>
      <c r="O1071" s="7">
        <f t="shared" si="232"/>
        <v>0</v>
      </c>
      <c r="P1071" s="35">
        <f t="shared" si="229"/>
        <v>591</v>
      </c>
    </row>
    <row r="1072" spans="1:16" ht="12.75">
      <c r="A1072" s="12" t="s">
        <v>171</v>
      </c>
      <c r="B1072" s="45" t="s">
        <v>85</v>
      </c>
      <c r="C1072" s="8" t="s">
        <v>230</v>
      </c>
      <c r="D1072" s="1" t="s">
        <v>224</v>
      </c>
      <c r="E1072" s="88"/>
      <c r="F1072" s="7">
        <f t="shared" si="232"/>
        <v>591</v>
      </c>
      <c r="G1072" s="7">
        <f t="shared" si="232"/>
        <v>0</v>
      </c>
      <c r="H1072" s="35">
        <f t="shared" si="228"/>
        <v>591</v>
      </c>
      <c r="I1072" s="7">
        <f t="shared" si="232"/>
        <v>0</v>
      </c>
      <c r="J1072" s="35">
        <f t="shared" si="226"/>
        <v>591</v>
      </c>
      <c r="K1072" s="7">
        <f t="shared" si="232"/>
        <v>0</v>
      </c>
      <c r="L1072" s="35">
        <f t="shared" si="221"/>
        <v>591</v>
      </c>
      <c r="M1072" s="7">
        <f t="shared" si="232"/>
        <v>0</v>
      </c>
      <c r="N1072" s="35">
        <f t="shared" si="222"/>
        <v>591</v>
      </c>
      <c r="O1072" s="7">
        <f t="shared" si="232"/>
        <v>0</v>
      </c>
      <c r="P1072" s="35">
        <f t="shared" si="229"/>
        <v>591</v>
      </c>
    </row>
    <row r="1073" spans="1:16" ht="33">
      <c r="A1073" s="61" t="str">
        <f ca="1">IF(ISERROR(MATCH(E1073,Код_КВР,0)),"",INDIRECT(ADDRESS(MATCH(E1073,Код_КВР,0)+1,2,,,"КВР")))</f>
        <v>Предоставление субсидий бюджетным, автономным учреждениям и иным некоммерческим организациям</v>
      </c>
      <c r="B1073" s="45" t="s">
        <v>85</v>
      </c>
      <c r="C1073" s="8" t="s">
        <v>230</v>
      </c>
      <c r="D1073" s="1" t="s">
        <v>224</v>
      </c>
      <c r="E1073" s="88">
        <v>600</v>
      </c>
      <c r="F1073" s="7">
        <f t="shared" si="232"/>
        <v>591</v>
      </c>
      <c r="G1073" s="7">
        <f t="shared" si="232"/>
        <v>0</v>
      </c>
      <c r="H1073" s="35">
        <f t="shared" si="228"/>
        <v>591</v>
      </c>
      <c r="I1073" s="7">
        <f t="shared" si="232"/>
        <v>0</v>
      </c>
      <c r="J1073" s="35">
        <f t="shared" si="226"/>
        <v>591</v>
      </c>
      <c r="K1073" s="7">
        <f t="shared" si="232"/>
        <v>0</v>
      </c>
      <c r="L1073" s="35">
        <f t="shared" si="221"/>
        <v>591</v>
      </c>
      <c r="M1073" s="7">
        <f t="shared" si="232"/>
        <v>0</v>
      </c>
      <c r="N1073" s="35">
        <f t="shared" si="222"/>
        <v>591</v>
      </c>
      <c r="O1073" s="7">
        <f t="shared" si="232"/>
        <v>0</v>
      </c>
      <c r="P1073" s="35">
        <f t="shared" si="229"/>
        <v>591</v>
      </c>
    </row>
    <row r="1074" spans="1:16" ht="12.75">
      <c r="A1074" s="61" t="str">
        <f ca="1">IF(ISERROR(MATCH(E1074,Код_КВР,0)),"",INDIRECT(ADDRESS(MATCH(E1074,Код_КВР,0)+1,2,,,"КВР")))</f>
        <v>Субсидии бюджетным учреждениям</v>
      </c>
      <c r="B1074" s="45" t="s">
        <v>85</v>
      </c>
      <c r="C1074" s="8" t="s">
        <v>230</v>
      </c>
      <c r="D1074" s="1" t="s">
        <v>224</v>
      </c>
      <c r="E1074" s="88">
        <v>610</v>
      </c>
      <c r="F1074" s="7">
        <f t="shared" si="232"/>
        <v>591</v>
      </c>
      <c r="G1074" s="7">
        <f t="shared" si="232"/>
        <v>0</v>
      </c>
      <c r="H1074" s="35">
        <f t="shared" si="228"/>
        <v>591</v>
      </c>
      <c r="I1074" s="7">
        <f t="shared" si="232"/>
        <v>0</v>
      </c>
      <c r="J1074" s="35">
        <f t="shared" si="226"/>
        <v>591</v>
      </c>
      <c r="K1074" s="7">
        <f t="shared" si="232"/>
        <v>0</v>
      </c>
      <c r="L1074" s="35">
        <f t="shared" si="221"/>
        <v>591</v>
      </c>
      <c r="M1074" s="7">
        <f t="shared" si="232"/>
        <v>0</v>
      </c>
      <c r="N1074" s="35">
        <f t="shared" si="222"/>
        <v>591</v>
      </c>
      <c r="O1074" s="7">
        <f t="shared" si="232"/>
        <v>0</v>
      </c>
      <c r="P1074" s="35">
        <f t="shared" si="229"/>
        <v>591</v>
      </c>
    </row>
    <row r="1075" spans="1:16" ht="12.75">
      <c r="A1075" s="61" t="str">
        <f ca="1">IF(ISERROR(MATCH(E1075,Код_КВР,0)),"",INDIRECT(ADDRESS(MATCH(E1075,Код_КВР,0)+1,2,,,"КВР")))</f>
        <v>Субсидии бюджетным учреждениям на иные цели</v>
      </c>
      <c r="B1075" s="45" t="s">
        <v>85</v>
      </c>
      <c r="C1075" s="8" t="s">
        <v>230</v>
      </c>
      <c r="D1075" s="1" t="s">
        <v>224</v>
      </c>
      <c r="E1075" s="88">
        <v>612</v>
      </c>
      <c r="F1075" s="7">
        <f>'прил.5'!G1062</f>
        <v>591</v>
      </c>
      <c r="G1075" s="7">
        <f>'прил.5'!H1062</f>
        <v>0</v>
      </c>
      <c r="H1075" s="35">
        <f t="shared" si="228"/>
        <v>591</v>
      </c>
      <c r="I1075" s="7">
        <f>'прил.5'!J1062</f>
        <v>0</v>
      </c>
      <c r="J1075" s="35">
        <f t="shared" si="226"/>
        <v>591</v>
      </c>
      <c r="K1075" s="7">
        <f>'прил.5'!L1062</f>
        <v>0</v>
      </c>
      <c r="L1075" s="35">
        <f t="shared" si="221"/>
        <v>591</v>
      </c>
      <c r="M1075" s="7">
        <f>'прил.5'!N1062</f>
        <v>0</v>
      </c>
      <c r="N1075" s="35">
        <f t="shared" si="222"/>
        <v>591</v>
      </c>
      <c r="O1075" s="7">
        <f>'прил.5'!P1062</f>
        <v>0</v>
      </c>
      <c r="P1075" s="35">
        <f t="shared" si="229"/>
        <v>591</v>
      </c>
    </row>
    <row r="1076" spans="1:16" ht="12.75">
      <c r="A1076" s="61" t="str">
        <f ca="1">IF(ISERROR(MATCH(C1076,Код_Раздел,0)),"",INDIRECT(ADDRESS(MATCH(C1076,Код_Раздел,0)+1,2,,,"Раздел")))</f>
        <v>Средства массовой информации</v>
      </c>
      <c r="B1076" s="45" t="s">
        <v>85</v>
      </c>
      <c r="C1076" s="8" t="s">
        <v>204</v>
      </c>
      <c r="D1076" s="1"/>
      <c r="E1076" s="88"/>
      <c r="F1076" s="7"/>
      <c r="G1076" s="7"/>
      <c r="H1076" s="35"/>
      <c r="I1076" s="7">
        <f>I1077</f>
        <v>7.5</v>
      </c>
      <c r="J1076" s="35">
        <f t="shared" si="226"/>
        <v>7.5</v>
      </c>
      <c r="K1076" s="7">
        <f>K1077</f>
        <v>0</v>
      </c>
      <c r="L1076" s="35">
        <f t="shared" si="221"/>
        <v>7.5</v>
      </c>
      <c r="M1076" s="7">
        <f>M1077</f>
        <v>0</v>
      </c>
      <c r="N1076" s="35">
        <f t="shared" si="222"/>
        <v>7.5</v>
      </c>
      <c r="O1076" s="7">
        <f>O1077</f>
        <v>0</v>
      </c>
      <c r="P1076" s="35">
        <f t="shared" si="229"/>
        <v>7.5</v>
      </c>
    </row>
    <row r="1077" spans="1:16" ht="12.75">
      <c r="A1077" s="12" t="s">
        <v>206</v>
      </c>
      <c r="B1077" s="45" t="s">
        <v>85</v>
      </c>
      <c r="C1077" s="8" t="s">
        <v>204</v>
      </c>
      <c r="D1077" s="1" t="s">
        <v>222</v>
      </c>
      <c r="E1077" s="88"/>
      <c r="F1077" s="7"/>
      <c r="G1077" s="7"/>
      <c r="H1077" s="35"/>
      <c r="I1077" s="7">
        <f>I1078</f>
        <v>7.5</v>
      </c>
      <c r="J1077" s="35">
        <f t="shared" si="226"/>
        <v>7.5</v>
      </c>
      <c r="K1077" s="7">
        <f>K1078</f>
        <v>0</v>
      </c>
      <c r="L1077" s="35">
        <f t="shared" si="221"/>
        <v>7.5</v>
      </c>
      <c r="M1077" s="7">
        <f>M1078</f>
        <v>0</v>
      </c>
      <c r="N1077" s="35">
        <f t="shared" si="222"/>
        <v>7.5</v>
      </c>
      <c r="O1077" s="7">
        <f>O1078</f>
        <v>0</v>
      </c>
      <c r="P1077" s="35">
        <f t="shared" si="229"/>
        <v>7.5</v>
      </c>
    </row>
    <row r="1078" spans="1:16" ht="19.5" customHeight="1">
      <c r="A1078" s="61" t="str">
        <f ca="1">IF(ISERROR(MATCH(E1078,Код_КВР,0)),"",INDIRECT(ADDRESS(MATCH(E1078,Код_КВР,0)+1,2,,,"КВР")))</f>
        <v>Закупка товаров, работ и услуг для муниципальных нужд</v>
      </c>
      <c r="B1078" s="45" t="s">
        <v>85</v>
      </c>
      <c r="C1078" s="8" t="s">
        <v>204</v>
      </c>
      <c r="D1078" s="1" t="s">
        <v>222</v>
      </c>
      <c r="E1078" s="88">
        <v>200</v>
      </c>
      <c r="F1078" s="7"/>
      <c r="G1078" s="7"/>
      <c r="H1078" s="35"/>
      <c r="I1078" s="7">
        <f>I1079</f>
        <v>7.5</v>
      </c>
      <c r="J1078" s="35">
        <f t="shared" si="226"/>
        <v>7.5</v>
      </c>
      <c r="K1078" s="7">
        <f>K1079</f>
        <v>0</v>
      </c>
      <c r="L1078" s="35">
        <f t="shared" si="221"/>
        <v>7.5</v>
      </c>
      <c r="M1078" s="7">
        <f>M1079</f>
        <v>0</v>
      </c>
      <c r="N1078" s="35">
        <f t="shared" si="222"/>
        <v>7.5</v>
      </c>
      <c r="O1078" s="7">
        <f>O1079</f>
        <v>0</v>
      </c>
      <c r="P1078" s="35">
        <f t="shared" si="229"/>
        <v>7.5</v>
      </c>
    </row>
    <row r="1079" spans="1:16" ht="33">
      <c r="A1079" s="61" t="str">
        <f ca="1">IF(ISERROR(MATCH(E1079,Код_КВР,0)),"",INDIRECT(ADDRESS(MATCH(E1079,Код_КВР,0)+1,2,,,"КВР")))</f>
        <v>Иные закупки товаров, работ и услуг для обеспечения муниципальных нужд</v>
      </c>
      <c r="B1079" s="45" t="s">
        <v>85</v>
      </c>
      <c r="C1079" s="8" t="s">
        <v>204</v>
      </c>
      <c r="D1079" s="1" t="s">
        <v>222</v>
      </c>
      <c r="E1079" s="88">
        <v>240</v>
      </c>
      <c r="F1079" s="7"/>
      <c r="G1079" s="7"/>
      <c r="H1079" s="35"/>
      <c r="I1079" s="7">
        <f>I1080</f>
        <v>7.5</v>
      </c>
      <c r="J1079" s="35">
        <f t="shared" si="226"/>
        <v>7.5</v>
      </c>
      <c r="K1079" s="7">
        <f>K1080</f>
        <v>0</v>
      </c>
      <c r="L1079" s="35">
        <f t="shared" si="221"/>
        <v>7.5</v>
      </c>
      <c r="M1079" s="7">
        <f>M1080</f>
        <v>0</v>
      </c>
      <c r="N1079" s="35">
        <f t="shared" si="222"/>
        <v>7.5</v>
      </c>
      <c r="O1079" s="7">
        <f>O1080</f>
        <v>0</v>
      </c>
      <c r="P1079" s="35">
        <f t="shared" si="229"/>
        <v>7.5</v>
      </c>
    </row>
    <row r="1080" spans="1:16" ht="33">
      <c r="A1080" s="61" t="str">
        <f ca="1">IF(ISERROR(MATCH(E1080,Код_КВР,0)),"",INDIRECT(ADDRESS(MATCH(E1080,Код_КВР,0)+1,2,,,"КВР")))</f>
        <v xml:space="preserve">Прочая закупка товаров, работ и услуг для обеспечения муниципальных нужд         </v>
      </c>
      <c r="B1080" s="45" t="s">
        <v>85</v>
      </c>
      <c r="C1080" s="8" t="s">
        <v>204</v>
      </c>
      <c r="D1080" s="1" t="s">
        <v>222</v>
      </c>
      <c r="E1080" s="88">
        <v>244</v>
      </c>
      <c r="F1080" s="7"/>
      <c r="G1080" s="7"/>
      <c r="H1080" s="35"/>
      <c r="I1080" s="7">
        <f>'прил.5'!J363</f>
        <v>7.5</v>
      </c>
      <c r="J1080" s="35">
        <f t="shared" si="226"/>
        <v>7.5</v>
      </c>
      <c r="K1080" s="7">
        <f>'прил.5'!L363</f>
        <v>0</v>
      </c>
      <c r="L1080" s="35">
        <f t="shared" si="221"/>
        <v>7.5</v>
      </c>
      <c r="M1080" s="7">
        <f>'прил.5'!N363</f>
        <v>0</v>
      </c>
      <c r="N1080" s="35">
        <f t="shared" si="222"/>
        <v>7.5</v>
      </c>
      <c r="O1080" s="7">
        <f>'прил.5'!P363</f>
        <v>0</v>
      </c>
      <c r="P1080" s="35">
        <f t="shared" si="229"/>
        <v>7.5</v>
      </c>
    </row>
    <row r="1081" spans="1:16" ht="12.75">
      <c r="A1081" s="61" t="str">
        <f ca="1">IF(ISERROR(MATCH(B1081,Код_КЦСР,0)),"",INDIRECT(ADDRESS(MATCH(B1081,Код_КЦСР,0)+1,2,,,"КЦСР")))</f>
        <v>Ремонт и оборудование эвакуационных путей  зданий</v>
      </c>
      <c r="B1081" s="45" t="s">
        <v>89</v>
      </c>
      <c r="C1081" s="8"/>
      <c r="D1081" s="1"/>
      <c r="E1081" s="88"/>
      <c r="F1081" s="7">
        <f>F1082+F1089</f>
        <v>3239.6</v>
      </c>
      <c r="G1081" s="7">
        <f>G1082+G1089</f>
        <v>0</v>
      </c>
      <c r="H1081" s="35">
        <f t="shared" si="228"/>
        <v>3239.6</v>
      </c>
      <c r="I1081" s="7">
        <f>I1082+I1089</f>
        <v>0</v>
      </c>
      <c r="J1081" s="35">
        <f t="shared" si="226"/>
        <v>3239.6</v>
      </c>
      <c r="K1081" s="7">
        <f>K1082+K1089</f>
        <v>0</v>
      </c>
      <c r="L1081" s="35">
        <f aca="true" t="shared" si="233" ref="L1081:L1144">J1081+K1081</f>
        <v>3239.6</v>
      </c>
      <c r="M1081" s="7">
        <f>M1082+M1089</f>
        <v>0</v>
      </c>
      <c r="N1081" s="35">
        <f aca="true" t="shared" si="234" ref="N1081:N1144">L1081+M1081</f>
        <v>3239.6</v>
      </c>
      <c r="O1081" s="7">
        <f>O1082+O1089</f>
        <v>0</v>
      </c>
      <c r="P1081" s="35">
        <f t="shared" si="229"/>
        <v>3239.6</v>
      </c>
    </row>
    <row r="1082" spans="1:16" ht="12.75">
      <c r="A1082" s="61" t="str">
        <f ca="1">IF(ISERROR(MATCH(C1082,Код_Раздел,0)),"",INDIRECT(ADDRESS(MATCH(C1082,Код_Раздел,0)+1,2,,,"Раздел")))</f>
        <v>Образование</v>
      </c>
      <c r="B1082" s="45" t="s">
        <v>89</v>
      </c>
      <c r="C1082" s="8" t="s">
        <v>203</v>
      </c>
      <c r="D1082" s="1"/>
      <c r="E1082" s="88"/>
      <c r="F1082" s="7">
        <f>F1083</f>
        <v>3239.6</v>
      </c>
      <c r="G1082" s="7">
        <f>G1083</f>
        <v>0</v>
      </c>
      <c r="H1082" s="35">
        <f t="shared" si="228"/>
        <v>3239.6</v>
      </c>
      <c r="I1082" s="7">
        <f>I1083</f>
        <v>0</v>
      </c>
      <c r="J1082" s="35">
        <f t="shared" si="226"/>
        <v>3239.6</v>
      </c>
      <c r="K1082" s="7">
        <f>K1083</f>
        <v>0</v>
      </c>
      <c r="L1082" s="35">
        <f t="shared" si="233"/>
        <v>3239.6</v>
      </c>
      <c r="M1082" s="7">
        <f>M1083</f>
        <v>0</v>
      </c>
      <c r="N1082" s="35">
        <f t="shared" si="234"/>
        <v>3239.6</v>
      </c>
      <c r="O1082" s="7">
        <f>O1083</f>
        <v>0</v>
      </c>
      <c r="P1082" s="35">
        <f t="shared" si="229"/>
        <v>3239.6</v>
      </c>
    </row>
    <row r="1083" spans="1:16" ht="12.75">
      <c r="A1083" s="12" t="s">
        <v>259</v>
      </c>
      <c r="B1083" s="45" t="s">
        <v>89</v>
      </c>
      <c r="C1083" s="8" t="s">
        <v>203</v>
      </c>
      <c r="D1083" s="1" t="s">
        <v>227</v>
      </c>
      <c r="E1083" s="88"/>
      <c r="F1083" s="7">
        <f>F1084</f>
        <v>3239.6</v>
      </c>
      <c r="G1083" s="7">
        <f>G1084</f>
        <v>0</v>
      </c>
      <c r="H1083" s="35">
        <f t="shared" si="228"/>
        <v>3239.6</v>
      </c>
      <c r="I1083" s="7">
        <f>I1084</f>
        <v>0</v>
      </c>
      <c r="J1083" s="35">
        <f t="shared" si="226"/>
        <v>3239.6</v>
      </c>
      <c r="K1083" s="7">
        <f>K1084</f>
        <v>0</v>
      </c>
      <c r="L1083" s="35">
        <f t="shared" si="233"/>
        <v>3239.6</v>
      </c>
      <c r="M1083" s="7">
        <f>M1084</f>
        <v>0</v>
      </c>
      <c r="N1083" s="35">
        <f t="shared" si="234"/>
        <v>3239.6</v>
      </c>
      <c r="O1083" s="7">
        <f>O1084</f>
        <v>0</v>
      </c>
      <c r="P1083" s="35">
        <f t="shared" si="229"/>
        <v>3239.6</v>
      </c>
    </row>
    <row r="1084" spans="1:16" ht="33">
      <c r="A1084" s="61" t="str">
        <f ca="1">IF(ISERROR(MATCH(E1084,Код_КВР,0)),"",INDIRECT(ADDRESS(MATCH(E1084,Код_КВР,0)+1,2,,,"КВР")))</f>
        <v>Предоставление субсидий бюджетным, автономным учреждениям и иным некоммерческим организациям</v>
      </c>
      <c r="B1084" s="45" t="s">
        <v>89</v>
      </c>
      <c r="C1084" s="8" t="s">
        <v>203</v>
      </c>
      <c r="D1084" s="1" t="s">
        <v>227</v>
      </c>
      <c r="E1084" s="88">
        <v>600</v>
      </c>
      <c r="F1084" s="7">
        <f>F1085+F1087</f>
        <v>3239.6</v>
      </c>
      <c r="G1084" s="7">
        <f>G1085+G1087</f>
        <v>0</v>
      </c>
      <c r="H1084" s="35">
        <f t="shared" si="228"/>
        <v>3239.6</v>
      </c>
      <c r="I1084" s="7">
        <f>I1085+I1087</f>
        <v>0</v>
      </c>
      <c r="J1084" s="35">
        <f t="shared" si="226"/>
        <v>3239.6</v>
      </c>
      <c r="K1084" s="7">
        <f>K1085+K1087</f>
        <v>0</v>
      </c>
      <c r="L1084" s="35">
        <f t="shared" si="233"/>
        <v>3239.6</v>
      </c>
      <c r="M1084" s="7">
        <f>M1085+M1087</f>
        <v>0</v>
      </c>
      <c r="N1084" s="35">
        <f t="shared" si="234"/>
        <v>3239.6</v>
      </c>
      <c r="O1084" s="7">
        <f>O1085+O1087</f>
        <v>0</v>
      </c>
      <c r="P1084" s="35">
        <f t="shared" si="229"/>
        <v>3239.6</v>
      </c>
    </row>
    <row r="1085" spans="1:16" ht="12.75">
      <c r="A1085" s="61" t="str">
        <f ca="1">IF(ISERROR(MATCH(E1085,Код_КВР,0)),"",INDIRECT(ADDRESS(MATCH(E1085,Код_КВР,0)+1,2,,,"КВР")))</f>
        <v>Субсидии бюджетным учреждениям</v>
      </c>
      <c r="B1085" s="45" t="s">
        <v>89</v>
      </c>
      <c r="C1085" s="8" t="s">
        <v>203</v>
      </c>
      <c r="D1085" s="1" t="s">
        <v>227</v>
      </c>
      <c r="E1085" s="88">
        <v>610</v>
      </c>
      <c r="F1085" s="7">
        <f>F1086</f>
        <v>3239.6</v>
      </c>
      <c r="G1085" s="7">
        <f>G1086</f>
        <v>0</v>
      </c>
      <c r="H1085" s="35">
        <f t="shared" si="228"/>
        <v>3239.6</v>
      </c>
      <c r="I1085" s="7">
        <f>I1086</f>
        <v>0</v>
      </c>
      <c r="J1085" s="35">
        <f t="shared" si="226"/>
        <v>3239.6</v>
      </c>
      <c r="K1085" s="7">
        <f>K1086</f>
        <v>0</v>
      </c>
      <c r="L1085" s="35">
        <f t="shared" si="233"/>
        <v>3239.6</v>
      </c>
      <c r="M1085" s="7">
        <f>M1086</f>
        <v>0</v>
      </c>
      <c r="N1085" s="35">
        <f t="shared" si="234"/>
        <v>3239.6</v>
      </c>
      <c r="O1085" s="7">
        <f>O1086</f>
        <v>0</v>
      </c>
      <c r="P1085" s="35">
        <f t="shared" si="229"/>
        <v>3239.6</v>
      </c>
    </row>
    <row r="1086" spans="1:16" ht="12.75">
      <c r="A1086" s="61" t="str">
        <f ca="1">IF(ISERROR(MATCH(E1086,Код_КВР,0)),"",INDIRECT(ADDRESS(MATCH(E1086,Код_КВР,0)+1,2,,,"КВР")))</f>
        <v>Субсидии бюджетным учреждениям на иные цели</v>
      </c>
      <c r="B1086" s="45" t="s">
        <v>89</v>
      </c>
      <c r="C1086" s="8" t="s">
        <v>203</v>
      </c>
      <c r="D1086" s="1" t="s">
        <v>227</v>
      </c>
      <c r="E1086" s="88">
        <v>612</v>
      </c>
      <c r="F1086" s="7">
        <f>'прил.5'!G750+'прил.5'!G903+'прил.5'!G1124</f>
        <v>3239.6</v>
      </c>
      <c r="G1086" s="7">
        <f>'прил.5'!H750+'прил.5'!H903+'прил.5'!H1124</f>
        <v>0</v>
      </c>
      <c r="H1086" s="35">
        <f t="shared" si="228"/>
        <v>3239.6</v>
      </c>
      <c r="I1086" s="7">
        <f>'прил.5'!J750+'прил.5'!J903+'прил.5'!J1124</f>
        <v>0</v>
      </c>
      <c r="J1086" s="35">
        <f t="shared" si="226"/>
        <v>3239.6</v>
      </c>
      <c r="K1086" s="7">
        <f>'прил.5'!L750+'прил.5'!L903+'прил.5'!L1124</f>
        <v>0</v>
      </c>
      <c r="L1086" s="35">
        <f t="shared" si="233"/>
        <v>3239.6</v>
      </c>
      <c r="M1086" s="7">
        <f>'прил.5'!N750+'прил.5'!N903+'прил.5'!N1124</f>
        <v>0</v>
      </c>
      <c r="N1086" s="35">
        <f t="shared" si="234"/>
        <v>3239.6</v>
      </c>
      <c r="O1086" s="7">
        <f>'прил.5'!P750+'прил.5'!P903+'прил.5'!P1124</f>
        <v>0</v>
      </c>
      <c r="P1086" s="35">
        <f t="shared" si="229"/>
        <v>3239.6</v>
      </c>
    </row>
    <row r="1087" spans="1:16" ht="12.75" hidden="1">
      <c r="A1087" s="61" t="str">
        <f ca="1">IF(ISERROR(MATCH(E1087,Код_КВР,0)),"",INDIRECT(ADDRESS(MATCH(E1087,Код_КВР,0)+1,2,,,"КВР")))</f>
        <v>Субсидии автономным учреждениям</v>
      </c>
      <c r="B1087" s="45" t="s">
        <v>89</v>
      </c>
      <c r="C1087" s="8" t="s">
        <v>203</v>
      </c>
      <c r="D1087" s="1" t="s">
        <v>227</v>
      </c>
      <c r="E1087" s="88">
        <v>620</v>
      </c>
      <c r="F1087" s="7">
        <f>F1088</f>
        <v>0</v>
      </c>
      <c r="G1087" s="7">
        <f>G1088</f>
        <v>0</v>
      </c>
      <c r="H1087" s="35">
        <f t="shared" si="228"/>
        <v>0</v>
      </c>
      <c r="I1087" s="7">
        <f>I1088</f>
        <v>0</v>
      </c>
      <c r="J1087" s="35">
        <f t="shared" si="226"/>
        <v>0</v>
      </c>
      <c r="K1087" s="7">
        <f>K1088</f>
        <v>0</v>
      </c>
      <c r="L1087" s="35">
        <f t="shared" si="233"/>
        <v>0</v>
      </c>
      <c r="M1087" s="7">
        <f>M1088</f>
        <v>0</v>
      </c>
      <c r="N1087" s="35">
        <f t="shared" si="234"/>
        <v>0</v>
      </c>
      <c r="O1087" s="7">
        <f>O1088</f>
        <v>0</v>
      </c>
      <c r="P1087" s="35">
        <f t="shared" si="229"/>
        <v>0</v>
      </c>
    </row>
    <row r="1088" spans="1:16" ht="12.75" hidden="1">
      <c r="A1088" s="61" t="str">
        <f ca="1">IF(ISERROR(MATCH(E1088,Код_КВР,0)),"",INDIRECT(ADDRESS(MATCH(E1088,Код_КВР,0)+1,2,,,"КВР")))</f>
        <v>Субсидии автономным учреждениям на иные цели</v>
      </c>
      <c r="B1088" s="45" t="s">
        <v>89</v>
      </c>
      <c r="C1088" s="8" t="s">
        <v>203</v>
      </c>
      <c r="D1088" s="1" t="s">
        <v>227</v>
      </c>
      <c r="E1088" s="88">
        <v>622</v>
      </c>
      <c r="F1088" s="7">
        <f>'прил.5'!G1126</f>
        <v>0</v>
      </c>
      <c r="G1088" s="7">
        <f>'прил.5'!H1126</f>
        <v>0</v>
      </c>
      <c r="H1088" s="35">
        <f t="shared" si="228"/>
        <v>0</v>
      </c>
      <c r="I1088" s="7">
        <f>'прил.5'!J1126</f>
        <v>0</v>
      </c>
      <c r="J1088" s="35">
        <f t="shared" si="226"/>
        <v>0</v>
      </c>
      <c r="K1088" s="7">
        <f>'прил.5'!L1126</f>
        <v>0</v>
      </c>
      <c r="L1088" s="35">
        <f t="shared" si="233"/>
        <v>0</v>
      </c>
      <c r="M1088" s="7">
        <f>'прил.5'!N1126</f>
        <v>0</v>
      </c>
      <c r="N1088" s="35">
        <f t="shared" si="234"/>
        <v>0</v>
      </c>
      <c r="O1088" s="7">
        <f>'прил.5'!P1126</f>
        <v>0</v>
      </c>
      <c r="P1088" s="35">
        <f t="shared" si="229"/>
        <v>0</v>
      </c>
    </row>
    <row r="1089" spans="1:16" ht="12.75" hidden="1">
      <c r="A1089" s="61" t="str">
        <f ca="1">IF(ISERROR(MATCH(C1089,Код_Раздел,0)),"",INDIRECT(ADDRESS(MATCH(C1089,Код_Раздел,0)+1,2,,,"Раздел")))</f>
        <v>Культура, кинематография</v>
      </c>
      <c r="B1089" s="45" t="s">
        <v>89</v>
      </c>
      <c r="C1089" s="8" t="s">
        <v>230</v>
      </c>
      <c r="D1089" s="1"/>
      <c r="E1089" s="88"/>
      <c r="F1089" s="7">
        <f>F1090</f>
        <v>0</v>
      </c>
      <c r="G1089" s="7">
        <f>G1090</f>
        <v>0</v>
      </c>
      <c r="H1089" s="35">
        <f t="shared" si="228"/>
        <v>0</v>
      </c>
      <c r="I1089" s="7">
        <f>I1090</f>
        <v>0</v>
      </c>
      <c r="J1089" s="35">
        <f t="shared" si="226"/>
        <v>0</v>
      </c>
      <c r="K1089" s="7">
        <f>K1090</f>
        <v>0</v>
      </c>
      <c r="L1089" s="35">
        <f t="shared" si="233"/>
        <v>0</v>
      </c>
      <c r="M1089" s="7">
        <f>M1090</f>
        <v>0</v>
      </c>
      <c r="N1089" s="35">
        <f t="shared" si="234"/>
        <v>0</v>
      </c>
      <c r="O1089" s="7">
        <f>O1090</f>
        <v>0</v>
      </c>
      <c r="P1089" s="35">
        <f t="shared" si="229"/>
        <v>0</v>
      </c>
    </row>
    <row r="1090" spans="1:16" ht="12.75" hidden="1">
      <c r="A1090" s="12" t="s">
        <v>171</v>
      </c>
      <c r="B1090" s="45" t="s">
        <v>89</v>
      </c>
      <c r="C1090" s="8" t="s">
        <v>230</v>
      </c>
      <c r="D1090" s="1" t="s">
        <v>224</v>
      </c>
      <c r="E1090" s="88"/>
      <c r="F1090" s="7">
        <f>F1091</f>
        <v>0</v>
      </c>
      <c r="G1090" s="7">
        <f>G1091</f>
        <v>0</v>
      </c>
      <c r="H1090" s="35">
        <f t="shared" si="228"/>
        <v>0</v>
      </c>
      <c r="I1090" s="7">
        <f>I1091</f>
        <v>0</v>
      </c>
      <c r="J1090" s="35">
        <f t="shared" si="226"/>
        <v>0</v>
      </c>
      <c r="K1090" s="7">
        <f>K1091</f>
        <v>0</v>
      </c>
      <c r="L1090" s="35">
        <f t="shared" si="233"/>
        <v>0</v>
      </c>
      <c r="M1090" s="7">
        <f>M1091</f>
        <v>0</v>
      </c>
      <c r="N1090" s="35">
        <f t="shared" si="234"/>
        <v>0</v>
      </c>
      <c r="O1090" s="7">
        <f>O1091</f>
        <v>0</v>
      </c>
      <c r="P1090" s="35">
        <f t="shared" si="229"/>
        <v>0</v>
      </c>
    </row>
    <row r="1091" spans="1:16" ht="33" hidden="1">
      <c r="A1091" s="61" t="str">
        <f ca="1">IF(ISERROR(MATCH(E1091,Код_КВР,0)),"",INDIRECT(ADDRESS(MATCH(E1091,Код_КВР,0)+1,2,,,"КВР")))</f>
        <v>Предоставление субсидий бюджетным, автономным учреждениям и иным некоммерческим организациям</v>
      </c>
      <c r="B1091" s="45" t="s">
        <v>89</v>
      </c>
      <c r="C1091" s="8" t="s">
        <v>230</v>
      </c>
      <c r="D1091" s="1" t="s">
        <v>224</v>
      </c>
      <c r="E1091" s="88">
        <v>600</v>
      </c>
      <c r="F1091" s="7">
        <f>F1092+F1094</f>
        <v>0</v>
      </c>
      <c r="G1091" s="7">
        <f>G1092+G1094</f>
        <v>0</v>
      </c>
      <c r="H1091" s="35">
        <f t="shared" si="228"/>
        <v>0</v>
      </c>
      <c r="I1091" s="7">
        <f>I1092+I1094</f>
        <v>0</v>
      </c>
      <c r="J1091" s="35">
        <f t="shared" si="226"/>
        <v>0</v>
      </c>
      <c r="K1091" s="7">
        <f>K1092+K1094</f>
        <v>0</v>
      </c>
      <c r="L1091" s="35">
        <f t="shared" si="233"/>
        <v>0</v>
      </c>
      <c r="M1091" s="7">
        <f>M1092+M1094</f>
        <v>0</v>
      </c>
      <c r="N1091" s="35">
        <f t="shared" si="234"/>
        <v>0</v>
      </c>
      <c r="O1091" s="7">
        <f>O1092+O1094</f>
        <v>0</v>
      </c>
      <c r="P1091" s="35">
        <f t="shared" si="229"/>
        <v>0</v>
      </c>
    </row>
    <row r="1092" spans="1:16" ht="12.75" hidden="1">
      <c r="A1092" s="61" t="str">
        <f ca="1">IF(ISERROR(MATCH(E1092,Код_КВР,0)),"",INDIRECT(ADDRESS(MATCH(E1092,Код_КВР,0)+1,2,,,"КВР")))</f>
        <v>Субсидии бюджетным учреждениям</v>
      </c>
      <c r="B1092" s="45" t="s">
        <v>89</v>
      </c>
      <c r="C1092" s="8" t="s">
        <v>230</v>
      </c>
      <c r="D1092" s="1" t="s">
        <v>224</v>
      </c>
      <c r="E1092" s="88">
        <v>610</v>
      </c>
      <c r="F1092" s="7">
        <f>F1093</f>
        <v>0</v>
      </c>
      <c r="G1092" s="7">
        <f>G1093</f>
        <v>0</v>
      </c>
      <c r="H1092" s="35">
        <f t="shared" si="228"/>
        <v>0</v>
      </c>
      <c r="I1092" s="7">
        <f>I1093</f>
        <v>0</v>
      </c>
      <c r="J1092" s="35">
        <f t="shared" si="226"/>
        <v>0</v>
      </c>
      <c r="K1092" s="7">
        <f>K1093</f>
        <v>0</v>
      </c>
      <c r="L1092" s="35">
        <f t="shared" si="233"/>
        <v>0</v>
      </c>
      <c r="M1092" s="7">
        <f>M1093</f>
        <v>0</v>
      </c>
      <c r="N1092" s="35">
        <f t="shared" si="234"/>
        <v>0</v>
      </c>
      <c r="O1092" s="7">
        <f>O1093</f>
        <v>0</v>
      </c>
      <c r="P1092" s="35">
        <f t="shared" si="229"/>
        <v>0</v>
      </c>
    </row>
    <row r="1093" spans="1:16" ht="12.75" hidden="1">
      <c r="A1093" s="61" t="str">
        <f ca="1">IF(ISERROR(MATCH(E1093,Код_КВР,0)),"",INDIRECT(ADDRESS(MATCH(E1093,Код_КВР,0)+1,2,,,"КВР")))</f>
        <v>Субсидии бюджетным учреждениям на иные цели</v>
      </c>
      <c r="B1093" s="45" t="s">
        <v>89</v>
      </c>
      <c r="C1093" s="8" t="s">
        <v>230</v>
      </c>
      <c r="D1093" s="1" t="s">
        <v>224</v>
      </c>
      <c r="E1093" s="88">
        <v>612</v>
      </c>
      <c r="F1093" s="7">
        <f>'прил.5'!G1066</f>
        <v>0</v>
      </c>
      <c r="G1093" s="7">
        <f>'прил.5'!H1066</f>
        <v>0</v>
      </c>
      <c r="H1093" s="35">
        <f t="shared" si="228"/>
        <v>0</v>
      </c>
      <c r="I1093" s="7">
        <f>'прил.5'!J1066</f>
        <v>0</v>
      </c>
      <c r="J1093" s="35">
        <f t="shared" si="226"/>
        <v>0</v>
      </c>
      <c r="K1093" s="7">
        <f>'прил.5'!L1066</f>
        <v>0</v>
      </c>
      <c r="L1093" s="35">
        <f t="shared" si="233"/>
        <v>0</v>
      </c>
      <c r="M1093" s="7">
        <f>'прил.5'!N1066</f>
        <v>0</v>
      </c>
      <c r="N1093" s="35">
        <f t="shared" si="234"/>
        <v>0</v>
      </c>
      <c r="O1093" s="7">
        <f>'прил.5'!P1066</f>
        <v>0</v>
      </c>
      <c r="P1093" s="35">
        <f t="shared" si="229"/>
        <v>0</v>
      </c>
    </row>
    <row r="1094" spans="1:16" ht="12.75" hidden="1">
      <c r="A1094" s="61" t="str">
        <f ca="1">IF(ISERROR(MATCH(E1094,Код_КВР,0)),"",INDIRECT(ADDRESS(MATCH(E1094,Код_КВР,0)+1,2,,,"КВР")))</f>
        <v>Субсидии автономным учреждениям</v>
      </c>
      <c r="B1094" s="45" t="s">
        <v>89</v>
      </c>
      <c r="C1094" s="8" t="s">
        <v>230</v>
      </c>
      <c r="D1094" s="1" t="s">
        <v>224</v>
      </c>
      <c r="E1094" s="88">
        <v>620</v>
      </c>
      <c r="F1094" s="7">
        <f>F1095</f>
        <v>0</v>
      </c>
      <c r="G1094" s="7">
        <f>G1095</f>
        <v>0</v>
      </c>
      <c r="H1094" s="35">
        <f t="shared" si="228"/>
        <v>0</v>
      </c>
      <c r="I1094" s="7">
        <f>I1095</f>
        <v>0</v>
      </c>
      <c r="J1094" s="35">
        <f t="shared" si="226"/>
        <v>0</v>
      </c>
      <c r="K1094" s="7">
        <f>K1095</f>
        <v>0</v>
      </c>
      <c r="L1094" s="35">
        <f t="shared" si="233"/>
        <v>0</v>
      </c>
      <c r="M1094" s="7">
        <f>M1095</f>
        <v>0</v>
      </c>
      <c r="N1094" s="35">
        <f t="shared" si="234"/>
        <v>0</v>
      </c>
      <c r="O1094" s="7">
        <f>O1095</f>
        <v>0</v>
      </c>
      <c r="P1094" s="35">
        <f t="shared" si="229"/>
        <v>0</v>
      </c>
    </row>
    <row r="1095" spans="1:16" ht="12.75" hidden="1">
      <c r="A1095" s="61" t="str">
        <f ca="1">IF(ISERROR(MATCH(E1095,Код_КВР,0)),"",INDIRECT(ADDRESS(MATCH(E1095,Код_КВР,0)+1,2,,,"КВР")))</f>
        <v>Субсидии автономным учреждениям на иные цели</v>
      </c>
      <c r="B1095" s="45" t="s">
        <v>89</v>
      </c>
      <c r="C1095" s="8" t="s">
        <v>230</v>
      </c>
      <c r="D1095" s="1" t="s">
        <v>224</v>
      </c>
      <c r="E1095" s="88">
        <v>622</v>
      </c>
      <c r="F1095" s="7">
        <f>'прил.5'!G1068</f>
        <v>0</v>
      </c>
      <c r="G1095" s="7">
        <f>'прил.5'!H1068</f>
        <v>0</v>
      </c>
      <c r="H1095" s="35">
        <f t="shared" si="228"/>
        <v>0</v>
      </c>
      <c r="I1095" s="7">
        <f>'прил.5'!J1068</f>
        <v>0</v>
      </c>
      <c r="J1095" s="35">
        <f t="shared" si="226"/>
        <v>0</v>
      </c>
      <c r="K1095" s="7">
        <f>'прил.5'!L1068</f>
        <v>0</v>
      </c>
      <c r="L1095" s="35">
        <f t="shared" si="233"/>
        <v>0</v>
      </c>
      <c r="M1095" s="7">
        <f>'прил.5'!N1068</f>
        <v>0</v>
      </c>
      <c r="N1095" s="35">
        <f t="shared" si="234"/>
        <v>0</v>
      </c>
      <c r="O1095" s="7">
        <f>'прил.5'!P1068</f>
        <v>0</v>
      </c>
      <c r="P1095" s="35">
        <f t="shared" si="229"/>
        <v>0</v>
      </c>
    </row>
    <row r="1096" spans="1:16" ht="12.75">
      <c r="A1096" s="61" t="str">
        <f ca="1">IF(ISERROR(MATCH(B1096,Код_КЦСР,0)),"",INDIRECT(ADDRESS(MATCH(B1096,Код_КЦСР,0)+1,2,,,"КЦСР")))</f>
        <v>Установка распашных решеток на окнах зданий</v>
      </c>
      <c r="B1096" s="45" t="s">
        <v>105</v>
      </c>
      <c r="C1096" s="8"/>
      <c r="D1096" s="1"/>
      <c r="E1096" s="88"/>
      <c r="F1096" s="7">
        <f aca="true" t="shared" si="235" ref="F1096:O1098">F1097</f>
        <v>105.4</v>
      </c>
      <c r="G1096" s="7">
        <f t="shared" si="235"/>
        <v>0</v>
      </c>
      <c r="H1096" s="35">
        <f t="shared" si="228"/>
        <v>105.4</v>
      </c>
      <c r="I1096" s="7">
        <f t="shared" si="235"/>
        <v>0</v>
      </c>
      <c r="J1096" s="35">
        <f t="shared" si="226"/>
        <v>105.4</v>
      </c>
      <c r="K1096" s="7">
        <f t="shared" si="235"/>
        <v>0</v>
      </c>
      <c r="L1096" s="35">
        <f t="shared" si="233"/>
        <v>105.4</v>
      </c>
      <c r="M1096" s="7">
        <f t="shared" si="235"/>
        <v>0</v>
      </c>
      <c r="N1096" s="35">
        <f t="shared" si="234"/>
        <v>105.4</v>
      </c>
      <c r="O1096" s="7">
        <f t="shared" si="235"/>
        <v>0</v>
      </c>
      <c r="P1096" s="35">
        <f t="shared" si="229"/>
        <v>105.4</v>
      </c>
    </row>
    <row r="1097" spans="1:16" ht="12.75">
      <c r="A1097" s="61" t="str">
        <f ca="1">IF(ISERROR(MATCH(C1097,Код_Раздел,0)),"",INDIRECT(ADDRESS(MATCH(C1097,Код_Раздел,0)+1,2,,,"Раздел")))</f>
        <v>Культура, кинематография</v>
      </c>
      <c r="B1097" s="45" t="s">
        <v>105</v>
      </c>
      <c r="C1097" s="8" t="s">
        <v>230</v>
      </c>
      <c r="D1097" s="1"/>
      <c r="E1097" s="88"/>
      <c r="F1097" s="7">
        <f t="shared" si="235"/>
        <v>105.4</v>
      </c>
      <c r="G1097" s="7">
        <f t="shared" si="235"/>
        <v>0</v>
      </c>
      <c r="H1097" s="35">
        <f t="shared" si="228"/>
        <v>105.4</v>
      </c>
      <c r="I1097" s="7">
        <f t="shared" si="235"/>
        <v>0</v>
      </c>
      <c r="J1097" s="35">
        <f t="shared" si="226"/>
        <v>105.4</v>
      </c>
      <c r="K1097" s="7">
        <f t="shared" si="235"/>
        <v>0</v>
      </c>
      <c r="L1097" s="35">
        <f t="shared" si="233"/>
        <v>105.4</v>
      </c>
      <c r="M1097" s="7">
        <f t="shared" si="235"/>
        <v>0</v>
      </c>
      <c r="N1097" s="35">
        <f t="shared" si="234"/>
        <v>105.4</v>
      </c>
      <c r="O1097" s="7">
        <f t="shared" si="235"/>
        <v>0</v>
      </c>
      <c r="P1097" s="35">
        <f t="shared" si="229"/>
        <v>105.4</v>
      </c>
    </row>
    <row r="1098" spans="1:16" ht="12.75">
      <c r="A1098" s="12" t="s">
        <v>171</v>
      </c>
      <c r="B1098" s="45" t="s">
        <v>105</v>
      </c>
      <c r="C1098" s="8" t="s">
        <v>230</v>
      </c>
      <c r="D1098" s="1" t="s">
        <v>224</v>
      </c>
      <c r="E1098" s="88"/>
      <c r="F1098" s="7">
        <f t="shared" si="235"/>
        <v>105.4</v>
      </c>
      <c r="G1098" s="7">
        <f t="shared" si="235"/>
        <v>0</v>
      </c>
      <c r="H1098" s="35">
        <f t="shared" si="228"/>
        <v>105.4</v>
      </c>
      <c r="I1098" s="7">
        <f t="shared" si="235"/>
        <v>0</v>
      </c>
      <c r="J1098" s="35">
        <f t="shared" si="226"/>
        <v>105.4</v>
      </c>
      <c r="K1098" s="7">
        <f t="shared" si="235"/>
        <v>0</v>
      </c>
      <c r="L1098" s="35">
        <f t="shared" si="233"/>
        <v>105.4</v>
      </c>
      <c r="M1098" s="7">
        <f t="shared" si="235"/>
        <v>0</v>
      </c>
      <c r="N1098" s="35">
        <f t="shared" si="234"/>
        <v>105.4</v>
      </c>
      <c r="O1098" s="7">
        <f t="shared" si="235"/>
        <v>0</v>
      </c>
      <c r="P1098" s="35">
        <f t="shared" si="229"/>
        <v>105.4</v>
      </c>
    </row>
    <row r="1099" spans="1:16" ht="33">
      <c r="A1099" s="61" t="str">
        <f ca="1">IF(ISERROR(MATCH(E1099,Код_КВР,0)),"",INDIRECT(ADDRESS(MATCH(E1099,Код_КВР,0)+1,2,,,"КВР")))</f>
        <v>Предоставление субсидий бюджетным, автономным учреждениям и иным некоммерческим организациям</v>
      </c>
      <c r="B1099" s="45" t="s">
        <v>105</v>
      </c>
      <c r="C1099" s="8" t="s">
        <v>230</v>
      </c>
      <c r="D1099" s="1" t="s">
        <v>224</v>
      </c>
      <c r="E1099" s="88">
        <v>600</v>
      </c>
      <c r="F1099" s="7">
        <f>F1100+F1102</f>
        <v>105.4</v>
      </c>
      <c r="G1099" s="7">
        <f>G1100+G1102</f>
        <v>0</v>
      </c>
      <c r="H1099" s="35">
        <f t="shared" si="228"/>
        <v>105.4</v>
      </c>
      <c r="I1099" s="7">
        <f>I1100+I1102</f>
        <v>0</v>
      </c>
      <c r="J1099" s="35">
        <f t="shared" si="226"/>
        <v>105.4</v>
      </c>
      <c r="K1099" s="7">
        <f>K1100+K1102</f>
        <v>0</v>
      </c>
      <c r="L1099" s="35">
        <f t="shared" si="233"/>
        <v>105.4</v>
      </c>
      <c r="M1099" s="7">
        <f>M1100+M1102</f>
        <v>0</v>
      </c>
      <c r="N1099" s="35">
        <f t="shared" si="234"/>
        <v>105.4</v>
      </c>
      <c r="O1099" s="7">
        <f>O1100+O1102</f>
        <v>0</v>
      </c>
      <c r="P1099" s="35">
        <f t="shared" si="229"/>
        <v>105.4</v>
      </c>
    </row>
    <row r="1100" spans="1:16" ht="12.75">
      <c r="A1100" s="61" t="str">
        <f ca="1">IF(ISERROR(MATCH(E1100,Код_КВР,0)),"",INDIRECT(ADDRESS(MATCH(E1100,Код_КВР,0)+1,2,,,"КВР")))</f>
        <v>Субсидии бюджетным учреждениям</v>
      </c>
      <c r="B1100" s="45" t="s">
        <v>105</v>
      </c>
      <c r="C1100" s="8" t="s">
        <v>230</v>
      </c>
      <c r="D1100" s="1" t="s">
        <v>224</v>
      </c>
      <c r="E1100" s="88">
        <v>610</v>
      </c>
      <c r="F1100" s="7">
        <f>F1101</f>
        <v>55.4</v>
      </c>
      <c r="G1100" s="7">
        <f>G1101</f>
        <v>0</v>
      </c>
      <c r="H1100" s="35">
        <f t="shared" si="228"/>
        <v>55.4</v>
      </c>
      <c r="I1100" s="7">
        <f>I1101</f>
        <v>0</v>
      </c>
      <c r="J1100" s="35">
        <f t="shared" si="226"/>
        <v>55.4</v>
      </c>
      <c r="K1100" s="7">
        <f>K1101</f>
        <v>0</v>
      </c>
      <c r="L1100" s="35">
        <f t="shared" si="233"/>
        <v>55.4</v>
      </c>
      <c r="M1100" s="7">
        <f>M1101</f>
        <v>0</v>
      </c>
      <c r="N1100" s="35">
        <f t="shared" si="234"/>
        <v>55.4</v>
      </c>
      <c r="O1100" s="7">
        <f>O1101</f>
        <v>0</v>
      </c>
      <c r="P1100" s="35">
        <f t="shared" si="229"/>
        <v>55.4</v>
      </c>
    </row>
    <row r="1101" spans="1:16" ht="12.75">
      <c r="A1101" s="61" t="str">
        <f ca="1">IF(ISERROR(MATCH(E1101,Код_КВР,0)),"",INDIRECT(ADDRESS(MATCH(E1101,Код_КВР,0)+1,2,,,"КВР")))</f>
        <v>Субсидии бюджетным учреждениям на иные цели</v>
      </c>
      <c r="B1101" s="45" t="s">
        <v>105</v>
      </c>
      <c r="C1101" s="8" t="s">
        <v>230</v>
      </c>
      <c r="D1101" s="1" t="s">
        <v>224</v>
      </c>
      <c r="E1101" s="88">
        <v>612</v>
      </c>
      <c r="F1101" s="7">
        <f>'прил.5'!G1072</f>
        <v>55.4</v>
      </c>
      <c r="G1101" s="7">
        <f>'прил.5'!H1072</f>
        <v>0</v>
      </c>
      <c r="H1101" s="35">
        <f t="shared" si="228"/>
        <v>55.4</v>
      </c>
      <c r="I1101" s="7">
        <f>'прил.5'!J1072</f>
        <v>0</v>
      </c>
      <c r="J1101" s="35">
        <f t="shared" si="226"/>
        <v>55.4</v>
      </c>
      <c r="K1101" s="7">
        <f>'прил.5'!L1072</f>
        <v>0</v>
      </c>
      <c r="L1101" s="35">
        <f t="shared" si="233"/>
        <v>55.4</v>
      </c>
      <c r="M1101" s="7">
        <f>'прил.5'!N1072</f>
        <v>0</v>
      </c>
      <c r="N1101" s="35">
        <f t="shared" si="234"/>
        <v>55.4</v>
      </c>
      <c r="O1101" s="7">
        <f>'прил.5'!P1072</f>
        <v>0</v>
      </c>
      <c r="P1101" s="35">
        <f t="shared" si="229"/>
        <v>55.4</v>
      </c>
    </row>
    <row r="1102" spans="1:16" ht="12.75">
      <c r="A1102" s="61" t="str">
        <f ca="1">IF(ISERROR(MATCH(E1102,Код_КВР,0)),"",INDIRECT(ADDRESS(MATCH(E1102,Код_КВР,0)+1,2,,,"КВР")))</f>
        <v>Субсидии автономным учреждениям</v>
      </c>
      <c r="B1102" s="45" t="s">
        <v>105</v>
      </c>
      <c r="C1102" s="8" t="s">
        <v>230</v>
      </c>
      <c r="D1102" s="1" t="s">
        <v>224</v>
      </c>
      <c r="E1102" s="88">
        <v>620</v>
      </c>
      <c r="F1102" s="7">
        <f>F1103</f>
        <v>50</v>
      </c>
      <c r="G1102" s="7">
        <f>G1103</f>
        <v>0</v>
      </c>
      <c r="H1102" s="35">
        <f t="shared" si="228"/>
        <v>50</v>
      </c>
      <c r="I1102" s="7">
        <f>I1103</f>
        <v>0</v>
      </c>
      <c r="J1102" s="35">
        <f t="shared" si="226"/>
        <v>50</v>
      </c>
      <c r="K1102" s="7">
        <f>K1103</f>
        <v>0</v>
      </c>
      <c r="L1102" s="35">
        <f t="shared" si="233"/>
        <v>50</v>
      </c>
      <c r="M1102" s="7">
        <f>M1103</f>
        <v>0</v>
      </c>
      <c r="N1102" s="35">
        <f t="shared" si="234"/>
        <v>50</v>
      </c>
      <c r="O1102" s="7">
        <f>O1103</f>
        <v>0</v>
      </c>
      <c r="P1102" s="35">
        <f t="shared" si="229"/>
        <v>50</v>
      </c>
    </row>
    <row r="1103" spans="1:16" ht="12.75">
      <c r="A1103" s="61" t="str">
        <f ca="1">IF(ISERROR(MATCH(E1103,Код_КВР,0)),"",INDIRECT(ADDRESS(MATCH(E1103,Код_КВР,0)+1,2,,,"КВР")))</f>
        <v>Субсидии автономным учреждениям на иные цели</v>
      </c>
      <c r="B1103" s="45" t="s">
        <v>105</v>
      </c>
      <c r="C1103" s="8" t="s">
        <v>230</v>
      </c>
      <c r="D1103" s="1" t="s">
        <v>224</v>
      </c>
      <c r="E1103" s="88">
        <v>622</v>
      </c>
      <c r="F1103" s="7">
        <f>'прил.5'!G1074</f>
        <v>50</v>
      </c>
      <c r="G1103" s="7">
        <f>'прил.5'!H1074</f>
        <v>0</v>
      </c>
      <c r="H1103" s="35">
        <f t="shared" si="228"/>
        <v>50</v>
      </c>
      <c r="I1103" s="7">
        <f>'прил.5'!J1074</f>
        <v>0</v>
      </c>
      <c r="J1103" s="35">
        <f t="shared" si="226"/>
        <v>50</v>
      </c>
      <c r="K1103" s="7">
        <f>'прил.5'!L1074</f>
        <v>0</v>
      </c>
      <c r="L1103" s="35">
        <f t="shared" si="233"/>
        <v>50</v>
      </c>
      <c r="M1103" s="7">
        <f>'прил.5'!N1074</f>
        <v>0</v>
      </c>
      <c r="N1103" s="35">
        <f t="shared" si="234"/>
        <v>50</v>
      </c>
      <c r="O1103" s="7">
        <f>'прил.5'!P1074</f>
        <v>0</v>
      </c>
      <c r="P1103" s="35">
        <f t="shared" si="229"/>
        <v>50</v>
      </c>
    </row>
    <row r="1104" spans="1:16" ht="33">
      <c r="A1104" s="61" t="str">
        <f ca="1">IF(ISERROR(MATCH(B1104,Код_КЦСР,0)),"",INDIRECT(ADDRESS(MATCH(B1104,Код_КЦСР,0)+1,2,,,"КЦСР")))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104" s="45" t="s">
        <v>107</v>
      </c>
      <c r="C1104" s="8"/>
      <c r="D1104" s="1"/>
      <c r="E1104" s="88"/>
      <c r="F1104" s="7">
        <f>F1105+F1116+F1122+F1127</f>
        <v>49441.6</v>
      </c>
      <c r="G1104" s="7">
        <f>G1105+G1116+G1122+G1127</f>
        <v>0</v>
      </c>
      <c r="H1104" s="35">
        <f t="shared" si="228"/>
        <v>49441.6</v>
      </c>
      <c r="I1104" s="7">
        <f>I1105+I1116+I1122+I1127</f>
        <v>0</v>
      </c>
      <c r="J1104" s="35">
        <f t="shared" si="226"/>
        <v>49441.6</v>
      </c>
      <c r="K1104" s="7">
        <f>K1105+K1116+K1122+K1127</f>
        <v>-3424</v>
      </c>
      <c r="L1104" s="35">
        <f t="shared" si="233"/>
        <v>46017.6</v>
      </c>
      <c r="M1104" s="7">
        <f>M1105+M1116+M1122+M1127</f>
        <v>0</v>
      </c>
      <c r="N1104" s="35">
        <f t="shared" si="234"/>
        <v>46017.6</v>
      </c>
      <c r="O1104" s="7">
        <f>O1105+O1116+O1122+O1127</f>
        <v>0</v>
      </c>
      <c r="P1104" s="35">
        <f t="shared" si="229"/>
        <v>46017.6</v>
      </c>
    </row>
    <row r="1105" spans="1:16" ht="57" customHeight="1">
      <c r="A1105" s="61" t="str">
        <f ca="1">IF(ISERROR(MATCH(B1105,Код_КЦСР,0)),"",INDIRECT(ADDRESS(MATCH(B1105,Код_КЦСР,0)+1,2,,,"КЦСР")))</f>
        <v>Оснащение аварийно-спасательных подразделений МБУ «Спасательная служба» современными аварийно-спасательными средствами и инструментом</v>
      </c>
      <c r="B1105" s="45" t="s">
        <v>109</v>
      </c>
      <c r="C1105" s="8"/>
      <c r="D1105" s="1"/>
      <c r="E1105" s="88"/>
      <c r="F1105" s="7">
        <f>F1106</f>
        <v>881.7</v>
      </c>
      <c r="G1105" s="7">
        <f>G1106</f>
        <v>0</v>
      </c>
      <c r="H1105" s="35">
        <f t="shared" si="228"/>
        <v>881.7</v>
      </c>
      <c r="I1105" s="7">
        <f>I1106</f>
        <v>-653.3000000000001</v>
      </c>
      <c r="J1105" s="35">
        <f t="shared" si="226"/>
        <v>228.39999999999998</v>
      </c>
      <c r="K1105" s="7">
        <f>K1106</f>
        <v>-44</v>
      </c>
      <c r="L1105" s="35">
        <f t="shared" si="233"/>
        <v>184.39999999999998</v>
      </c>
      <c r="M1105" s="7">
        <f>M1106</f>
        <v>0</v>
      </c>
      <c r="N1105" s="35">
        <f t="shared" si="234"/>
        <v>184.39999999999998</v>
      </c>
      <c r="O1105" s="7">
        <f>O1106</f>
        <v>0</v>
      </c>
      <c r="P1105" s="35">
        <f t="shared" si="229"/>
        <v>184.39999999999998</v>
      </c>
    </row>
    <row r="1106" spans="1:16" ht="12.75">
      <c r="A1106" s="61" t="str">
        <f ca="1">IF(ISERROR(MATCH(C1106,Код_Раздел,0)),"",INDIRECT(ADDRESS(MATCH(C1106,Код_Раздел,0)+1,2,,,"Раздел")))</f>
        <v>Национальная безопасность и правоохранительная  деятельность</v>
      </c>
      <c r="B1106" s="45" t="s">
        <v>109</v>
      </c>
      <c r="C1106" s="8" t="s">
        <v>223</v>
      </c>
      <c r="D1106" s="1"/>
      <c r="E1106" s="88"/>
      <c r="F1106" s="7">
        <f>F1107</f>
        <v>881.7</v>
      </c>
      <c r="G1106" s="7">
        <f>G1107</f>
        <v>0</v>
      </c>
      <c r="H1106" s="35">
        <f t="shared" si="228"/>
        <v>881.7</v>
      </c>
      <c r="I1106" s="7">
        <f>I1107</f>
        <v>-653.3000000000001</v>
      </c>
      <c r="J1106" s="35">
        <f t="shared" si="226"/>
        <v>228.39999999999998</v>
      </c>
      <c r="K1106" s="7">
        <f>K1107</f>
        <v>-44</v>
      </c>
      <c r="L1106" s="35">
        <f t="shared" si="233"/>
        <v>184.39999999999998</v>
      </c>
      <c r="M1106" s="7">
        <f>M1107</f>
        <v>0</v>
      </c>
      <c r="N1106" s="35">
        <f t="shared" si="234"/>
        <v>184.39999999999998</v>
      </c>
      <c r="O1106" s="7">
        <f>O1107</f>
        <v>0</v>
      </c>
      <c r="P1106" s="35">
        <f t="shared" si="229"/>
        <v>184.39999999999998</v>
      </c>
    </row>
    <row r="1107" spans="1:16" ht="33">
      <c r="A1107" s="12" t="s">
        <v>269</v>
      </c>
      <c r="B1107" s="45" t="s">
        <v>109</v>
      </c>
      <c r="C1107" s="8" t="s">
        <v>223</v>
      </c>
      <c r="D1107" s="1" t="s">
        <v>227</v>
      </c>
      <c r="E1107" s="88"/>
      <c r="F1107" s="7">
        <f>F1108+F1110</f>
        <v>881.7</v>
      </c>
      <c r="G1107" s="7">
        <f>G1108+G1110</f>
        <v>0</v>
      </c>
      <c r="H1107" s="35">
        <f t="shared" si="228"/>
        <v>881.7</v>
      </c>
      <c r="I1107" s="7">
        <f>I1108+I1110+I1113</f>
        <v>-653.3000000000001</v>
      </c>
      <c r="J1107" s="35">
        <f t="shared" si="226"/>
        <v>228.39999999999998</v>
      </c>
      <c r="K1107" s="7">
        <f>K1108+K1110+K1113</f>
        <v>-44</v>
      </c>
      <c r="L1107" s="35">
        <f t="shared" si="233"/>
        <v>184.39999999999998</v>
      </c>
      <c r="M1107" s="7">
        <f>M1108+M1110+M1113</f>
        <v>0</v>
      </c>
      <c r="N1107" s="35">
        <f t="shared" si="234"/>
        <v>184.39999999999998</v>
      </c>
      <c r="O1107" s="7">
        <f>O1108+O1110+O1113</f>
        <v>0</v>
      </c>
      <c r="P1107" s="35">
        <f t="shared" si="229"/>
        <v>184.39999999999998</v>
      </c>
    </row>
    <row r="1108" spans="1:16" ht="33" hidden="1">
      <c r="A1108" s="61" t="str">
        <f aca="true" t="shared" si="236" ref="A1108:A1115">IF(ISERROR(MATCH(E1108,Код_КВР,0)),"",INDIRECT(ADDRESS(MATCH(E1108,Код_КВР,0)+1,2,,,"КВР")))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08" s="45" t="s">
        <v>109</v>
      </c>
      <c r="C1108" s="8" t="s">
        <v>223</v>
      </c>
      <c r="D1108" s="1" t="s">
        <v>227</v>
      </c>
      <c r="E1108" s="88">
        <v>100</v>
      </c>
      <c r="F1108" s="7">
        <f>F1109</f>
        <v>555</v>
      </c>
      <c r="G1108" s="7">
        <f>G1109</f>
        <v>0</v>
      </c>
      <c r="H1108" s="35">
        <f t="shared" si="228"/>
        <v>555</v>
      </c>
      <c r="I1108" s="7">
        <f>I1109</f>
        <v>-555</v>
      </c>
      <c r="J1108" s="35">
        <f t="shared" si="226"/>
        <v>0</v>
      </c>
      <c r="K1108" s="7">
        <f>K1109</f>
        <v>0</v>
      </c>
      <c r="L1108" s="35">
        <f t="shared" si="233"/>
        <v>0</v>
      </c>
      <c r="M1108" s="7">
        <f>M1109</f>
        <v>0</v>
      </c>
      <c r="N1108" s="35">
        <f t="shared" si="234"/>
        <v>0</v>
      </c>
      <c r="O1108" s="7">
        <f>O1109</f>
        <v>0</v>
      </c>
      <c r="P1108" s="35">
        <f t="shared" si="229"/>
        <v>0</v>
      </c>
    </row>
    <row r="1109" spans="1:16" ht="12.75" hidden="1">
      <c r="A1109" s="61" t="str">
        <f ca="1" t="shared" si="236"/>
        <v>Расходы на выплаты персоналу казенных учреждений</v>
      </c>
      <c r="B1109" s="45" t="s">
        <v>109</v>
      </c>
      <c r="C1109" s="8" t="s">
        <v>223</v>
      </c>
      <c r="D1109" s="1" t="s">
        <v>227</v>
      </c>
      <c r="E1109" s="88">
        <v>110</v>
      </c>
      <c r="F1109" s="7">
        <f>'прил.5'!G189</f>
        <v>555</v>
      </c>
      <c r="G1109" s="7">
        <f>'прил.5'!H189</f>
        <v>0</v>
      </c>
      <c r="H1109" s="35">
        <f t="shared" si="228"/>
        <v>555</v>
      </c>
      <c r="I1109" s="7">
        <f>'прил.5'!J189</f>
        <v>-555</v>
      </c>
      <c r="J1109" s="35">
        <f t="shared" si="226"/>
        <v>0</v>
      </c>
      <c r="K1109" s="7">
        <f>'прил.5'!L189</f>
        <v>0</v>
      </c>
      <c r="L1109" s="35">
        <f t="shared" si="233"/>
        <v>0</v>
      </c>
      <c r="M1109" s="7">
        <f>'прил.5'!N189</f>
        <v>0</v>
      </c>
      <c r="N1109" s="35">
        <f t="shared" si="234"/>
        <v>0</v>
      </c>
      <c r="O1109" s="7">
        <f>'прил.5'!P189</f>
        <v>0</v>
      </c>
      <c r="P1109" s="35">
        <f t="shared" si="229"/>
        <v>0</v>
      </c>
    </row>
    <row r="1110" spans="1:16" ht="12.75" hidden="1">
      <c r="A1110" s="61" t="str">
        <f ca="1" t="shared" si="236"/>
        <v>Закупка товаров, работ и услуг для муниципальных нужд</v>
      </c>
      <c r="B1110" s="45" t="s">
        <v>109</v>
      </c>
      <c r="C1110" s="8" t="s">
        <v>223</v>
      </c>
      <c r="D1110" s="1" t="s">
        <v>227</v>
      </c>
      <c r="E1110" s="88">
        <v>200</v>
      </c>
      <c r="F1110" s="7">
        <f>F1111</f>
        <v>326.7</v>
      </c>
      <c r="G1110" s="7">
        <f>G1111</f>
        <v>0</v>
      </c>
      <c r="H1110" s="35">
        <f t="shared" si="228"/>
        <v>326.7</v>
      </c>
      <c r="I1110" s="7">
        <f>I1111</f>
        <v>-326.7</v>
      </c>
      <c r="J1110" s="35">
        <f aca="true" t="shared" si="237" ref="J1110:J1115">H1110+I1110</f>
        <v>0</v>
      </c>
      <c r="K1110" s="7">
        <f>K1111</f>
        <v>0</v>
      </c>
      <c r="L1110" s="35">
        <f t="shared" si="233"/>
        <v>0</v>
      </c>
      <c r="M1110" s="7">
        <f>M1111</f>
        <v>0</v>
      </c>
      <c r="N1110" s="35">
        <f t="shared" si="234"/>
        <v>0</v>
      </c>
      <c r="O1110" s="7">
        <f>O1111</f>
        <v>0</v>
      </c>
      <c r="P1110" s="35">
        <f t="shared" si="229"/>
        <v>0</v>
      </c>
    </row>
    <row r="1111" spans="1:16" ht="33" hidden="1">
      <c r="A1111" s="61" t="str">
        <f ca="1" t="shared" si="236"/>
        <v>Иные закупки товаров, работ и услуг для обеспечения муниципальных нужд</v>
      </c>
      <c r="B1111" s="45" t="s">
        <v>109</v>
      </c>
      <c r="C1111" s="8" t="s">
        <v>223</v>
      </c>
      <c r="D1111" s="1" t="s">
        <v>227</v>
      </c>
      <c r="E1111" s="88">
        <v>240</v>
      </c>
      <c r="F1111" s="7">
        <f>F1112</f>
        <v>326.7</v>
      </c>
      <c r="G1111" s="7">
        <f>G1112</f>
        <v>0</v>
      </c>
      <c r="H1111" s="35">
        <f t="shared" si="228"/>
        <v>326.7</v>
      </c>
      <c r="I1111" s="7">
        <f>I1112</f>
        <v>-326.7</v>
      </c>
      <c r="J1111" s="35">
        <f t="shared" si="237"/>
        <v>0</v>
      </c>
      <c r="K1111" s="7">
        <f>K1112</f>
        <v>0</v>
      </c>
      <c r="L1111" s="35">
        <f t="shared" si="233"/>
        <v>0</v>
      </c>
      <c r="M1111" s="7">
        <f>M1112</f>
        <v>0</v>
      </c>
      <c r="N1111" s="35">
        <f t="shared" si="234"/>
        <v>0</v>
      </c>
      <c r="O1111" s="7">
        <f>O1112</f>
        <v>0</v>
      </c>
      <c r="P1111" s="35">
        <f t="shared" si="229"/>
        <v>0</v>
      </c>
    </row>
    <row r="1112" spans="1:16" ht="33" hidden="1">
      <c r="A1112" s="61" t="str">
        <f ca="1" t="shared" si="236"/>
        <v xml:space="preserve">Прочая закупка товаров, работ и услуг для обеспечения муниципальных нужд         </v>
      </c>
      <c r="B1112" s="45" t="s">
        <v>109</v>
      </c>
      <c r="C1112" s="8" t="s">
        <v>223</v>
      </c>
      <c r="D1112" s="1" t="s">
        <v>227</v>
      </c>
      <c r="E1112" s="88">
        <v>244</v>
      </c>
      <c r="F1112" s="7">
        <f>'прил.5'!G192</f>
        <v>326.7</v>
      </c>
      <c r="G1112" s="7">
        <f>'прил.5'!H192</f>
        <v>0</v>
      </c>
      <c r="H1112" s="35">
        <f t="shared" si="228"/>
        <v>326.7</v>
      </c>
      <c r="I1112" s="7">
        <f>'прил.5'!J192</f>
        <v>-326.7</v>
      </c>
      <c r="J1112" s="35">
        <f t="shared" si="237"/>
        <v>0</v>
      </c>
      <c r="K1112" s="7">
        <f>'прил.5'!L192</f>
        <v>0</v>
      </c>
      <c r="L1112" s="35">
        <f t="shared" si="233"/>
        <v>0</v>
      </c>
      <c r="M1112" s="7">
        <f>'прил.5'!N192</f>
        <v>0</v>
      </c>
      <c r="N1112" s="35">
        <f t="shared" si="234"/>
        <v>0</v>
      </c>
      <c r="O1112" s="7">
        <f>'прил.5'!P192</f>
        <v>0</v>
      </c>
      <c r="P1112" s="35">
        <f t="shared" si="229"/>
        <v>0</v>
      </c>
    </row>
    <row r="1113" spans="1:16" ht="33">
      <c r="A1113" s="61" t="str">
        <f ca="1" t="shared" si="236"/>
        <v>Предоставление субсидий бюджетным, автономным учреждениям и иным некоммерческим организациям</v>
      </c>
      <c r="B1113" s="45" t="s">
        <v>109</v>
      </c>
      <c r="C1113" s="8" t="s">
        <v>223</v>
      </c>
      <c r="D1113" s="1" t="s">
        <v>227</v>
      </c>
      <c r="E1113" s="88">
        <v>600</v>
      </c>
      <c r="F1113" s="7"/>
      <c r="G1113" s="7"/>
      <c r="H1113" s="35"/>
      <c r="I1113" s="7">
        <f>I1114</f>
        <v>228.4</v>
      </c>
      <c r="J1113" s="35">
        <f t="shared" si="237"/>
        <v>228.4</v>
      </c>
      <c r="K1113" s="7">
        <f>K1114</f>
        <v>-44</v>
      </c>
      <c r="L1113" s="35">
        <f t="shared" si="233"/>
        <v>184.4</v>
      </c>
      <c r="M1113" s="7">
        <f>M1114</f>
        <v>0</v>
      </c>
      <c r="N1113" s="35">
        <f t="shared" si="234"/>
        <v>184.4</v>
      </c>
      <c r="O1113" s="7">
        <f>O1114</f>
        <v>0</v>
      </c>
      <c r="P1113" s="35">
        <f t="shared" si="229"/>
        <v>184.4</v>
      </c>
    </row>
    <row r="1114" spans="1:16" ht="12.75">
      <c r="A1114" s="61" t="str">
        <f ca="1" t="shared" si="236"/>
        <v>Субсидии бюджетным учреждениям</v>
      </c>
      <c r="B1114" s="45" t="s">
        <v>109</v>
      </c>
      <c r="C1114" s="8" t="s">
        <v>223</v>
      </c>
      <c r="D1114" s="1" t="s">
        <v>227</v>
      </c>
      <c r="E1114" s="88">
        <v>610</v>
      </c>
      <c r="F1114" s="7"/>
      <c r="G1114" s="7"/>
      <c r="H1114" s="35"/>
      <c r="I1114" s="7">
        <f>I1115</f>
        <v>228.4</v>
      </c>
      <c r="J1114" s="35">
        <f t="shared" si="237"/>
        <v>228.4</v>
      </c>
      <c r="K1114" s="7">
        <f>K1115</f>
        <v>-44</v>
      </c>
      <c r="L1114" s="35">
        <f t="shared" si="233"/>
        <v>184.4</v>
      </c>
      <c r="M1114" s="7">
        <f>M1115</f>
        <v>0</v>
      </c>
      <c r="N1114" s="35">
        <f t="shared" si="234"/>
        <v>184.4</v>
      </c>
      <c r="O1114" s="7">
        <f>O1115</f>
        <v>0</v>
      </c>
      <c r="P1114" s="35">
        <f t="shared" si="229"/>
        <v>184.4</v>
      </c>
    </row>
    <row r="1115" spans="1:16" ht="12.75">
      <c r="A1115" s="61" t="str">
        <f ca="1" t="shared" si="236"/>
        <v>Субсидии бюджетным учреждениям на иные цели</v>
      </c>
      <c r="B1115" s="45" t="s">
        <v>109</v>
      </c>
      <c r="C1115" s="8" t="s">
        <v>223</v>
      </c>
      <c r="D1115" s="1" t="s">
        <v>227</v>
      </c>
      <c r="E1115" s="88">
        <v>612</v>
      </c>
      <c r="F1115" s="7"/>
      <c r="G1115" s="7"/>
      <c r="H1115" s="35"/>
      <c r="I1115" s="7">
        <v>228.4</v>
      </c>
      <c r="J1115" s="35">
        <f t="shared" si="237"/>
        <v>228.4</v>
      </c>
      <c r="K1115" s="7">
        <f>'прил.5'!L187</f>
        <v>-44</v>
      </c>
      <c r="L1115" s="35">
        <f t="shared" si="233"/>
        <v>184.4</v>
      </c>
      <c r="M1115" s="7">
        <f>'прил.5'!N187</f>
        <v>0</v>
      </c>
      <c r="N1115" s="35">
        <f t="shared" si="234"/>
        <v>184.4</v>
      </c>
      <c r="O1115" s="7">
        <f>'прил.5'!P187</f>
        <v>0</v>
      </c>
      <c r="P1115" s="35">
        <f aca="true" t="shared" si="238" ref="P1115:P1178">N1115+O1115</f>
        <v>184.4</v>
      </c>
    </row>
    <row r="1116" spans="1:16" ht="19.5" customHeight="1">
      <c r="A1116" s="61" t="str">
        <f ca="1">IF(ISERROR(MATCH(B1116,Код_КЦСР,0)),"",INDIRECT(ADDRESS(MATCH(B1116,Код_КЦСР,0)+1,2,,,"КЦСР")))</f>
        <v>Приобретение лицензионного ПО, Крипто ПРО с лицензией СЭД</v>
      </c>
      <c r="B1116" s="45" t="s">
        <v>110</v>
      </c>
      <c r="C1116" s="8"/>
      <c r="D1116" s="1"/>
      <c r="E1116" s="88"/>
      <c r="F1116" s="7">
        <f aca="true" t="shared" si="239" ref="F1116:O1120">F1117</f>
        <v>354.6</v>
      </c>
      <c r="G1116" s="7">
        <f t="shared" si="239"/>
        <v>0</v>
      </c>
      <c r="H1116" s="35">
        <f t="shared" si="228"/>
        <v>354.6</v>
      </c>
      <c r="I1116" s="7">
        <f t="shared" si="239"/>
        <v>0</v>
      </c>
      <c r="J1116" s="35">
        <f aca="true" t="shared" si="240" ref="J1116:J1179">H1116+I1116</f>
        <v>354.6</v>
      </c>
      <c r="K1116" s="7">
        <f t="shared" si="239"/>
        <v>-169.8</v>
      </c>
      <c r="L1116" s="35">
        <f t="shared" si="233"/>
        <v>184.8</v>
      </c>
      <c r="M1116" s="7">
        <f t="shared" si="239"/>
        <v>0</v>
      </c>
      <c r="N1116" s="35">
        <f t="shared" si="234"/>
        <v>184.8</v>
      </c>
      <c r="O1116" s="7">
        <f t="shared" si="239"/>
        <v>0</v>
      </c>
      <c r="P1116" s="35">
        <f t="shared" si="238"/>
        <v>184.8</v>
      </c>
    </row>
    <row r="1117" spans="1:16" ht="12.75">
      <c r="A1117" s="61" t="str">
        <f ca="1">IF(ISERROR(MATCH(C1117,Код_Раздел,0)),"",INDIRECT(ADDRESS(MATCH(C1117,Код_Раздел,0)+1,2,,,"Раздел")))</f>
        <v>Национальная безопасность и правоохранительная  деятельность</v>
      </c>
      <c r="B1117" s="45" t="s">
        <v>110</v>
      </c>
      <c r="C1117" s="8" t="s">
        <v>223</v>
      </c>
      <c r="D1117" s="1"/>
      <c r="E1117" s="88"/>
      <c r="F1117" s="7">
        <f t="shared" si="239"/>
        <v>354.6</v>
      </c>
      <c r="G1117" s="7">
        <f t="shared" si="239"/>
        <v>0</v>
      </c>
      <c r="H1117" s="35">
        <f t="shared" si="228"/>
        <v>354.6</v>
      </c>
      <c r="I1117" s="7">
        <f t="shared" si="239"/>
        <v>0</v>
      </c>
      <c r="J1117" s="35">
        <f t="shared" si="240"/>
        <v>354.6</v>
      </c>
      <c r="K1117" s="7">
        <f t="shared" si="239"/>
        <v>-169.8</v>
      </c>
      <c r="L1117" s="35">
        <f t="shared" si="233"/>
        <v>184.8</v>
      </c>
      <c r="M1117" s="7">
        <f t="shared" si="239"/>
        <v>0</v>
      </c>
      <c r="N1117" s="35">
        <f t="shared" si="234"/>
        <v>184.8</v>
      </c>
      <c r="O1117" s="7">
        <f t="shared" si="239"/>
        <v>0</v>
      </c>
      <c r="P1117" s="35">
        <f t="shared" si="238"/>
        <v>184.8</v>
      </c>
    </row>
    <row r="1118" spans="1:16" ht="33">
      <c r="A1118" s="12" t="s">
        <v>269</v>
      </c>
      <c r="B1118" s="45" t="s">
        <v>110</v>
      </c>
      <c r="C1118" s="8" t="s">
        <v>223</v>
      </c>
      <c r="D1118" s="1" t="s">
        <v>227</v>
      </c>
      <c r="E1118" s="88"/>
      <c r="F1118" s="7">
        <f t="shared" si="239"/>
        <v>354.6</v>
      </c>
      <c r="G1118" s="7">
        <f t="shared" si="239"/>
        <v>0</v>
      </c>
      <c r="H1118" s="35">
        <f t="shared" si="228"/>
        <v>354.6</v>
      </c>
      <c r="I1118" s="7">
        <f t="shared" si="239"/>
        <v>0</v>
      </c>
      <c r="J1118" s="35">
        <f t="shared" si="240"/>
        <v>354.6</v>
      </c>
      <c r="K1118" s="7">
        <f t="shared" si="239"/>
        <v>-169.8</v>
      </c>
      <c r="L1118" s="35">
        <f t="shared" si="233"/>
        <v>184.8</v>
      </c>
      <c r="M1118" s="7">
        <f t="shared" si="239"/>
        <v>0</v>
      </c>
      <c r="N1118" s="35">
        <f t="shared" si="234"/>
        <v>184.8</v>
      </c>
      <c r="O1118" s="7">
        <f t="shared" si="239"/>
        <v>0</v>
      </c>
      <c r="P1118" s="35">
        <f t="shared" si="238"/>
        <v>184.8</v>
      </c>
    </row>
    <row r="1119" spans="1:16" ht="12.75">
      <c r="A1119" s="61" t="str">
        <f ca="1">IF(ISERROR(MATCH(E1119,Код_КВР,0)),"",INDIRECT(ADDRESS(MATCH(E1119,Код_КВР,0)+1,2,,,"КВР")))</f>
        <v>Закупка товаров, работ и услуг для муниципальных нужд</v>
      </c>
      <c r="B1119" s="45" t="s">
        <v>110</v>
      </c>
      <c r="C1119" s="8" t="s">
        <v>223</v>
      </c>
      <c r="D1119" s="1" t="s">
        <v>227</v>
      </c>
      <c r="E1119" s="88">
        <v>200</v>
      </c>
      <c r="F1119" s="7">
        <f t="shared" si="239"/>
        <v>354.6</v>
      </c>
      <c r="G1119" s="7">
        <f t="shared" si="239"/>
        <v>0</v>
      </c>
      <c r="H1119" s="35">
        <f t="shared" si="228"/>
        <v>354.6</v>
      </c>
      <c r="I1119" s="7">
        <f t="shared" si="239"/>
        <v>0</v>
      </c>
      <c r="J1119" s="35">
        <f t="shared" si="240"/>
        <v>354.6</v>
      </c>
      <c r="K1119" s="7">
        <f t="shared" si="239"/>
        <v>-169.8</v>
      </c>
      <c r="L1119" s="35">
        <f t="shared" si="233"/>
        <v>184.8</v>
      </c>
      <c r="M1119" s="7">
        <f t="shared" si="239"/>
        <v>0</v>
      </c>
      <c r="N1119" s="35">
        <f t="shared" si="234"/>
        <v>184.8</v>
      </c>
      <c r="O1119" s="7">
        <f t="shared" si="239"/>
        <v>0</v>
      </c>
      <c r="P1119" s="35">
        <f t="shared" si="238"/>
        <v>184.8</v>
      </c>
    </row>
    <row r="1120" spans="1:16" ht="33">
      <c r="A1120" s="61" t="str">
        <f ca="1">IF(ISERROR(MATCH(E1120,Код_КВР,0)),"",INDIRECT(ADDRESS(MATCH(E1120,Код_КВР,0)+1,2,,,"КВР")))</f>
        <v>Иные закупки товаров, работ и услуг для обеспечения муниципальных нужд</v>
      </c>
      <c r="B1120" s="45" t="s">
        <v>110</v>
      </c>
      <c r="C1120" s="8" t="s">
        <v>223</v>
      </c>
      <c r="D1120" s="1" t="s">
        <v>227</v>
      </c>
      <c r="E1120" s="88">
        <v>240</v>
      </c>
      <c r="F1120" s="7">
        <f t="shared" si="239"/>
        <v>354.6</v>
      </c>
      <c r="G1120" s="7">
        <f t="shared" si="239"/>
        <v>0</v>
      </c>
      <c r="H1120" s="35">
        <f t="shared" si="228"/>
        <v>354.6</v>
      </c>
      <c r="I1120" s="7">
        <f t="shared" si="239"/>
        <v>0</v>
      </c>
      <c r="J1120" s="35">
        <f t="shared" si="240"/>
        <v>354.6</v>
      </c>
      <c r="K1120" s="7">
        <f t="shared" si="239"/>
        <v>-169.8</v>
      </c>
      <c r="L1120" s="35">
        <f t="shared" si="233"/>
        <v>184.8</v>
      </c>
      <c r="M1120" s="7">
        <f t="shared" si="239"/>
        <v>0</v>
      </c>
      <c r="N1120" s="35">
        <f t="shared" si="234"/>
        <v>184.8</v>
      </c>
      <c r="O1120" s="7">
        <f t="shared" si="239"/>
        <v>0</v>
      </c>
      <c r="P1120" s="35">
        <f t="shared" si="238"/>
        <v>184.8</v>
      </c>
    </row>
    <row r="1121" spans="1:16" ht="33">
      <c r="A1121" s="61" t="str">
        <f ca="1">IF(ISERROR(MATCH(E1121,Код_КВР,0)),"",INDIRECT(ADDRESS(MATCH(E1121,Код_КВР,0)+1,2,,,"КВР")))</f>
        <v xml:space="preserve">Прочая закупка товаров, работ и услуг для обеспечения муниципальных нужд         </v>
      </c>
      <c r="B1121" s="45" t="s">
        <v>110</v>
      </c>
      <c r="C1121" s="8" t="s">
        <v>223</v>
      </c>
      <c r="D1121" s="1" t="s">
        <v>227</v>
      </c>
      <c r="E1121" s="88">
        <v>244</v>
      </c>
      <c r="F1121" s="7">
        <f>'прил.5'!G199</f>
        <v>354.6</v>
      </c>
      <c r="G1121" s="7">
        <f>'прил.5'!H199</f>
        <v>0</v>
      </c>
      <c r="H1121" s="35">
        <f aca="true" t="shared" si="241" ref="H1121:H1186">F1121+G1121</f>
        <v>354.6</v>
      </c>
      <c r="I1121" s="7">
        <f>'прил.5'!J199</f>
        <v>0</v>
      </c>
      <c r="J1121" s="35">
        <f t="shared" si="240"/>
        <v>354.6</v>
      </c>
      <c r="K1121" s="7">
        <f>'прил.5'!L199</f>
        <v>-169.8</v>
      </c>
      <c r="L1121" s="35">
        <f t="shared" si="233"/>
        <v>184.8</v>
      </c>
      <c r="M1121" s="7">
        <f>'прил.5'!N199</f>
        <v>0</v>
      </c>
      <c r="N1121" s="35">
        <f t="shared" si="234"/>
        <v>184.8</v>
      </c>
      <c r="O1121" s="7">
        <f>'прил.5'!P199</f>
        <v>0</v>
      </c>
      <c r="P1121" s="35">
        <f t="shared" si="238"/>
        <v>184.8</v>
      </c>
    </row>
    <row r="1122" spans="1:16" ht="33" hidden="1">
      <c r="A1122" s="61" t="str">
        <f ca="1">IF(ISERROR(MATCH(B1122,Код_КЦСР,0)),"",INDIRECT(ADDRESS(MATCH(B1122,Код_КЦСР,0)+1,2,,,"КЦСР")))</f>
        <v>Минимизация последствий от ЧС на опасных производственных объектах экономики (ОПОЭ)</v>
      </c>
      <c r="B1122" s="45" t="s">
        <v>122</v>
      </c>
      <c r="C1122" s="8"/>
      <c r="D1122" s="1"/>
      <c r="E1122" s="88"/>
      <c r="F1122" s="7">
        <f aca="true" t="shared" si="242" ref="F1122:O1125">F1123</f>
        <v>1559.6</v>
      </c>
      <c r="G1122" s="7">
        <f t="shared" si="242"/>
        <v>0</v>
      </c>
      <c r="H1122" s="35">
        <f t="shared" si="241"/>
        <v>1559.6</v>
      </c>
      <c r="I1122" s="7">
        <f t="shared" si="242"/>
        <v>0</v>
      </c>
      <c r="J1122" s="35">
        <f t="shared" si="240"/>
        <v>1559.6</v>
      </c>
      <c r="K1122" s="7">
        <f t="shared" si="242"/>
        <v>-1559.6</v>
      </c>
      <c r="L1122" s="35">
        <f t="shared" si="233"/>
        <v>0</v>
      </c>
      <c r="M1122" s="7">
        <f t="shared" si="242"/>
        <v>0</v>
      </c>
      <c r="N1122" s="35">
        <f t="shared" si="234"/>
        <v>0</v>
      </c>
      <c r="O1122" s="7">
        <f t="shared" si="242"/>
        <v>0</v>
      </c>
      <c r="P1122" s="35">
        <f t="shared" si="238"/>
        <v>0</v>
      </c>
    </row>
    <row r="1123" spans="1:16" ht="12.75" hidden="1">
      <c r="A1123" s="61" t="str">
        <f ca="1">IF(ISERROR(MATCH(C1123,Код_Раздел,0)),"",INDIRECT(ADDRESS(MATCH(C1123,Код_Раздел,0)+1,2,,,"Раздел")))</f>
        <v>Национальная безопасность и правоохранительная  деятельность</v>
      </c>
      <c r="B1123" s="45" t="s">
        <v>122</v>
      </c>
      <c r="C1123" s="8" t="s">
        <v>223</v>
      </c>
      <c r="D1123" s="1"/>
      <c r="E1123" s="88"/>
      <c r="F1123" s="7">
        <f t="shared" si="242"/>
        <v>1559.6</v>
      </c>
      <c r="G1123" s="7">
        <f t="shared" si="242"/>
        <v>0</v>
      </c>
      <c r="H1123" s="35">
        <f t="shared" si="241"/>
        <v>1559.6</v>
      </c>
      <c r="I1123" s="7">
        <f t="shared" si="242"/>
        <v>0</v>
      </c>
      <c r="J1123" s="35">
        <f t="shared" si="240"/>
        <v>1559.6</v>
      </c>
      <c r="K1123" s="7">
        <f t="shared" si="242"/>
        <v>-1559.6</v>
      </c>
      <c r="L1123" s="35">
        <f t="shared" si="233"/>
        <v>0</v>
      </c>
      <c r="M1123" s="7">
        <f t="shared" si="242"/>
        <v>0</v>
      </c>
      <c r="N1123" s="35">
        <f t="shared" si="234"/>
        <v>0</v>
      </c>
      <c r="O1123" s="7">
        <f t="shared" si="242"/>
        <v>0</v>
      </c>
      <c r="P1123" s="35">
        <f t="shared" si="238"/>
        <v>0</v>
      </c>
    </row>
    <row r="1124" spans="1:16" ht="33" hidden="1">
      <c r="A1124" s="12" t="s">
        <v>269</v>
      </c>
      <c r="B1124" s="45" t="s">
        <v>122</v>
      </c>
      <c r="C1124" s="8" t="s">
        <v>223</v>
      </c>
      <c r="D1124" s="1" t="s">
        <v>227</v>
      </c>
      <c r="E1124" s="88"/>
      <c r="F1124" s="7">
        <f t="shared" si="242"/>
        <v>1559.6</v>
      </c>
      <c r="G1124" s="7">
        <f t="shared" si="242"/>
        <v>0</v>
      </c>
      <c r="H1124" s="35">
        <f t="shared" si="241"/>
        <v>1559.6</v>
      </c>
      <c r="I1124" s="7">
        <f t="shared" si="242"/>
        <v>0</v>
      </c>
      <c r="J1124" s="35">
        <f t="shared" si="240"/>
        <v>1559.6</v>
      </c>
      <c r="K1124" s="7">
        <f t="shared" si="242"/>
        <v>-1559.6</v>
      </c>
      <c r="L1124" s="35">
        <f t="shared" si="233"/>
        <v>0</v>
      </c>
      <c r="M1124" s="7">
        <f t="shared" si="242"/>
        <v>0</v>
      </c>
      <c r="N1124" s="35">
        <f t="shared" si="234"/>
        <v>0</v>
      </c>
      <c r="O1124" s="7">
        <f t="shared" si="242"/>
        <v>0</v>
      </c>
      <c r="P1124" s="35">
        <f t="shared" si="238"/>
        <v>0</v>
      </c>
    </row>
    <row r="1125" spans="1:16" ht="33" hidden="1">
      <c r="A1125" s="61" t="str">
        <f ca="1">IF(ISERROR(MATCH(E1125,Код_КВР,0)),"",INDIRECT(ADDRESS(MATCH(E1125,Код_КВР,0)+1,2,,,"КВР")))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25" s="45" t="s">
        <v>122</v>
      </c>
      <c r="C1125" s="8" t="s">
        <v>223</v>
      </c>
      <c r="D1125" s="1" t="s">
        <v>227</v>
      </c>
      <c r="E1125" s="88">
        <v>100</v>
      </c>
      <c r="F1125" s="7">
        <f t="shared" si="242"/>
        <v>1559.6</v>
      </c>
      <c r="G1125" s="7">
        <f t="shared" si="242"/>
        <v>0</v>
      </c>
      <c r="H1125" s="35">
        <f t="shared" si="241"/>
        <v>1559.6</v>
      </c>
      <c r="I1125" s="7">
        <f t="shared" si="242"/>
        <v>0</v>
      </c>
      <c r="J1125" s="35">
        <f t="shared" si="240"/>
        <v>1559.6</v>
      </c>
      <c r="K1125" s="7">
        <f t="shared" si="242"/>
        <v>-1559.6</v>
      </c>
      <c r="L1125" s="35">
        <f t="shared" si="233"/>
        <v>0</v>
      </c>
      <c r="M1125" s="7">
        <f t="shared" si="242"/>
        <v>0</v>
      </c>
      <c r="N1125" s="35">
        <f t="shared" si="234"/>
        <v>0</v>
      </c>
      <c r="O1125" s="7">
        <f t="shared" si="242"/>
        <v>0</v>
      </c>
      <c r="P1125" s="35">
        <f t="shared" si="238"/>
        <v>0</v>
      </c>
    </row>
    <row r="1126" spans="1:16" ht="12.75" hidden="1">
      <c r="A1126" s="61" t="str">
        <f ca="1">IF(ISERROR(MATCH(E1126,Код_КВР,0)),"",INDIRECT(ADDRESS(MATCH(E1126,Код_КВР,0)+1,2,,,"КВР")))</f>
        <v>Расходы на выплаты персоналу казенных учреждений</v>
      </c>
      <c r="B1126" s="45" t="s">
        <v>122</v>
      </c>
      <c r="C1126" s="8" t="s">
        <v>223</v>
      </c>
      <c r="D1126" s="1" t="s">
        <v>227</v>
      </c>
      <c r="E1126" s="88">
        <v>110</v>
      </c>
      <c r="F1126" s="7">
        <f>'прил.5'!G202</f>
        <v>1559.6</v>
      </c>
      <c r="G1126" s="7">
        <f>'прил.5'!H202</f>
        <v>0</v>
      </c>
      <c r="H1126" s="35">
        <f t="shared" si="241"/>
        <v>1559.6</v>
      </c>
      <c r="I1126" s="7">
        <f>'прил.5'!J202</f>
        <v>0</v>
      </c>
      <c r="J1126" s="35">
        <f t="shared" si="240"/>
        <v>1559.6</v>
      </c>
      <c r="K1126" s="7">
        <f>'прил.5'!L202</f>
        <v>-1559.6</v>
      </c>
      <c r="L1126" s="35">
        <f t="shared" si="233"/>
        <v>0</v>
      </c>
      <c r="M1126" s="7">
        <f>'прил.5'!N202</f>
        <v>0</v>
      </c>
      <c r="N1126" s="35">
        <f t="shared" si="234"/>
        <v>0</v>
      </c>
      <c r="O1126" s="7">
        <f>'прил.5'!P202</f>
        <v>0</v>
      </c>
      <c r="P1126" s="35">
        <f t="shared" si="238"/>
        <v>0</v>
      </c>
    </row>
    <row r="1127" spans="1:16" ht="33">
      <c r="A1127" s="61" t="str">
        <f ca="1">IF(ISERROR(MATCH(B1127,Код_КЦСР,0)),"",INDIRECT(ADDRESS(MATCH(B1127,Код_КЦСР,0)+1,2,,,"КЦСР")))</f>
        <v>Обеспечение создания условий для реализации подпрограммы 2 (Текущее содержание учреждения)</v>
      </c>
      <c r="B1127" s="45" t="s">
        <v>124</v>
      </c>
      <c r="C1127" s="8"/>
      <c r="D1127" s="1"/>
      <c r="E1127" s="88"/>
      <c r="F1127" s="7">
        <f>F1128</f>
        <v>46645.7</v>
      </c>
      <c r="G1127" s="7">
        <f>G1128</f>
        <v>0</v>
      </c>
      <c r="H1127" s="35">
        <f t="shared" si="241"/>
        <v>46645.7</v>
      </c>
      <c r="I1127" s="7">
        <f>I1128</f>
        <v>653.2999999999993</v>
      </c>
      <c r="J1127" s="35">
        <f t="shared" si="240"/>
        <v>47299</v>
      </c>
      <c r="K1127" s="7">
        <f>K1128</f>
        <v>-1650.6000000000001</v>
      </c>
      <c r="L1127" s="35">
        <f t="shared" si="233"/>
        <v>45648.4</v>
      </c>
      <c r="M1127" s="7">
        <f>M1128</f>
        <v>0</v>
      </c>
      <c r="N1127" s="35">
        <f t="shared" si="234"/>
        <v>45648.4</v>
      </c>
      <c r="O1127" s="7">
        <f>O1128</f>
        <v>0</v>
      </c>
      <c r="P1127" s="35">
        <f t="shared" si="238"/>
        <v>45648.4</v>
      </c>
    </row>
    <row r="1128" spans="1:16" ht="12.75">
      <c r="A1128" s="61" t="str">
        <f ca="1">IF(ISERROR(MATCH(C1128,Код_Раздел,0)),"",INDIRECT(ADDRESS(MATCH(C1128,Код_Раздел,0)+1,2,,,"Раздел")))</f>
        <v>Национальная безопасность и правоохранительная  деятельность</v>
      </c>
      <c r="B1128" s="45" t="s">
        <v>124</v>
      </c>
      <c r="C1128" s="8" t="s">
        <v>223</v>
      </c>
      <c r="D1128" s="1"/>
      <c r="E1128" s="88"/>
      <c r="F1128" s="7">
        <f>F1129</f>
        <v>46645.7</v>
      </c>
      <c r="G1128" s="7">
        <f>G1129</f>
        <v>0</v>
      </c>
      <c r="H1128" s="35">
        <f t="shared" si="241"/>
        <v>46645.7</v>
      </c>
      <c r="I1128" s="7">
        <f>I1129</f>
        <v>653.2999999999993</v>
      </c>
      <c r="J1128" s="35">
        <f t="shared" si="240"/>
        <v>47299</v>
      </c>
      <c r="K1128" s="7">
        <f>K1129</f>
        <v>-1650.6000000000001</v>
      </c>
      <c r="L1128" s="35">
        <f t="shared" si="233"/>
        <v>45648.4</v>
      </c>
      <c r="M1128" s="7">
        <f>M1129</f>
        <v>0</v>
      </c>
      <c r="N1128" s="35">
        <f t="shared" si="234"/>
        <v>45648.4</v>
      </c>
      <c r="O1128" s="7">
        <f>O1129</f>
        <v>0</v>
      </c>
      <c r="P1128" s="35">
        <f t="shared" si="238"/>
        <v>45648.4</v>
      </c>
    </row>
    <row r="1129" spans="1:16" ht="33">
      <c r="A1129" s="12" t="s">
        <v>269</v>
      </c>
      <c r="B1129" s="45" t="s">
        <v>124</v>
      </c>
      <c r="C1129" s="8" t="s">
        <v>223</v>
      </c>
      <c r="D1129" s="1" t="s">
        <v>227</v>
      </c>
      <c r="E1129" s="88"/>
      <c r="F1129" s="7">
        <f>F1130+F1132+F1138</f>
        <v>46645.7</v>
      </c>
      <c r="G1129" s="7">
        <f>G1130+G1132+G1138</f>
        <v>0</v>
      </c>
      <c r="H1129" s="35">
        <f t="shared" si="241"/>
        <v>46645.7</v>
      </c>
      <c r="I1129" s="7">
        <f>I1130+I1132+I1138+I1135</f>
        <v>653.2999999999993</v>
      </c>
      <c r="J1129" s="35">
        <f t="shared" si="240"/>
        <v>47299</v>
      </c>
      <c r="K1129" s="7">
        <f>K1130+K1132+K1138+K1135</f>
        <v>-1650.6000000000001</v>
      </c>
      <c r="L1129" s="35">
        <f t="shared" si="233"/>
        <v>45648.4</v>
      </c>
      <c r="M1129" s="7">
        <f>M1130+M1132+M1138+M1135</f>
        <v>0</v>
      </c>
      <c r="N1129" s="35">
        <f t="shared" si="234"/>
        <v>45648.4</v>
      </c>
      <c r="O1129" s="7">
        <f>O1130+O1132+O1138+O1135</f>
        <v>0</v>
      </c>
      <c r="P1129" s="35">
        <f t="shared" si="238"/>
        <v>45648.4</v>
      </c>
    </row>
    <row r="1130" spans="1:16" ht="33">
      <c r="A1130" s="61" t="str">
        <f aca="true" t="shared" si="243" ref="A1130:A1141">IF(ISERROR(MATCH(E1130,Код_КВР,0)),"",INDIRECT(ADDRESS(MATCH(E1130,Код_КВР,0)+1,2,,,"КВР")))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30" s="45" t="s">
        <v>124</v>
      </c>
      <c r="C1130" s="8" t="s">
        <v>223</v>
      </c>
      <c r="D1130" s="1" t="s">
        <v>227</v>
      </c>
      <c r="E1130" s="88">
        <v>100</v>
      </c>
      <c r="F1130" s="7">
        <f>F1131</f>
        <v>38954.9</v>
      </c>
      <c r="G1130" s="7">
        <f>G1131</f>
        <v>0</v>
      </c>
      <c r="H1130" s="35">
        <f t="shared" si="241"/>
        <v>38954.9</v>
      </c>
      <c r="I1130" s="7">
        <f>I1131</f>
        <v>-15942.2</v>
      </c>
      <c r="J1130" s="35">
        <f t="shared" si="240"/>
        <v>23012.7</v>
      </c>
      <c r="K1130" s="7">
        <f>K1131</f>
        <v>0</v>
      </c>
      <c r="L1130" s="35">
        <f t="shared" si="233"/>
        <v>23012.7</v>
      </c>
      <c r="M1130" s="7">
        <f>M1131</f>
        <v>0</v>
      </c>
      <c r="N1130" s="35">
        <f t="shared" si="234"/>
        <v>23012.7</v>
      </c>
      <c r="O1130" s="7">
        <f>O1131</f>
        <v>0</v>
      </c>
      <c r="P1130" s="35">
        <f t="shared" si="238"/>
        <v>23012.7</v>
      </c>
    </row>
    <row r="1131" spans="1:16" ht="12.75">
      <c r="A1131" s="61" t="str">
        <f ca="1" t="shared" si="243"/>
        <v>Расходы на выплаты персоналу казенных учреждений</v>
      </c>
      <c r="B1131" s="45" t="s">
        <v>124</v>
      </c>
      <c r="C1131" s="8" t="s">
        <v>223</v>
      </c>
      <c r="D1131" s="1" t="s">
        <v>227</v>
      </c>
      <c r="E1131" s="88">
        <v>110</v>
      </c>
      <c r="F1131" s="7">
        <f>'прил.5'!G205</f>
        <v>38954.9</v>
      </c>
      <c r="G1131" s="7">
        <f>'прил.5'!H205</f>
        <v>0</v>
      </c>
      <c r="H1131" s="35">
        <f t="shared" si="241"/>
        <v>38954.9</v>
      </c>
      <c r="I1131" s="7">
        <f>'прил.5'!J205</f>
        <v>-15942.2</v>
      </c>
      <c r="J1131" s="35">
        <f t="shared" si="240"/>
        <v>23012.7</v>
      </c>
      <c r="K1131" s="7">
        <f>'прил.5'!L205</f>
        <v>0</v>
      </c>
      <c r="L1131" s="35">
        <f t="shared" si="233"/>
        <v>23012.7</v>
      </c>
      <c r="M1131" s="7">
        <f>'прил.5'!N205</f>
        <v>0</v>
      </c>
      <c r="N1131" s="35">
        <f t="shared" si="234"/>
        <v>23012.7</v>
      </c>
      <c r="O1131" s="7">
        <f>'прил.5'!P205</f>
        <v>0</v>
      </c>
      <c r="P1131" s="35">
        <f t="shared" si="238"/>
        <v>23012.7</v>
      </c>
    </row>
    <row r="1132" spans="1:16" ht="12.75">
      <c r="A1132" s="61" t="str">
        <f ca="1" t="shared" si="243"/>
        <v>Закупка товаров, работ и услуг для муниципальных нужд</v>
      </c>
      <c r="B1132" s="45" t="s">
        <v>124</v>
      </c>
      <c r="C1132" s="8" t="s">
        <v>223</v>
      </c>
      <c r="D1132" s="1" t="s">
        <v>227</v>
      </c>
      <c r="E1132" s="88">
        <v>200</v>
      </c>
      <c r="F1132" s="7">
        <f>F1133</f>
        <v>6568.2</v>
      </c>
      <c r="G1132" s="7">
        <f>G1133</f>
        <v>0</v>
      </c>
      <c r="H1132" s="35">
        <f t="shared" si="241"/>
        <v>6568.2</v>
      </c>
      <c r="I1132" s="7">
        <f>I1133</f>
        <v>-1391.1</v>
      </c>
      <c r="J1132" s="35">
        <f t="shared" si="240"/>
        <v>5177.1</v>
      </c>
      <c r="K1132" s="7">
        <f>K1133</f>
        <v>-1650.6000000000001</v>
      </c>
      <c r="L1132" s="35">
        <f t="shared" si="233"/>
        <v>3526.5</v>
      </c>
      <c r="M1132" s="7">
        <f>M1133</f>
        <v>0</v>
      </c>
      <c r="N1132" s="35">
        <f t="shared" si="234"/>
        <v>3526.5</v>
      </c>
      <c r="O1132" s="7">
        <f>O1133</f>
        <v>0</v>
      </c>
      <c r="P1132" s="35">
        <f t="shared" si="238"/>
        <v>3526.5</v>
      </c>
    </row>
    <row r="1133" spans="1:16" ht="33">
      <c r="A1133" s="61" t="str">
        <f ca="1" t="shared" si="243"/>
        <v>Иные закупки товаров, работ и услуг для обеспечения муниципальных нужд</v>
      </c>
      <c r="B1133" s="45" t="s">
        <v>124</v>
      </c>
      <c r="C1133" s="8" t="s">
        <v>223</v>
      </c>
      <c r="D1133" s="1" t="s">
        <v>227</v>
      </c>
      <c r="E1133" s="88">
        <v>240</v>
      </c>
      <c r="F1133" s="7">
        <f>F1134</f>
        <v>6568.2</v>
      </c>
      <c r="G1133" s="7">
        <f>G1134</f>
        <v>0</v>
      </c>
      <c r="H1133" s="35">
        <f t="shared" si="241"/>
        <v>6568.2</v>
      </c>
      <c r="I1133" s="7">
        <f>I1134</f>
        <v>-1391.1</v>
      </c>
      <c r="J1133" s="35">
        <f t="shared" si="240"/>
        <v>5177.1</v>
      </c>
      <c r="K1133" s="7">
        <f>K1134</f>
        <v>-1650.6000000000001</v>
      </c>
      <c r="L1133" s="35">
        <f t="shared" si="233"/>
        <v>3526.5</v>
      </c>
      <c r="M1133" s="7">
        <f>M1134</f>
        <v>0</v>
      </c>
      <c r="N1133" s="35">
        <f t="shared" si="234"/>
        <v>3526.5</v>
      </c>
      <c r="O1133" s="7">
        <f>O1134</f>
        <v>0</v>
      </c>
      <c r="P1133" s="35">
        <f t="shared" si="238"/>
        <v>3526.5</v>
      </c>
    </row>
    <row r="1134" spans="1:16" ht="33">
      <c r="A1134" s="61" t="str">
        <f ca="1" t="shared" si="243"/>
        <v xml:space="preserve">Прочая закупка товаров, работ и услуг для обеспечения муниципальных нужд         </v>
      </c>
      <c r="B1134" s="45" t="s">
        <v>124</v>
      </c>
      <c r="C1134" s="8" t="s">
        <v>223</v>
      </c>
      <c r="D1134" s="1" t="s">
        <v>227</v>
      </c>
      <c r="E1134" s="88">
        <v>244</v>
      </c>
      <c r="F1134" s="7">
        <f>'прил.5'!G208</f>
        <v>6568.2</v>
      </c>
      <c r="G1134" s="7">
        <f>'прил.5'!H208</f>
        <v>0</v>
      </c>
      <c r="H1134" s="35">
        <f t="shared" si="241"/>
        <v>6568.2</v>
      </c>
      <c r="I1134" s="7">
        <f>'прил.5'!J208</f>
        <v>-1391.1</v>
      </c>
      <c r="J1134" s="35">
        <f t="shared" si="240"/>
        <v>5177.1</v>
      </c>
      <c r="K1134" s="7">
        <f>'прил.5'!L208</f>
        <v>-1650.6000000000001</v>
      </c>
      <c r="L1134" s="35">
        <f t="shared" si="233"/>
        <v>3526.5</v>
      </c>
      <c r="M1134" s="7">
        <f>'прил.5'!N208</f>
        <v>0</v>
      </c>
      <c r="N1134" s="35">
        <f t="shared" si="234"/>
        <v>3526.5</v>
      </c>
      <c r="O1134" s="7">
        <f>'прил.5'!P208</f>
        <v>0</v>
      </c>
      <c r="P1134" s="35">
        <f t="shared" si="238"/>
        <v>3526.5</v>
      </c>
    </row>
    <row r="1135" spans="1:16" ht="33">
      <c r="A1135" s="61" t="str">
        <f aca="true" t="shared" si="244" ref="A1135:A1137">IF(ISERROR(MATCH(E1135,Код_КВР,0)),"",INDIRECT(ADDRESS(MATCH(E1135,Код_КВР,0)+1,2,,,"КВР")))</f>
        <v>Предоставление субсидий бюджетным, автономным учреждениям и иным некоммерческим организациям</v>
      </c>
      <c r="B1135" s="45" t="s">
        <v>124</v>
      </c>
      <c r="C1135" s="8" t="s">
        <v>223</v>
      </c>
      <c r="D1135" s="1" t="s">
        <v>227</v>
      </c>
      <c r="E1135" s="88">
        <v>600</v>
      </c>
      <c r="F1135" s="7"/>
      <c r="G1135" s="7"/>
      <c r="H1135" s="35"/>
      <c r="I1135" s="7">
        <f>I1136</f>
        <v>18250.1</v>
      </c>
      <c r="J1135" s="35">
        <f t="shared" si="240"/>
        <v>18250.1</v>
      </c>
      <c r="K1135" s="7">
        <f>K1136</f>
        <v>0</v>
      </c>
      <c r="L1135" s="35">
        <f t="shared" si="233"/>
        <v>18250.1</v>
      </c>
      <c r="M1135" s="7">
        <f>M1136</f>
        <v>0</v>
      </c>
      <c r="N1135" s="35">
        <f t="shared" si="234"/>
        <v>18250.1</v>
      </c>
      <c r="O1135" s="7">
        <f>O1136</f>
        <v>0</v>
      </c>
      <c r="P1135" s="35">
        <f t="shared" si="238"/>
        <v>18250.1</v>
      </c>
    </row>
    <row r="1136" spans="1:16" ht="12.75">
      <c r="A1136" s="61" t="str">
        <f ca="1" t="shared" si="244"/>
        <v>Субсидии бюджетным учреждениям</v>
      </c>
      <c r="B1136" s="45" t="s">
        <v>124</v>
      </c>
      <c r="C1136" s="8" t="s">
        <v>223</v>
      </c>
      <c r="D1136" s="1" t="s">
        <v>227</v>
      </c>
      <c r="E1136" s="88">
        <v>610</v>
      </c>
      <c r="F1136" s="7"/>
      <c r="G1136" s="7"/>
      <c r="H1136" s="35"/>
      <c r="I1136" s="7">
        <f>I1137</f>
        <v>18250.1</v>
      </c>
      <c r="J1136" s="35">
        <f t="shared" si="240"/>
        <v>18250.1</v>
      </c>
      <c r="K1136" s="7">
        <f>K1137</f>
        <v>0</v>
      </c>
      <c r="L1136" s="35">
        <f t="shared" si="233"/>
        <v>18250.1</v>
      </c>
      <c r="M1136" s="7">
        <f>M1137</f>
        <v>0</v>
      </c>
      <c r="N1136" s="35">
        <f t="shared" si="234"/>
        <v>18250.1</v>
      </c>
      <c r="O1136" s="7">
        <f>O1137</f>
        <v>0</v>
      </c>
      <c r="P1136" s="35">
        <f t="shared" si="238"/>
        <v>18250.1</v>
      </c>
    </row>
    <row r="1137" spans="1:16" ht="49.5">
      <c r="A1137" s="61" t="str">
        <f ca="1" t="shared" si="244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37" s="45" t="s">
        <v>124</v>
      </c>
      <c r="C1137" s="8" t="s">
        <v>223</v>
      </c>
      <c r="D1137" s="1" t="s">
        <v>227</v>
      </c>
      <c r="E1137" s="88">
        <v>611</v>
      </c>
      <c r="F1137" s="7"/>
      <c r="G1137" s="7"/>
      <c r="H1137" s="35"/>
      <c r="I1137" s="7">
        <f>'прил.5'!J211</f>
        <v>18250.1</v>
      </c>
      <c r="J1137" s="35">
        <f t="shared" si="240"/>
        <v>18250.1</v>
      </c>
      <c r="K1137" s="7">
        <f>'прил.5'!L211</f>
        <v>0</v>
      </c>
      <c r="L1137" s="35">
        <f t="shared" si="233"/>
        <v>18250.1</v>
      </c>
      <c r="M1137" s="7">
        <f>'прил.5'!N211</f>
        <v>0</v>
      </c>
      <c r="N1137" s="35">
        <f t="shared" si="234"/>
        <v>18250.1</v>
      </c>
      <c r="O1137" s="7">
        <f>'прил.5'!P211</f>
        <v>0</v>
      </c>
      <c r="P1137" s="35">
        <f t="shared" si="238"/>
        <v>18250.1</v>
      </c>
    </row>
    <row r="1138" spans="1:16" ht="12.75">
      <c r="A1138" s="61" t="str">
        <f ca="1" t="shared" si="243"/>
        <v>Иные бюджетные ассигнования</v>
      </c>
      <c r="B1138" s="45" t="s">
        <v>124</v>
      </c>
      <c r="C1138" s="8" t="s">
        <v>223</v>
      </c>
      <c r="D1138" s="1" t="s">
        <v>227</v>
      </c>
      <c r="E1138" s="88">
        <v>800</v>
      </c>
      <c r="F1138" s="7">
        <f>F1139</f>
        <v>1122.6</v>
      </c>
      <c r="G1138" s="7">
        <f>G1139</f>
        <v>0</v>
      </c>
      <c r="H1138" s="35">
        <f t="shared" si="241"/>
        <v>1122.6</v>
      </c>
      <c r="I1138" s="7">
        <f>I1139</f>
        <v>-263.5</v>
      </c>
      <c r="J1138" s="35">
        <f t="shared" si="240"/>
        <v>859.0999999999999</v>
      </c>
      <c r="K1138" s="7">
        <f>K1139</f>
        <v>0</v>
      </c>
      <c r="L1138" s="35">
        <f t="shared" si="233"/>
        <v>859.0999999999999</v>
      </c>
      <c r="M1138" s="7">
        <f>M1139</f>
        <v>0</v>
      </c>
      <c r="N1138" s="35">
        <f t="shared" si="234"/>
        <v>859.0999999999999</v>
      </c>
      <c r="O1138" s="7">
        <f>O1139</f>
        <v>0</v>
      </c>
      <c r="P1138" s="35">
        <f t="shared" si="238"/>
        <v>859.0999999999999</v>
      </c>
    </row>
    <row r="1139" spans="1:16" ht="12.75">
      <c r="A1139" s="61" t="str">
        <f ca="1" t="shared" si="243"/>
        <v>Уплата налогов, сборов и иных платежей</v>
      </c>
      <c r="B1139" s="45" t="s">
        <v>124</v>
      </c>
      <c r="C1139" s="8" t="s">
        <v>223</v>
      </c>
      <c r="D1139" s="1" t="s">
        <v>227</v>
      </c>
      <c r="E1139" s="88">
        <v>850</v>
      </c>
      <c r="F1139" s="7">
        <f>SUM(F1140:F1141)</f>
        <v>1122.6</v>
      </c>
      <c r="G1139" s="7">
        <f>SUM(G1140:G1141)</f>
        <v>0</v>
      </c>
      <c r="H1139" s="35">
        <f t="shared" si="241"/>
        <v>1122.6</v>
      </c>
      <c r="I1139" s="7">
        <f>SUM(I1140:I1141)</f>
        <v>-263.5</v>
      </c>
      <c r="J1139" s="35">
        <f t="shared" si="240"/>
        <v>859.0999999999999</v>
      </c>
      <c r="K1139" s="7">
        <f>SUM(K1140:K1141)</f>
        <v>0</v>
      </c>
      <c r="L1139" s="35">
        <f t="shared" si="233"/>
        <v>859.0999999999999</v>
      </c>
      <c r="M1139" s="7">
        <f>SUM(M1140:M1141)</f>
        <v>0</v>
      </c>
      <c r="N1139" s="35">
        <f t="shared" si="234"/>
        <v>859.0999999999999</v>
      </c>
      <c r="O1139" s="7">
        <f>SUM(O1140:O1141)</f>
        <v>0</v>
      </c>
      <c r="P1139" s="35">
        <f t="shared" si="238"/>
        <v>859.0999999999999</v>
      </c>
    </row>
    <row r="1140" spans="1:16" ht="12.75">
      <c r="A1140" s="61" t="str">
        <f ca="1" t="shared" si="243"/>
        <v>Уплата налога на имущество организаций и земельного налога</v>
      </c>
      <c r="B1140" s="45" t="s">
        <v>124</v>
      </c>
      <c r="C1140" s="8" t="s">
        <v>223</v>
      </c>
      <c r="D1140" s="1" t="s">
        <v>227</v>
      </c>
      <c r="E1140" s="88">
        <v>851</v>
      </c>
      <c r="F1140" s="7">
        <f>'прил.5'!G214</f>
        <v>984.9</v>
      </c>
      <c r="G1140" s="7">
        <f>'прил.5'!H214</f>
        <v>0</v>
      </c>
      <c r="H1140" s="35">
        <f t="shared" si="241"/>
        <v>984.9</v>
      </c>
      <c r="I1140" s="7">
        <f>'прил.5'!J214</f>
        <v>-219.1</v>
      </c>
      <c r="J1140" s="35">
        <f t="shared" si="240"/>
        <v>765.8</v>
      </c>
      <c r="K1140" s="7">
        <f>'прил.5'!L214</f>
        <v>0</v>
      </c>
      <c r="L1140" s="35">
        <f t="shared" si="233"/>
        <v>765.8</v>
      </c>
      <c r="M1140" s="7">
        <f>'прил.5'!N214</f>
        <v>0</v>
      </c>
      <c r="N1140" s="35">
        <f t="shared" si="234"/>
        <v>765.8</v>
      </c>
      <c r="O1140" s="7">
        <f>'прил.5'!P214</f>
        <v>0</v>
      </c>
      <c r="P1140" s="35">
        <f t="shared" si="238"/>
        <v>765.8</v>
      </c>
    </row>
    <row r="1141" spans="1:16" ht="12.75">
      <c r="A1141" s="61" t="str">
        <f ca="1" t="shared" si="243"/>
        <v>Уплата прочих налогов, сборов и иных платежей</v>
      </c>
      <c r="B1141" s="45" t="s">
        <v>124</v>
      </c>
      <c r="C1141" s="8" t="s">
        <v>223</v>
      </c>
      <c r="D1141" s="1" t="s">
        <v>227</v>
      </c>
      <c r="E1141" s="88">
        <v>852</v>
      </c>
      <c r="F1141" s="7">
        <f>'прил.5'!G215</f>
        <v>137.7</v>
      </c>
      <c r="G1141" s="7">
        <f>'прил.5'!H215</f>
        <v>0</v>
      </c>
      <c r="H1141" s="35">
        <f t="shared" si="241"/>
        <v>137.7</v>
      </c>
      <c r="I1141" s="7">
        <f>'прил.5'!J215</f>
        <v>-44.400000000000006</v>
      </c>
      <c r="J1141" s="35">
        <f t="shared" si="240"/>
        <v>93.29999999999998</v>
      </c>
      <c r="K1141" s="7">
        <f>'прил.5'!L215</f>
        <v>0</v>
      </c>
      <c r="L1141" s="35">
        <f t="shared" si="233"/>
        <v>93.29999999999998</v>
      </c>
      <c r="M1141" s="7">
        <f>'прил.5'!N215</f>
        <v>0</v>
      </c>
      <c r="N1141" s="35">
        <f t="shared" si="234"/>
        <v>93.29999999999998</v>
      </c>
      <c r="O1141" s="7">
        <f>'прил.5'!P215</f>
        <v>0</v>
      </c>
      <c r="P1141" s="35">
        <f t="shared" si="238"/>
        <v>93.29999999999998</v>
      </c>
    </row>
    <row r="1142" spans="1:16" ht="33">
      <c r="A1142" s="61" t="str">
        <f ca="1">IF(ISERROR(MATCH(B1142,Код_КЦСР,0)),"",INDIRECT(ADDRESS(MATCH(B1142,Код_КЦСР,0)+1,2,,,"КЦСР")))</f>
        <v>Муниципальная программа «Совершенствование муниципального управления в городе Череповце» на 2014-2018 годы</v>
      </c>
      <c r="B1142" s="45" t="s">
        <v>126</v>
      </c>
      <c r="C1142" s="8"/>
      <c r="D1142" s="1"/>
      <c r="E1142" s="88"/>
      <c r="F1142" s="7">
        <f>F1143+F1162+F1174</f>
        <v>122171.1</v>
      </c>
      <c r="G1142" s="7">
        <f>G1143+G1162+G1174</f>
        <v>0</v>
      </c>
      <c r="H1142" s="35">
        <f t="shared" si="241"/>
        <v>122171.1</v>
      </c>
      <c r="I1142" s="7">
        <f>I1143+I1162+I1174</f>
        <v>864.5</v>
      </c>
      <c r="J1142" s="35">
        <f t="shared" si="240"/>
        <v>123035.6</v>
      </c>
      <c r="K1142" s="7">
        <f>K1143+K1162+K1174</f>
        <v>-207</v>
      </c>
      <c r="L1142" s="35">
        <f t="shared" si="233"/>
        <v>122828.6</v>
      </c>
      <c r="M1142" s="7">
        <f>M1143+M1162+M1174</f>
        <v>0</v>
      </c>
      <c r="N1142" s="35">
        <f t="shared" si="234"/>
        <v>122828.6</v>
      </c>
      <c r="O1142" s="7">
        <f>O1143+O1162+O1174</f>
        <v>-1200</v>
      </c>
      <c r="P1142" s="35">
        <f t="shared" si="238"/>
        <v>121628.6</v>
      </c>
    </row>
    <row r="1143" spans="1:16" ht="33">
      <c r="A1143" s="61" t="str">
        <f ca="1">IF(ISERROR(MATCH(B1143,Код_КЦСР,0)),"",INDIRECT(ADDRESS(MATCH(B1143,Код_КЦСР,0)+1,2,,,"КЦСР")))</f>
        <v>Создание условий для обеспечения выполнения органами муниципальной власти своих полномочий</v>
      </c>
      <c r="B1143" s="45" t="s">
        <v>127</v>
      </c>
      <c r="C1143" s="8"/>
      <c r="D1143" s="1"/>
      <c r="E1143" s="88"/>
      <c r="F1143" s="7">
        <f>F1144+F1150</f>
        <v>74643.2</v>
      </c>
      <c r="G1143" s="7">
        <f>G1144+G1150</f>
        <v>0</v>
      </c>
      <c r="H1143" s="35">
        <f t="shared" si="241"/>
        <v>74643.2</v>
      </c>
      <c r="I1143" s="7">
        <f>I1144+I1150</f>
        <v>1364.5</v>
      </c>
      <c r="J1143" s="35">
        <f t="shared" si="240"/>
        <v>76007.7</v>
      </c>
      <c r="K1143" s="7">
        <f>K1144+K1150</f>
        <v>0</v>
      </c>
      <c r="L1143" s="35">
        <f t="shared" si="233"/>
        <v>76007.7</v>
      </c>
      <c r="M1143" s="7">
        <f>M1144+M1150</f>
        <v>0</v>
      </c>
      <c r="N1143" s="35">
        <f t="shared" si="234"/>
        <v>76007.7</v>
      </c>
      <c r="O1143" s="7">
        <f>O1144+O1150</f>
        <v>0</v>
      </c>
      <c r="P1143" s="35">
        <f t="shared" si="238"/>
        <v>76007.7</v>
      </c>
    </row>
    <row r="1144" spans="1:16" ht="12.75">
      <c r="A1144" s="61" t="str">
        <f ca="1">IF(ISERROR(MATCH(B1144,Код_КЦСР,0)),"",INDIRECT(ADDRESS(MATCH(B1144,Код_КЦСР,0)+1,2,,,"КЦСР")))</f>
        <v>Обеспечение работы СЭД «Летограф»</v>
      </c>
      <c r="B1144" s="45" t="s">
        <v>129</v>
      </c>
      <c r="C1144" s="8"/>
      <c r="D1144" s="1"/>
      <c r="E1144" s="88"/>
      <c r="F1144" s="7">
        <f aca="true" t="shared" si="245" ref="F1144:O1148">F1145</f>
        <v>290</v>
      </c>
      <c r="G1144" s="7">
        <f t="shared" si="245"/>
        <v>0</v>
      </c>
      <c r="H1144" s="35">
        <f t="shared" si="241"/>
        <v>290</v>
      </c>
      <c r="I1144" s="7">
        <f t="shared" si="245"/>
        <v>0</v>
      </c>
      <c r="J1144" s="35">
        <f t="shared" si="240"/>
        <v>290</v>
      </c>
      <c r="K1144" s="7">
        <f t="shared" si="245"/>
        <v>0</v>
      </c>
      <c r="L1144" s="35">
        <f t="shared" si="233"/>
        <v>290</v>
      </c>
      <c r="M1144" s="7">
        <f t="shared" si="245"/>
        <v>0</v>
      </c>
      <c r="N1144" s="35">
        <f t="shared" si="234"/>
        <v>290</v>
      </c>
      <c r="O1144" s="7">
        <f t="shared" si="245"/>
        <v>0</v>
      </c>
      <c r="P1144" s="35">
        <f t="shared" si="238"/>
        <v>290</v>
      </c>
    </row>
    <row r="1145" spans="1:16" ht="12.75">
      <c r="A1145" s="61" t="str">
        <f ca="1">IF(ISERROR(MATCH(C1145,Код_Раздел,0)),"",INDIRECT(ADDRESS(MATCH(C1145,Код_Раздел,0)+1,2,,,"Раздел")))</f>
        <v>Национальная экономика</v>
      </c>
      <c r="B1145" s="45" t="s">
        <v>129</v>
      </c>
      <c r="C1145" s="8" t="s">
        <v>224</v>
      </c>
      <c r="D1145" s="1"/>
      <c r="E1145" s="88"/>
      <c r="F1145" s="7">
        <f t="shared" si="245"/>
        <v>290</v>
      </c>
      <c r="G1145" s="7">
        <f t="shared" si="245"/>
        <v>0</v>
      </c>
      <c r="H1145" s="35">
        <f t="shared" si="241"/>
        <v>290</v>
      </c>
      <c r="I1145" s="7">
        <f t="shared" si="245"/>
        <v>0</v>
      </c>
      <c r="J1145" s="35">
        <f t="shared" si="240"/>
        <v>290</v>
      </c>
      <c r="K1145" s="7">
        <f t="shared" si="245"/>
        <v>0</v>
      </c>
      <c r="L1145" s="35">
        <f aca="true" t="shared" si="246" ref="L1145:L1207">J1145+K1145</f>
        <v>290</v>
      </c>
      <c r="M1145" s="7">
        <f t="shared" si="245"/>
        <v>0</v>
      </c>
      <c r="N1145" s="35">
        <f aca="true" t="shared" si="247" ref="N1145:N1180">L1145+M1145</f>
        <v>290</v>
      </c>
      <c r="O1145" s="7">
        <f t="shared" si="245"/>
        <v>0</v>
      </c>
      <c r="P1145" s="35">
        <f t="shared" si="238"/>
        <v>290</v>
      </c>
    </row>
    <row r="1146" spans="1:16" ht="12.75">
      <c r="A1146" s="12" t="s">
        <v>238</v>
      </c>
      <c r="B1146" s="45" t="s">
        <v>129</v>
      </c>
      <c r="C1146" s="8" t="s">
        <v>224</v>
      </c>
      <c r="D1146" s="1" t="s">
        <v>196</v>
      </c>
      <c r="E1146" s="88"/>
      <c r="F1146" s="7">
        <f t="shared" si="245"/>
        <v>290</v>
      </c>
      <c r="G1146" s="7">
        <f t="shared" si="245"/>
        <v>0</v>
      </c>
      <c r="H1146" s="35">
        <f t="shared" si="241"/>
        <v>290</v>
      </c>
      <c r="I1146" s="7">
        <f t="shared" si="245"/>
        <v>0</v>
      </c>
      <c r="J1146" s="35">
        <f t="shared" si="240"/>
        <v>290</v>
      </c>
      <c r="K1146" s="7">
        <f t="shared" si="245"/>
        <v>0</v>
      </c>
      <c r="L1146" s="35">
        <f t="shared" si="246"/>
        <v>290</v>
      </c>
      <c r="M1146" s="7">
        <f t="shared" si="245"/>
        <v>0</v>
      </c>
      <c r="N1146" s="35">
        <f t="shared" si="247"/>
        <v>290</v>
      </c>
      <c r="O1146" s="7">
        <f t="shared" si="245"/>
        <v>0</v>
      </c>
      <c r="P1146" s="35">
        <f t="shared" si="238"/>
        <v>290</v>
      </c>
    </row>
    <row r="1147" spans="1:16" ht="33">
      <c r="A1147" s="61" t="str">
        <f ca="1">IF(ISERROR(MATCH(E1147,Код_КВР,0)),"",INDIRECT(ADDRESS(MATCH(E1147,Код_КВР,0)+1,2,,,"КВР")))</f>
        <v>Предоставление субсидий бюджетным, автономным учреждениям и иным некоммерческим организациям</v>
      </c>
      <c r="B1147" s="45" t="s">
        <v>129</v>
      </c>
      <c r="C1147" s="8" t="s">
        <v>224</v>
      </c>
      <c r="D1147" s="1" t="s">
        <v>196</v>
      </c>
      <c r="E1147" s="88">
        <v>600</v>
      </c>
      <c r="F1147" s="7">
        <f t="shared" si="245"/>
        <v>290</v>
      </c>
      <c r="G1147" s="7">
        <f t="shared" si="245"/>
        <v>0</v>
      </c>
      <c r="H1147" s="35">
        <f t="shared" si="241"/>
        <v>290</v>
      </c>
      <c r="I1147" s="7">
        <f t="shared" si="245"/>
        <v>0</v>
      </c>
      <c r="J1147" s="35">
        <f t="shared" si="240"/>
        <v>290</v>
      </c>
      <c r="K1147" s="7">
        <f t="shared" si="245"/>
        <v>0</v>
      </c>
      <c r="L1147" s="35">
        <f t="shared" si="246"/>
        <v>290</v>
      </c>
      <c r="M1147" s="7">
        <f t="shared" si="245"/>
        <v>0</v>
      </c>
      <c r="N1147" s="35">
        <f t="shared" si="247"/>
        <v>290</v>
      </c>
      <c r="O1147" s="7">
        <f t="shared" si="245"/>
        <v>0</v>
      </c>
      <c r="P1147" s="35">
        <f t="shared" si="238"/>
        <v>290</v>
      </c>
    </row>
    <row r="1148" spans="1:16" ht="12.75">
      <c r="A1148" s="61" t="str">
        <f ca="1">IF(ISERROR(MATCH(E1148,Код_КВР,0)),"",INDIRECT(ADDRESS(MATCH(E1148,Код_КВР,0)+1,2,,,"КВР")))</f>
        <v>Субсидии бюджетным учреждениям</v>
      </c>
      <c r="B1148" s="45" t="s">
        <v>129</v>
      </c>
      <c r="C1148" s="8" t="s">
        <v>224</v>
      </c>
      <c r="D1148" s="1" t="s">
        <v>196</v>
      </c>
      <c r="E1148" s="88">
        <v>610</v>
      </c>
      <c r="F1148" s="7">
        <f t="shared" si="245"/>
        <v>290</v>
      </c>
      <c r="G1148" s="7">
        <f t="shared" si="245"/>
        <v>0</v>
      </c>
      <c r="H1148" s="35">
        <f t="shared" si="241"/>
        <v>290</v>
      </c>
      <c r="I1148" s="7">
        <f t="shared" si="245"/>
        <v>0</v>
      </c>
      <c r="J1148" s="35">
        <f t="shared" si="240"/>
        <v>290</v>
      </c>
      <c r="K1148" s="7">
        <f t="shared" si="245"/>
        <v>0</v>
      </c>
      <c r="L1148" s="35">
        <f t="shared" si="246"/>
        <v>290</v>
      </c>
      <c r="M1148" s="7">
        <f t="shared" si="245"/>
        <v>0</v>
      </c>
      <c r="N1148" s="35">
        <f t="shared" si="247"/>
        <v>290</v>
      </c>
      <c r="O1148" s="7">
        <f t="shared" si="245"/>
        <v>0</v>
      </c>
      <c r="P1148" s="35">
        <f t="shared" si="238"/>
        <v>290</v>
      </c>
    </row>
    <row r="1149" spans="1:16" ht="12.75">
      <c r="A1149" s="61" t="str">
        <f ca="1">IF(ISERROR(MATCH(E1149,Код_КВР,0)),"",INDIRECT(ADDRESS(MATCH(E1149,Код_КВР,0)+1,2,,,"КВР")))</f>
        <v>Субсидии бюджетным учреждениям на иные цели</v>
      </c>
      <c r="B1149" s="45" t="s">
        <v>129</v>
      </c>
      <c r="C1149" s="8" t="s">
        <v>224</v>
      </c>
      <c r="D1149" s="1" t="s">
        <v>196</v>
      </c>
      <c r="E1149" s="88">
        <v>612</v>
      </c>
      <c r="F1149" s="7">
        <f>'прил.5'!G255</f>
        <v>290</v>
      </c>
      <c r="G1149" s="7">
        <f>'прил.5'!H255</f>
        <v>0</v>
      </c>
      <c r="H1149" s="35">
        <f t="shared" si="241"/>
        <v>290</v>
      </c>
      <c r="I1149" s="7">
        <f>'прил.5'!J255</f>
        <v>0</v>
      </c>
      <c r="J1149" s="35">
        <f t="shared" si="240"/>
        <v>290</v>
      </c>
      <c r="K1149" s="7">
        <f>'прил.5'!L255</f>
        <v>0</v>
      </c>
      <c r="L1149" s="35">
        <f t="shared" si="246"/>
        <v>290</v>
      </c>
      <c r="M1149" s="7">
        <f>'прил.5'!N255</f>
        <v>0</v>
      </c>
      <c r="N1149" s="35">
        <f t="shared" si="247"/>
        <v>290</v>
      </c>
      <c r="O1149" s="7">
        <f>'прил.5'!P255</f>
        <v>0</v>
      </c>
      <c r="P1149" s="35">
        <f t="shared" si="238"/>
        <v>290</v>
      </c>
    </row>
    <row r="1150" spans="1:16" ht="33">
      <c r="A1150" s="61" t="str">
        <f ca="1">IF(ISERROR(MATCH(B1150,Код_КЦСР,0)),"",INDIRECT(ADDRESS(MATCH(B1150,Код_КЦСР,0)+1,2,,,"КЦСР")))</f>
        <v>Материально-техническое обеспечение деятельности работников местного самоуправления</v>
      </c>
      <c r="B1150" s="45" t="s">
        <v>131</v>
      </c>
      <c r="C1150" s="8"/>
      <c r="D1150" s="1"/>
      <c r="E1150" s="88"/>
      <c r="F1150" s="7">
        <f>F1151</f>
        <v>74353.2</v>
      </c>
      <c r="G1150" s="7">
        <f>G1151</f>
        <v>0</v>
      </c>
      <c r="H1150" s="35">
        <f t="shared" si="241"/>
        <v>74353.2</v>
      </c>
      <c r="I1150" s="7">
        <f>I1151</f>
        <v>1364.5</v>
      </c>
      <c r="J1150" s="35">
        <f t="shared" si="240"/>
        <v>75717.7</v>
      </c>
      <c r="K1150" s="7">
        <f>K1151</f>
        <v>0</v>
      </c>
      <c r="L1150" s="35">
        <f t="shared" si="246"/>
        <v>75717.7</v>
      </c>
      <c r="M1150" s="7">
        <f>M1151</f>
        <v>0</v>
      </c>
      <c r="N1150" s="35">
        <f t="shared" si="247"/>
        <v>75717.7</v>
      </c>
      <c r="O1150" s="7">
        <f>O1151</f>
        <v>0</v>
      </c>
      <c r="P1150" s="35">
        <f t="shared" si="238"/>
        <v>75717.7</v>
      </c>
    </row>
    <row r="1151" spans="1:16" ht="12.75">
      <c r="A1151" s="61" t="str">
        <f ca="1">IF(ISERROR(MATCH(C1151,Код_Раздел,0)),"",INDIRECT(ADDRESS(MATCH(C1151,Код_Раздел,0)+1,2,,,"Раздел")))</f>
        <v>Общегосударственные  вопросы</v>
      </c>
      <c r="B1151" s="45" t="s">
        <v>131</v>
      </c>
      <c r="C1151" s="8" t="s">
        <v>221</v>
      </c>
      <c r="D1151" s="1"/>
      <c r="E1151" s="88"/>
      <c r="F1151" s="7">
        <f>F1152</f>
        <v>74353.2</v>
      </c>
      <c r="G1151" s="7">
        <f>G1152</f>
        <v>0</v>
      </c>
      <c r="H1151" s="35">
        <f t="shared" si="241"/>
        <v>74353.2</v>
      </c>
      <c r="I1151" s="7">
        <f>I1152</f>
        <v>1364.5</v>
      </c>
      <c r="J1151" s="35">
        <f t="shared" si="240"/>
        <v>75717.7</v>
      </c>
      <c r="K1151" s="7">
        <f>K1152</f>
        <v>0</v>
      </c>
      <c r="L1151" s="35">
        <f t="shared" si="246"/>
        <v>75717.7</v>
      </c>
      <c r="M1151" s="7">
        <f>M1152</f>
        <v>0</v>
      </c>
      <c r="N1151" s="35">
        <f t="shared" si="247"/>
        <v>75717.7</v>
      </c>
      <c r="O1151" s="7">
        <f>O1152</f>
        <v>0</v>
      </c>
      <c r="P1151" s="35">
        <f t="shared" si="238"/>
        <v>75717.7</v>
      </c>
    </row>
    <row r="1152" spans="1:16" ht="12.75">
      <c r="A1152" s="12" t="s">
        <v>245</v>
      </c>
      <c r="B1152" s="45" t="s">
        <v>131</v>
      </c>
      <c r="C1152" s="8" t="s">
        <v>221</v>
      </c>
      <c r="D1152" s="1" t="s">
        <v>198</v>
      </c>
      <c r="E1152" s="88"/>
      <c r="F1152" s="7">
        <f>F1153+F1155+F1158</f>
        <v>74353.2</v>
      </c>
      <c r="G1152" s="7">
        <f>G1153+G1155+G1158</f>
        <v>0</v>
      </c>
      <c r="H1152" s="35">
        <f t="shared" si="241"/>
        <v>74353.2</v>
      </c>
      <c r="I1152" s="7">
        <f>I1153+I1155+I1158</f>
        <v>1364.5</v>
      </c>
      <c r="J1152" s="35">
        <f t="shared" si="240"/>
        <v>75717.7</v>
      </c>
      <c r="K1152" s="7">
        <f>K1153+K1155+K1158</f>
        <v>0</v>
      </c>
      <c r="L1152" s="35">
        <f t="shared" si="246"/>
        <v>75717.7</v>
      </c>
      <c r="M1152" s="7">
        <f>M1153+M1155+M1158</f>
        <v>0</v>
      </c>
      <c r="N1152" s="35">
        <f t="shared" si="247"/>
        <v>75717.7</v>
      </c>
      <c r="O1152" s="7">
        <f>O1153+O1155+O1158</f>
        <v>0</v>
      </c>
      <c r="P1152" s="35">
        <f t="shared" si="238"/>
        <v>75717.7</v>
      </c>
    </row>
    <row r="1153" spans="1:16" ht="33">
      <c r="A1153" s="61" t="str">
        <f aca="true" t="shared" si="248" ref="A1153:A1161">IF(ISERROR(MATCH(E1153,Код_КВР,0)),"",INDIRECT(ADDRESS(MATCH(E1153,Код_КВР,0)+1,2,,,"КВР")))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3" s="45" t="s">
        <v>131</v>
      </c>
      <c r="C1153" s="8" t="s">
        <v>221</v>
      </c>
      <c r="D1153" s="1" t="s">
        <v>198</v>
      </c>
      <c r="E1153" s="88">
        <v>100</v>
      </c>
      <c r="F1153" s="7">
        <f>F1154</f>
        <v>37037.1</v>
      </c>
      <c r="G1153" s="7">
        <f>G1154</f>
        <v>0</v>
      </c>
      <c r="H1153" s="35">
        <f t="shared" si="241"/>
        <v>37037.1</v>
      </c>
      <c r="I1153" s="7">
        <f>I1154</f>
        <v>431.7</v>
      </c>
      <c r="J1153" s="35">
        <f t="shared" si="240"/>
        <v>37468.799999999996</v>
      </c>
      <c r="K1153" s="7">
        <f>K1154</f>
        <v>0</v>
      </c>
      <c r="L1153" s="35">
        <f t="shared" si="246"/>
        <v>37468.799999999996</v>
      </c>
      <c r="M1153" s="7">
        <f>M1154</f>
        <v>0</v>
      </c>
      <c r="N1153" s="35">
        <f t="shared" si="247"/>
        <v>37468.799999999996</v>
      </c>
      <c r="O1153" s="7">
        <f>O1154</f>
        <v>0</v>
      </c>
      <c r="P1153" s="35">
        <f t="shared" si="238"/>
        <v>37468.799999999996</v>
      </c>
    </row>
    <row r="1154" spans="1:16" ht="12.75">
      <c r="A1154" s="61" t="str">
        <f ca="1" t="shared" si="248"/>
        <v>Расходы на выплаты персоналу казенных учреждений</v>
      </c>
      <c r="B1154" s="45" t="s">
        <v>131</v>
      </c>
      <c r="C1154" s="8" t="s">
        <v>221</v>
      </c>
      <c r="D1154" s="1" t="s">
        <v>198</v>
      </c>
      <c r="E1154" s="88">
        <v>110</v>
      </c>
      <c r="F1154" s="7">
        <f>'прил.5'!G116</f>
        <v>37037.1</v>
      </c>
      <c r="G1154" s="7">
        <f>'прил.5'!H116</f>
        <v>0</v>
      </c>
      <c r="H1154" s="35">
        <f t="shared" si="241"/>
        <v>37037.1</v>
      </c>
      <c r="I1154" s="7">
        <f>'прил.5'!J116</f>
        <v>431.7</v>
      </c>
      <c r="J1154" s="35">
        <f t="shared" si="240"/>
        <v>37468.799999999996</v>
      </c>
      <c r="K1154" s="7">
        <f>'прил.5'!L116</f>
        <v>0</v>
      </c>
      <c r="L1154" s="35">
        <f t="shared" si="246"/>
        <v>37468.799999999996</v>
      </c>
      <c r="M1154" s="7">
        <f>'прил.5'!N116</f>
        <v>0</v>
      </c>
      <c r="N1154" s="35">
        <f t="shared" si="247"/>
        <v>37468.799999999996</v>
      </c>
      <c r="O1154" s="7">
        <f>'прил.5'!P116</f>
        <v>0</v>
      </c>
      <c r="P1154" s="35">
        <f t="shared" si="238"/>
        <v>37468.799999999996</v>
      </c>
    </row>
    <row r="1155" spans="1:16" ht="12.75">
      <c r="A1155" s="61" t="str">
        <f ca="1" t="shared" si="248"/>
        <v>Закупка товаров, работ и услуг для муниципальных нужд</v>
      </c>
      <c r="B1155" s="45" t="s">
        <v>131</v>
      </c>
      <c r="C1155" s="8" t="s">
        <v>221</v>
      </c>
      <c r="D1155" s="1" t="s">
        <v>198</v>
      </c>
      <c r="E1155" s="88">
        <v>200</v>
      </c>
      <c r="F1155" s="7">
        <f>F1156</f>
        <v>34357.8</v>
      </c>
      <c r="G1155" s="7">
        <f>G1156</f>
        <v>0</v>
      </c>
      <c r="H1155" s="35">
        <f t="shared" si="241"/>
        <v>34357.8</v>
      </c>
      <c r="I1155" s="7">
        <f>I1156</f>
        <v>932.8</v>
      </c>
      <c r="J1155" s="35">
        <f t="shared" si="240"/>
        <v>35290.600000000006</v>
      </c>
      <c r="K1155" s="7">
        <f>K1156</f>
        <v>0</v>
      </c>
      <c r="L1155" s="35">
        <f t="shared" si="246"/>
        <v>35290.600000000006</v>
      </c>
      <c r="M1155" s="7">
        <f>M1156</f>
        <v>0</v>
      </c>
      <c r="N1155" s="35">
        <f t="shared" si="247"/>
        <v>35290.600000000006</v>
      </c>
      <c r="O1155" s="7">
        <f>O1156</f>
        <v>0</v>
      </c>
      <c r="P1155" s="35">
        <f t="shared" si="238"/>
        <v>35290.600000000006</v>
      </c>
    </row>
    <row r="1156" spans="1:16" ht="33">
      <c r="A1156" s="61" t="str">
        <f ca="1" t="shared" si="248"/>
        <v>Иные закупки товаров, работ и услуг для обеспечения муниципальных нужд</v>
      </c>
      <c r="B1156" s="45" t="s">
        <v>131</v>
      </c>
      <c r="C1156" s="8" t="s">
        <v>221</v>
      </c>
      <c r="D1156" s="1" t="s">
        <v>198</v>
      </c>
      <c r="E1156" s="88">
        <v>240</v>
      </c>
      <c r="F1156" s="7">
        <f>F1157</f>
        <v>34357.8</v>
      </c>
      <c r="G1156" s="7">
        <f>G1157</f>
        <v>0</v>
      </c>
      <c r="H1156" s="35">
        <f t="shared" si="241"/>
        <v>34357.8</v>
      </c>
      <c r="I1156" s="7">
        <f>I1157</f>
        <v>932.8</v>
      </c>
      <c r="J1156" s="35">
        <f t="shared" si="240"/>
        <v>35290.600000000006</v>
      </c>
      <c r="K1156" s="7">
        <f>K1157</f>
        <v>0</v>
      </c>
      <c r="L1156" s="35">
        <f t="shared" si="246"/>
        <v>35290.600000000006</v>
      </c>
      <c r="M1156" s="7">
        <f>M1157</f>
        <v>0</v>
      </c>
      <c r="N1156" s="35">
        <f t="shared" si="247"/>
        <v>35290.600000000006</v>
      </c>
      <c r="O1156" s="7">
        <f>O1157</f>
        <v>0</v>
      </c>
      <c r="P1156" s="35">
        <f t="shared" si="238"/>
        <v>35290.600000000006</v>
      </c>
    </row>
    <row r="1157" spans="1:16" ht="33">
      <c r="A1157" s="61" t="str">
        <f ca="1" t="shared" si="248"/>
        <v xml:space="preserve">Прочая закупка товаров, работ и услуг для обеспечения муниципальных нужд         </v>
      </c>
      <c r="B1157" s="45" t="s">
        <v>131</v>
      </c>
      <c r="C1157" s="8" t="s">
        <v>221</v>
      </c>
      <c r="D1157" s="1" t="s">
        <v>198</v>
      </c>
      <c r="E1157" s="88">
        <v>244</v>
      </c>
      <c r="F1157" s="7">
        <f>'прил.5'!G119</f>
        <v>34357.8</v>
      </c>
      <c r="G1157" s="7">
        <f>'прил.5'!H119</f>
        <v>0</v>
      </c>
      <c r="H1157" s="35">
        <f t="shared" si="241"/>
        <v>34357.8</v>
      </c>
      <c r="I1157" s="7">
        <f>'прил.5'!J119</f>
        <v>932.8</v>
      </c>
      <c r="J1157" s="35">
        <f t="shared" si="240"/>
        <v>35290.600000000006</v>
      </c>
      <c r="K1157" s="7">
        <f>'прил.5'!L119</f>
        <v>0</v>
      </c>
      <c r="L1157" s="35">
        <f t="shared" si="246"/>
        <v>35290.600000000006</v>
      </c>
      <c r="M1157" s="7">
        <f>'прил.5'!N119</f>
        <v>0</v>
      </c>
      <c r="N1157" s="35">
        <f t="shared" si="247"/>
        <v>35290.600000000006</v>
      </c>
      <c r="O1157" s="7">
        <f>'прил.5'!P119</f>
        <v>0</v>
      </c>
      <c r="P1157" s="35">
        <f t="shared" si="238"/>
        <v>35290.600000000006</v>
      </c>
    </row>
    <row r="1158" spans="1:16" ht="12.75">
      <c r="A1158" s="61" t="str">
        <f ca="1" t="shared" si="248"/>
        <v>Иные бюджетные ассигнования</v>
      </c>
      <c r="B1158" s="45" t="s">
        <v>131</v>
      </c>
      <c r="C1158" s="8" t="s">
        <v>221</v>
      </c>
      <c r="D1158" s="1" t="s">
        <v>198</v>
      </c>
      <c r="E1158" s="88">
        <v>800</v>
      </c>
      <c r="F1158" s="7">
        <f>F1159</f>
        <v>2958.2999999999997</v>
      </c>
      <c r="G1158" s="7">
        <f>G1159</f>
        <v>0</v>
      </c>
      <c r="H1158" s="35">
        <f t="shared" si="241"/>
        <v>2958.2999999999997</v>
      </c>
      <c r="I1158" s="7">
        <f>I1159</f>
        <v>0</v>
      </c>
      <c r="J1158" s="35">
        <f t="shared" si="240"/>
        <v>2958.2999999999997</v>
      </c>
      <c r="K1158" s="7">
        <f>K1159</f>
        <v>0</v>
      </c>
      <c r="L1158" s="35">
        <f t="shared" si="246"/>
        <v>2958.2999999999997</v>
      </c>
      <c r="M1158" s="7">
        <f>M1159</f>
        <v>0</v>
      </c>
      <c r="N1158" s="35">
        <f t="shared" si="247"/>
        <v>2958.2999999999997</v>
      </c>
      <c r="O1158" s="7">
        <f>O1159</f>
        <v>0</v>
      </c>
      <c r="P1158" s="35">
        <f t="shared" si="238"/>
        <v>2958.2999999999997</v>
      </c>
    </row>
    <row r="1159" spans="1:16" ht="12.75">
      <c r="A1159" s="61" t="str">
        <f ca="1" t="shared" si="248"/>
        <v>Уплата налогов, сборов и иных платежей</v>
      </c>
      <c r="B1159" s="45" t="s">
        <v>131</v>
      </c>
      <c r="C1159" s="8" t="s">
        <v>221</v>
      </c>
      <c r="D1159" s="1" t="s">
        <v>198</v>
      </c>
      <c r="E1159" s="88">
        <v>850</v>
      </c>
      <c r="F1159" s="7">
        <f>SUM(F1160:F1161)</f>
        <v>2958.2999999999997</v>
      </c>
      <c r="G1159" s="7">
        <f>SUM(G1160:G1161)</f>
        <v>0</v>
      </c>
      <c r="H1159" s="35">
        <f t="shared" si="241"/>
        <v>2958.2999999999997</v>
      </c>
      <c r="I1159" s="7">
        <f>SUM(I1160:I1161)</f>
        <v>0</v>
      </c>
      <c r="J1159" s="35">
        <f t="shared" si="240"/>
        <v>2958.2999999999997</v>
      </c>
      <c r="K1159" s="7">
        <f>SUM(K1160:K1161)</f>
        <v>0</v>
      </c>
      <c r="L1159" s="35">
        <f t="shared" si="246"/>
        <v>2958.2999999999997</v>
      </c>
      <c r="M1159" s="7">
        <f>SUM(M1160:M1161)</f>
        <v>0</v>
      </c>
      <c r="N1159" s="35">
        <f t="shared" si="247"/>
        <v>2958.2999999999997</v>
      </c>
      <c r="O1159" s="7">
        <f>SUM(O1160:O1161)</f>
        <v>0</v>
      </c>
      <c r="P1159" s="35">
        <f t="shared" si="238"/>
        <v>2958.2999999999997</v>
      </c>
    </row>
    <row r="1160" spans="1:16" ht="12.75">
      <c r="A1160" s="61" t="str">
        <f ca="1" t="shared" si="248"/>
        <v>Уплата налога на имущество организаций и земельного налога</v>
      </c>
      <c r="B1160" s="45" t="s">
        <v>131</v>
      </c>
      <c r="C1160" s="8" t="s">
        <v>221</v>
      </c>
      <c r="D1160" s="1" t="s">
        <v>198</v>
      </c>
      <c r="E1160" s="88">
        <v>851</v>
      </c>
      <c r="F1160" s="7">
        <f>'прил.5'!G122</f>
        <v>2591.6</v>
      </c>
      <c r="G1160" s="7">
        <f>'прил.5'!H122</f>
        <v>0</v>
      </c>
      <c r="H1160" s="35">
        <f t="shared" si="241"/>
        <v>2591.6</v>
      </c>
      <c r="I1160" s="7">
        <f>'прил.5'!J122</f>
        <v>0</v>
      </c>
      <c r="J1160" s="35">
        <f t="shared" si="240"/>
        <v>2591.6</v>
      </c>
      <c r="K1160" s="7">
        <f>'прил.5'!L122</f>
        <v>0</v>
      </c>
      <c r="L1160" s="35">
        <f t="shared" si="246"/>
        <v>2591.6</v>
      </c>
      <c r="M1160" s="7">
        <f>'прил.5'!N122</f>
        <v>0</v>
      </c>
      <c r="N1160" s="35">
        <f t="shared" si="247"/>
        <v>2591.6</v>
      </c>
      <c r="O1160" s="7">
        <f>'прил.5'!P122</f>
        <v>0</v>
      </c>
      <c r="P1160" s="35">
        <f t="shared" si="238"/>
        <v>2591.6</v>
      </c>
    </row>
    <row r="1161" spans="1:16" ht="12.75">
      <c r="A1161" s="61" t="str">
        <f ca="1" t="shared" si="248"/>
        <v>Уплата прочих налогов, сборов и иных платежей</v>
      </c>
      <c r="B1161" s="45" t="s">
        <v>131</v>
      </c>
      <c r="C1161" s="8" t="s">
        <v>221</v>
      </c>
      <c r="D1161" s="1" t="s">
        <v>198</v>
      </c>
      <c r="E1161" s="88">
        <v>852</v>
      </c>
      <c r="F1161" s="7">
        <f>'прил.5'!G123</f>
        <v>366.7</v>
      </c>
      <c r="G1161" s="7">
        <f>'прил.5'!H123</f>
        <v>0</v>
      </c>
      <c r="H1161" s="35">
        <f t="shared" si="241"/>
        <v>366.7</v>
      </c>
      <c r="I1161" s="7">
        <f>'прил.5'!J123</f>
        <v>0</v>
      </c>
      <c r="J1161" s="35">
        <f t="shared" si="240"/>
        <v>366.7</v>
      </c>
      <c r="K1161" s="7">
        <f>'прил.5'!L123</f>
        <v>0</v>
      </c>
      <c r="L1161" s="35">
        <f t="shared" si="246"/>
        <v>366.7</v>
      </c>
      <c r="M1161" s="7">
        <f>'прил.5'!N123</f>
        <v>0</v>
      </c>
      <c r="N1161" s="35">
        <f t="shared" si="247"/>
        <v>366.7</v>
      </c>
      <c r="O1161" s="7">
        <f>'прил.5'!P123</f>
        <v>0</v>
      </c>
      <c r="P1161" s="35">
        <f t="shared" si="238"/>
        <v>366.7</v>
      </c>
    </row>
    <row r="1162" spans="1:16" ht="12.75">
      <c r="A1162" s="61" t="str">
        <f ca="1">IF(ISERROR(MATCH(B1162,Код_КЦСР,0)),"",INDIRECT(ADDRESS(MATCH(B1162,Код_КЦСР,0)+1,2,,,"КЦСР")))</f>
        <v>Развитие муниципальной службы в мэрии города Череповца</v>
      </c>
      <c r="B1162" s="45" t="s">
        <v>133</v>
      </c>
      <c r="C1162" s="8"/>
      <c r="D1162" s="1"/>
      <c r="E1162" s="88"/>
      <c r="F1162" s="7">
        <f>F1163+F1169</f>
        <v>13790</v>
      </c>
      <c r="G1162" s="7">
        <f>G1163+G1169</f>
        <v>0</v>
      </c>
      <c r="H1162" s="35">
        <f t="shared" si="241"/>
        <v>13790</v>
      </c>
      <c r="I1162" s="7">
        <f>I1163+I1169</f>
        <v>0</v>
      </c>
      <c r="J1162" s="35">
        <f t="shared" si="240"/>
        <v>13790</v>
      </c>
      <c r="K1162" s="7">
        <f>K1163+K1169</f>
        <v>-77</v>
      </c>
      <c r="L1162" s="35">
        <f t="shared" si="246"/>
        <v>13713</v>
      </c>
      <c r="M1162" s="7">
        <f>M1163+M1169</f>
        <v>0</v>
      </c>
      <c r="N1162" s="35">
        <f t="shared" si="247"/>
        <v>13713</v>
      </c>
      <c r="O1162" s="7">
        <f>O1163+O1169</f>
        <v>0</v>
      </c>
      <c r="P1162" s="35">
        <f t="shared" si="238"/>
        <v>13713</v>
      </c>
    </row>
    <row r="1163" spans="1:16" ht="49.5">
      <c r="A1163" s="61" t="str">
        <f ca="1">IF(ISERROR(MATCH(B1163,Код_КЦСР,0)),"",INDIRECT(ADDRESS(MATCH(B1163,Код_КЦСР,0)+1,2,,,"КЦСР")))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163" s="45" t="s">
        <v>135</v>
      </c>
      <c r="C1163" s="8"/>
      <c r="D1163" s="1"/>
      <c r="E1163" s="88"/>
      <c r="F1163" s="7">
        <f aca="true" t="shared" si="249" ref="F1163:O1167">F1164</f>
        <v>350</v>
      </c>
      <c r="G1163" s="7">
        <f t="shared" si="249"/>
        <v>0</v>
      </c>
      <c r="H1163" s="35">
        <f t="shared" si="241"/>
        <v>350</v>
      </c>
      <c r="I1163" s="7">
        <f t="shared" si="249"/>
        <v>0</v>
      </c>
      <c r="J1163" s="35">
        <f t="shared" si="240"/>
        <v>350</v>
      </c>
      <c r="K1163" s="7">
        <f t="shared" si="249"/>
        <v>-77</v>
      </c>
      <c r="L1163" s="35">
        <f t="shared" si="246"/>
        <v>273</v>
      </c>
      <c r="M1163" s="7">
        <f t="shared" si="249"/>
        <v>0</v>
      </c>
      <c r="N1163" s="35">
        <f t="shared" si="247"/>
        <v>273</v>
      </c>
      <c r="O1163" s="7">
        <f t="shared" si="249"/>
        <v>0</v>
      </c>
      <c r="P1163" s="35">
        <f t="shared" si="238"/>
        <v>273</v>
      </c>
    </row>
    <row r="1164" spans="1:16" ht="12.75">
      <c r="A1164" s="61" t="str">
        <f ca="1">IF(ISERROR(MATCH(C1164,Код_Раздел,0)),"",INDIRECT(ADDRESS(MATCH(C1164,Код_Раздел,0)+1,2,,,"Раздел")))</f>
        <v>Общегосударственные  вопросы</v>
      </c>
      <c r="B1164" s="45" t="s">
        <v>135</v>
      </c>
      <c r="C1164" s="8" t="s">
        <v>221</v>
      </c>
      <c r="D1164" s="1"/>
      <c r="E1164" s="88"/>
      <c r="F1164" s="7">
        <f t="shared" si="249"/>
        <v>350</v>
      </c>
      <c r="G1164" s="7">
        <f t="shared" si="249"/>
        <v>0</v>
      </c>
      <c r="H1164" s="35">
        <f t="shared" si="241"/>
        <v>350</v>
      </c>
      <c r="I1164" s="7">
        <f t="shared" si="249"/>
        <v>0</v>
      </c>
      <c r="J1164" s="35">
        <f t="shared" si="240"/>
        <v>350</v>
      </c>
      <c r="K1164" s="7">
        <f t="shared" si="249"/>
        <v>-77</v>
      </c>
      <c r="L1164" s="35">
        <f t="shared" si="246"/>
        <v>273</v>
      </c>
      <c r="M1164" s="7">
        <f t="shared" si="249"/>
        <v>0</v>
      </c>
      <c r="N1164" s="35">
        <f t="shared" si="247"/>
        <v>273</v>
      </c>
      <c r="O1164" s="7">
        <f t="shared" si="249"/>
        <v>0</v>
      </c>
      <c r="P1164" s="35">
        <f t="shared" si="238"/>
        <v>273</v>
      </c>
    </row>
    <row r="1165" spans="1:16" ht="12.75">
      <c r="A1165" s="12" t="s">
        <v>245</v>
      </c>
      <c r="B1165" s="45" t="s">
        <v>135</v>
      </c>
      <c r="C1165" s="8" t="s">
        <v>221</v>
      </c>
      <c r="D1165" s="1" t="s">
        <v>198</v>
      </c>
      <c r="E1165" s="88"/>
      <c r="F1165" s="7">
        <f t="shared" si="249"/>
        <v>350</v>
      </c>
      <c r="G1165" s="7">
        <f t="shared" si="249"/>
        <v>0</v>
      </c>
      <c r="H1165" s="35">
        <f t="shared" si="241"/>
        <v>350</v>
      </c>
      <c r="I1165" s="7">
        <f t="shared" si="249"/>
        <v>0</v>
      </c>
      <c r="J1165" s="35">
        <f t="shared" si="240"/>
        <v>350</v>
      </c>
      <c r="K1165" s="7">
        <f t="shared" si="249"/>
        <v>-77</v>
      </c>
      <c r="L1165" s="35">
        <f t="shared" si="246"/>
        <v>273</v>
      </c>
      <c r="M1165" s="7">
        <f t="shared" si="249"/>
        <v>0</v>
      </c>
      <c r="N1165" s="35">
        <f t="shared" si="247"/>
        <v>273</v>
      </c>
      <c r="O1165" s="7">
        <f t="shared" si="249"/>
        <v>0</v>
      </c>
      <c r="P1165" s="35">
        <f t="shared" si="238"/>
        <v>273</v>
      </c>
    </row>
    <row r="1166" spans="1:16" ht="12.75">
      <c r="A1166" s="61" t="str">
        <f ca="1">IF(ISERROR(MATCH(E1166,Код_КВР,0)),"",INDIRECT(ADDRESS(MATCH(E1166,Код_КВР,0)+1,2,,,"КВР")))</f>
        <v>Закупка товаров, работ и услуг для муниципальных нужд</v>
      </c>
      <c r="B1166" s="45" t="s">
        <v>135</v>
      </c>
      <c r="C1166" s="8" t="s">
        <v>221</v>
      </c>
      <c r="D1166" s="1" t="s">
        <v>198</v>
      </c>
      <c r="E1166" s="88">
        <v>200</v>
      </c>
      <c r="F1166" s="7">
        <f t="shared" si="249"/>
        <v>350</v>
      </c>
      <c r="G1166" s="7">
        <f t="shared" si="249"/>
        <v>0</v>
      </c>
      <c r="H1166" s="35">
        <f t="shared" si="241"/>
        <v>350</v>
      </c>
      <c r="I1166" s="7">
        <f t="shared" si="249"/>
        <v>0</v>
      </c>
      <c r="J1166" s="35">
        <f t="shared" si="240"/>
        <v>350</v>
      </c>
      <c r="K1166" s="7">
        <f t="shared" si="249"/>
        <v>-77</v>
      </c>
      <c r="L1166" s="35">
        <f t="shared" si="246"/>
        <v>273</v>
      </c>
      <c r="M1166" s="7">
        <f t="shared" si="249"/>
        <v>0</v>
      </c>
      <c r="N1166" s="35">
        <f t="shared" si="247"/>
        <v>273</v>
      </c>
      <c r="O1166" s="7">
        <f t="shared" si="249"/>
        <v>0</v>
      </c>
      <c r="P1166" s="35">
        <f t="shared" si="238"/>
        <v>273</v>
      </c>
    </row>
    <row r="1167" spans="1:16" ht="33">
      <c r="A1167" s="61" t="str">
        <f ca="1">IF(ISERROR(MATCH(E1167,Код_КВР,0)),"",INDIRECT(ADDRESS(MATCH(E1167,Код_КВР,0)+1,2,,,"КВР")))</f>
        <v>Иные закупки товаров, работ и услуг для обеспечения муниципальных нужд</v>
      </c>
      <c r="B1167" s="45" t="s">
        <v>135</v>
      </c>
      <c r="C1167" s="8" t="s">
        <v>221</v>
      </c>
      <c r="D1167" s="1" t="s">
        <v>198</v>
      </c>
      <c r="E1167" s="88">
        <v>240</v>
      </c>
      <c r="F1167" s="7">
        <f t="shared" si="249"/>
        <v>350</v>
      </c>
      <c r="G1167" s="7">
        <f t="shared" si="249"/>
        <v>0</v>
      </c>
      <c r="H1167" s="35">
        <f t="shared" si="241"/>
        <v>350</v>
      </c>
      <c r="I1167" s="7">
        <f t="shared" si="249"/>
        <v>0</v>
      </c>
      <c r="J1167" s="35">
        <f t="shared" si="240"/>
        <v>350</v>
      </c>
      <c r="K1167" s="7">
        <f t="shared" si="249"/>
        <v>-77</v>
      </c>
      <c r="L1167" s="35">
        <f t="shared" si="246"/>
        <v>273</v>
      </c>
      <c r="M1167" s="7">
        <f t="shared" si="249"/>
        <v>0</v>
      </c>
      <c r="N1167" s="35">
        <f t="shared" si="247"/>
        <v>273</v>
      </c>
      <c r="O1167" s="7">
        <f t="shared" si="249"/>
        <v>0</v>
      </c>
      <c r="P1167" s="35">
        <f t="shared" si="238"/>
        <v>273</v>
      </c>
    </row>
    <row r="1168" spans="1:16" ht="33">
      <c r="A1168" s="61" t="str">
        <f ca="1">IF(ISERROR(MATCH(E1168,Код_КВР,0)),"",INDIRECT(ADDRESS(MATCH(E1168,Код_КВР,0)+1,2,,,"КВР")))</f>
        <v xml:space="preserve">Прочая закупка товаров, работ и услуг для обеспечения муниципальных нужд         </v>
      </c>
      <c r="B1168" s="45" t="s">
        <v>135</v>
      </c>
      <c r="C1168" s="8" t="s">
        <v>221</v>
      </c>
      <c r="D1168" s="1" t="s">
        <v>198</v>
      </c>
      <c r="E1168" s="88">
        <v>244</v>
      </c>
      <c r="F1168" s="7">
        <f>'прил.5'!G128</f>
        <v>350</v>
      </c>
      <c r="G1168" s="7">
        <f>'прил.5'!H128</f>
        <v>0</v>
      </c>
      <c r="H1168" s="35">
        <f t="shared" si="241"/>
        <v>350</v>
      </c>
      <c r="I1168" s="7">
        <f>'прил.5'!J128</f>
        <v>0</v>
      </c>
      <c r="J1168" s="35">
        <f t="shared" si="240"/>
        <v>350</v>
      </c>
      <c r="K1168" s="7">
        <f>'прил.5'!L128</f>
        <v>-77</v>
      </c>
      <c r="L1168" s="35">
        <f t="shared" si="246"/>
        <v>273</v>
      </c>
      <c r="M1168" s="7">
        <f>'прил.5'!N128</f>
        <v>0</v>
      </c>
      <c r="N1168" s="35">
        <f t="shared" si="247"/>
        <v>273</v>
      </c>
      <c r="O1168" s="7">
        <f>'прил.5'!P128</f>
        <v>0</v>
      </c>
      <c r="P1168" s="35">
        <f t="shared" si="238"/>
        <v>273</v>
      </c>
    </row>
    <row r="1169" spans="1:16" ht="12.75">
      <c r="A1169" s="61" t="str">
        <f ca="1">IF(ISERROR(MATCH(B1169,Код_КЦСР,0)),"",INDIRECT(ADDRESS(MATCH(B1169,Код_КЦСР,0)+1,2,,,"КЦСР")))</f>
        <v>Повышение престижа муниципальной службы в городе</v>
      </c>
      <c r="B1169" s="45" t="s">
        <v>136</v>
      </c>
      <c r="C1169" s="8"/>
      <c r="D1169" s="1"/>
      <c r="E1169" s="88"/>
      <c r="F1169" s="7">
        <f aca="true" t="shared" si="250" ref="F1169:O1172">F1170</f>
        <v>13440</v>
      </c>
      <c r="G1169" s="7">
        <f t="shared" si="250"/>
        <v>0</v>
      </c>
      <c r="H1169" s="35">
        <f t="shared" si="241"/>
        <v>13440</v>
      </c>
      <c r="I1169" s="7">
        <f t="shared" si="250"/>
        <v>0</v>
      </c>
      <c r="J1169" s="35">
        <f t="shared" si="240"/>
        <v>13440</v>
      </c>
      <c r="K1169" s="7">
        <f t="shared" si="250"/>
        <v>0</v>
      </c>
      <c r="L1169" s="35">
        <f t="shared" si="246"/>
        <v>13440</v>
      </c>
      <c r="M1169" s="7">
        <f t="shared" si="250"/>
        <v>0</v>
      </c>
      <c r="N1169" s="35">
        <f t="shared" si="247"/>
        <v>13440</v>
      </c>
      <c r="O1169" s="7">
        <f t="shared" si="250"/>
        <v>0</v>
      </c>
      <c r="P1169" s="35">
        <f t="shared" si="238"/>
        <v>13440</v>
      </c>
    </row>
    <row r="1170" spans="1:16" ht="12.75">
      <c r="A1170" s="61" t="str">
        <f ca="1">IF(ISERROR(MATCH(C1170,Код_Раздел,0)),"",INDIRECT(ADDRESS(MATCH(C1170,Код_Раздел,0)+1,2,,,"Раздел")))</f>
        <v>Социальная политика</v>
      </c>
      <c r="B1170" s="45" t="s">
        <v>136</v>
      </c>
      <c r="C1170" s="8" t="s">
        <v>196</v>
      </c>
      <c r="D1170" s="1"/>
      <c r="E1170" s="88"/>
      <c r="F1170" s="7">
        <f t="shared" si="250"/>
        <v>13440</v>
      </c>
      <c r="G1170" s="7">
        <f t="shared" si="250"/>
        <v>0</v>
      </c>
      <c r="H1170" s="35">
        <f t="shared" si="241"/>
        <v>13440</v>
      </c>
      <c r="I1170" s="7">
        <f t="shared" si="250"/>
        <v>0</v>
      </c>
      <c r="J1170" s="35">
        <f t="shared" si="240"/>
        <v>13440</v>
      </c>
      <c r="K1170" s="7">
        <f t="shared" si="250"/>
        <v>0</v>
      </c>
      <c r="L1170" s="35">
        <f t="shared" si="246"/>
        <v>13440</v>
      </c>
      <c r="M1170" s="7">
        <f t="shared" si="250"/>
        <v>0</v>
      </c>
      <c r="N1170" s="35">
        <f t="shared" si="247"/>
        <v>13440</v>
      </c>
      <c r="O1170" s="7">
        <f t="shared" si="250"/>
        <v>0</v>
      </c>
      <c r="P1170" s="35">
        <f t="shared" si="238"/>
        <v>13440</v>
      </c>
    </row>
    <row r="1171" spans="1:16" ht="12.75">
      <c r="A1171" s="12" t="s">
        <v>193</v>
      </c>
      <c r="B1171" s="45" t="s">
        <v>136</v>
      </c>
      <c r="C1171" s="8" t="s">
        <v>196</v>
      </c>
      <c r="D1171" s="1" t="s">
        <v>221</v>
      </c>
      <c r="E1171" s="88"/>
      <c r="F1171" s="7">
        <f t="shared" si="250"/>
        <v>13440</v>
      </c>
      <c r="G1171" s="7">
        <f t="shared" si="250"/>
        <v>0</v>
      </c>
      <c r="H1171" s="35">
        <f t="shared" si="241"/>
        <v>13440</v>
      </c>
      <c r="I1171" s="7">
        <f t="shared" si="250"/>
        <v>0</v>
      </c>
      <c r="J1171" s="35">
        <f t="shared" si="240"/>
        <v>13440</v>
      </c>
      <c r="K1171" s="7">
        <f t="shared" si="250"/>
        <v>0</v>
      </c>
      <c r="L1171" s="35">
        <f t="shared" si="246"/>
        <v>13440</v>
      </c>
      <c r="M1171" s="7">
        <f t="shared" si="250"/>
        <v>0</v>
      </c>
      <c r="N1171" s="35">
        <f t="shared" si="247"/>
        <v>13440</v>
      </c>
      <c r="O1171" s="7">
        <f t="shared" si="250"/>
        <v>0</v>
      </c>
      <c r="P1171" s="35">
        <f t="shared" si="238"/>
        <v>13440</v>
      </c>
    </row>
    <row r="1172" spans="1:16" ht="12.75">
      <c r="A1172" s="61" t="str">
        <f ca="1">IF(ISERROR(MATCH(E1172,Код_КВР,0)),"",INDIRECT(ADDRESS(MATCH(E1172,Код_КВР,0)+1,2,,,"КВР")))</f>
        <v>Социальное обеспечение и иные выплаты населению</v>
      </c>
      <c r="B1172" s="45" t="s">
        <v>136</v>
      </c>
      <c r="C1172" s="8" t="s">
        <v>196</v>
      </c>
      <c r="D1172" s="1" t="s">
        <v>221</v>
      </c>
      <c r="E1172" s="88">
        <v>300</v>
      </c>
      <c r="F1172" s="7">
        <f t="shared" si="250"/>
        <v>13440</v>
      </c>
      <c r="G1172" s="7">
        <f t="shared" si="250"/>
        <v>0</v>
      </c>
      <c r="H1172" s="35">
        <f t="shared" si="241"/>
        <v>13440</v>
      </c>
      <c r="I1172" s="7">
        <f t="shared" si="250"/>
        <v>0</v>
      </c>
      <c r="J1172" s="35">
        <f t="shared" si="240"/>
        <v>13440</v>
      </c>
      <c r="K1172" s="7">
        <f t="shared" si="250"/>
        <v>0</v>
      </c>
      <c r="L1172" s="35">
        <f t="shared" si="246"/>
        <v>13440</v>
      </c>
      <c r="M1172" s="7">
        <f t="shared" si="250"/>
        <v>0</v>
      </c>
      <c r="N1172" s="35">
        <f t="shared" si="247"/>
        <v>13440</v>
      </c>
      <c r="O1172" s="7">
        <f t="shared" si="250"/>
        <v>0</v>
      </c>
      <c r="P1172" s="35">
        <f t="shared" si="238"/>
        <v>13440</v>
      </c>
    </row>
    <row r="1173" spans="1:16" ht="12.75">
      <c r="A1173" s="61" t="str">
        <f ca="1">IF(ISERROR(MATCH(E1173,Код_КВР,0)),"",INDIRECT(ADDRESS(MATCH(E1173,Код_КВР,0)+1,2,,,"КВР")))</f>
        <v>Иные выплаты населению</v>
      </c>
      <c r="B1173" s="45" t="s">
        <v>136</v>
      </c>
      <c r="C1173" s="8" t="s">
        <v>196</v>
      </c>
      <c r="D1173" s="1" t="s">
        <v>221</v>
      </c>
      <c r="E1173" s="88">
        <v>360</v>
      </c>
      <c r="F1173" s="7">
        <f>'прил.5'!G330</f>
        <v>13440</v>
      </c>
      <c r="G1173" s="7">
        <f>'прил.5'!H330</f>
        <v>0</v>
      </c>
      <c r="H1173" s="35">
        <f t="shared" si="241"/>
        <v>13440</v>
      </c>
      <c r="I1173" s="7">
        <f>'прил.5'!J330</f>
        <v>0</v>
      </c>
      <c r="J1173" s="35">
        <f t="shared" si="240"/>
        <v>13440</v>
      </c>
      <c r="K1173" s="7">
        <f>'прил.5'!L330</f>
        <v>0</v>
      </c>
      <c r="L1173" s="35">
        <f t="shared" si="246"/>
        <v>13440</v>
      </c>
      <c r="M1173" s="7">
        <f>'прил.5'!N330</f>
        <v>0</v>
      </c>
      <c r="N1173" s="35">
        <f t="shared" si="247"/>
        <v>13440</v>
      </c>
      <c r="O1173" s="7">
        <f>'прил.5'!P330</f>
        <v>0</v>
      </c>
      <c r="P1173" s="35">
        <f t="shared" si="238"/>
        <v>13440</v>
      </c>
    </row>
    <row r="1174" spans="1:16" ht="68.25" customHeight="1">
      <c r="A1174" s="61" t="str">
        <f ca="1">IF(ISERROR(MATCH(B1174,Код_КЦСР,0)),"",INDIRECT(ADDRESS(MATCH(B1174,Код_КЦСР,0)+1,2,,,"КЦСР")))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174" s="45" t="s">
        <v>138</v>
      </c>
      <c r="C1174" s="8"/>
      <c r="D1174" s="1"/>
      <c r="E1174" s="88"/>
      <c r="F1174" s="7">
        <f>F1175+F1181</f>
        <v>33737.9</v>
      </c>
      <c r="G1174" s="7">
        <f>G1175+G1181</f>
        <v>0</v>
      </c>
      <c r="H1174" s="35">
        <f t="shared" si="241"/>
        <v>33737.9</v>
      </c>
      <c r="I1174" s="7">
        <f>I1175+I1181</f>
        <v>-500</v>
      </c>
      <c r="J1174" s="35">
        <f t="shared" si="240"/>
        <v>33237.9</v>
      </c>
      <c r="K1174" s="7">
        <f>K1175+K1181</f>
        <v>-130</v>
      </c>
      <c r="L1174" s="35">
        <f t="shared" si="246"/>
        <v>33107.9</v>
      </c>
      <c r="M1174" s="7">
        <f>M1175+M1181</f>
        <v>0</v>
      </c>
      <c r="N1174" s="35">
        <f t="shared" si="247"/>
        <v>33107.9</v>
      </c>
      <c r="O1174" s="7">
        <f>O1175+O1181</f>
        <v>-1200</v>
      </c>
      <c r="P1174" s="35">
        <f t="shared" si="238"/>
        <v>31907.9</v>
      </c>
    </row>
    <row r="1175" spans="1:16" ht="12.75">
      <c r="A1175" s="61" t="str">
        <f ca="1">IF(ISERROR(MATCH(B1175,Код_КЦСР,0)),"",INDIRECT(ADDRESS(MATCH(B1175,Код_КЦСР,0)+1,2,,,"КЦСР")))</f>
        <v>Совершенствование предоставления муниципальных услуг</v>
      </c>
      <c r="B1175" s="45" t="s">
        <v>140</v>
      </c>
      <c r="C1175" s="8"/>
      <c r="D1175" s="1"/>
      <c r="E1175" s="88"/>
      <c r="F1175" s="7">
        <f aca="true" t="shared" si="251" ref="F1175:O1179">F1176</f>
        <v>5880</v>
      </c>
      <c r="G1175" s="7">
        <f t="shared" si="251"/>
        <v>0</v>
      </c>
      <c r="H1175" s="35">
        <f t="shared" si="241"/>
        <v>5880</v>
      </c>
      <c r="I1175" s="7">
        <f t="shared" si="251"/>
        <v>-500</v>
      </c>
      <c r="J1175" s="35">
        <f t="shared" si="240"/>
        <v>5380</v>
      </c>
      <c r="K1175" s="7">
        <f t="shared" si="251"/>
        <v>0</v>
      </c>
      <c r="L1175" s="35">
        <f t="shared" si="246"/>
        <v>5380</v>
      </c>
      <c r="M1175" s="7">
        <f t="shared" si="251"/>
        <v>0</v>
      </c>
      <c r="N1175" s="35">
        <f t="shared" si="247"/>
        <v>5380</v>
      </c>
      <c r="O1175" s="7">
        <f t="shared" si="251"/>
        <v>-1200</v>
      </c>
      <c r="P1175" s="35">
        <f t="shared" si="238"/>
        <v>4180</v>
      </c>
    </row>
    <row r="1176" spans="1:16" ht="12.75">
      <c r="A1176" s="61" t="str">
        <f ca="1">IF(ISERROR(MATCH(C1176,Код_Раздел,0)),"",INDIRECT(ADDRESS(MATCH(C1176,Код_Раздел,0)+1,2,,,"Раздел")))</f>
        <v>Национальная экономика</v>
      </c>
      <c r="B1176" s="45" t="s">
        <v>140</v>
      </c>
      <c r="C1176" s="8" t="s">
        <v>224</v>
      </c>
      <c r="D1176" s="1"/>
      <c r="E1176" s="88"/>
      <c r="F1176" s="7">
        <f t="shared" si="251"/>
        <v>5880</v>
      </c>
      <c r="G1176" s="7">
        <f t="shared" si="251"/>
        <v>0</v>
      </c>
      <c r="H1176" s="35">
        <f t="shared" si="241"/>
        <v>5880</v>
      </c>
      <c r="I1176" s="7">
        <f t="shared" si="251"/>
        <v>-500</v>
      </c>
      <c r="J1176" s="35">
        <f t="shared" si="240"/>
        <v>5380</v>
      </c>
      <c r="K1176" s="7">
        <f t="shared" si="251"/>
        <v>0</v>
      </c>
      <c r="L1176" s="35">
        <f t="shared" si="246"/>
        <v>5380</v>
      </c>
      <c r="M1176" s="7">
        <f t="shared" si="251"/>
        <v>0</v>
      </c>
      <c r="N1176" s="35">
        <f t="shared" si="247"/>
        <v>5380</v>
      </c>
      <c r="O1176" s="7">
        <f t="shared" si="251"/>
        <v>-1200</v>
      </c>
      <c r="P1176" s="35">
        <f t="shared" si="238"/>
        <v>4180</v>
      </c>
    </row>
    <row r="1177" spans="1:16" ht="12.75">
      <c r="A1177" s="12" t="s">
        <v>238</v>
      </c>
      <c r="B1177" s="45" t="s">
        <v>140</v>
      </c>
      <c r="C1177" s="8" t="s">
        <v>224</v>
      </c>
      <c r="D1177" s="8" t="s">
        <v>196</v>
      </c>
      <c r="E1177" s="88"/>
      <c r="F1177" s="7">
        <f t="shared" si="251"/>
        <v>5880</v>
      </c>
      <c r="G1177" s="7">
        <f t="shared" si="251"/>
        <v>0</v>
      </c>
      <c r="H1177" s="35">
        <f t="shared" si="241"/>
        <v>5880</v>
      </c>
      <c r="I1177" s="7">
        <f t="shared" si="251"/>
        <v>-500</v>
      </c>
      <c r="J1177" s="35">
        <f t="shared" si="240"/>
        <v>5380</v>
      </c>
      <c r="K1177" s="7">
        <f t="shared" si="251"/>
        <v>0</v>
      </c>
      <c r="L1177" s="35">
        <f t="shared" si="246"/>
        <v>5380</v>
      </c>
      <c r="M1177" s="7">
        <f t="shared" si="251"/>
        <v>0</v>
      </c>
      <c r="N1177" s="35">
        <f t="shared" si="247"/>
        <v>5380</v>
      </c>
      <c r="O1177" s="7">
        <f t="shared" si="251"/>
        <v>-1200</v>
      </c>
      <c r="P1177" s="35">
        <f t="shared" si="238"/>
        <v>4180</v>
      </c>
    </row>
    <row r="1178" spans="1:16" ht="33">
      <c r="A1178" s="61" t="str">
        <f ca="1">IF(ISERROR(MATCH(E1178,Код_КВР,0)),"",INDIRECT(ADDRESS(MATCH(E1178,Код_КВР,0)+1,2,,,"КВР")))</f>
        <v>Предоставление субсидий бюджетным, автономным учреждениям и иным некоммерческим организациям</v>
      </c>
      <c r="B1178" s="45" t="s">
        <v>140</v>
      </c>
      <c r="C1178" s="8" t="s">
        <v>224</v>
      </c>
      <c r="D1178" s="8" t="s">
        <v>196</v>
      </c>
      <c r="E1178" s="88">
        <v>600</v>
      </c>
      <c r="F1178" s="7">
        <f t="shared" si="251"/>
        <v>5880</v>
      </c>
      <c r="G1178" s="7">
        <f t="shared" si="251"/>
        <v>0</v>
      </c>
      <c r="H1178" s="35">
        <f t="shared" si="241"/>
        <v>5880</v>
      </c>
      <c r="I1178" s="7">
        <f t="shared" si="251"/>
        <v>-500</v>
      </c>
      <c r="J1178" s="35">
        <f t="shared" si="240"/>
        <v>5380</v>
      </c>
      <c r="K1178" s="7">
        <f t="shared" si="251"/>
        <v>0</v>
      </c>
      <c r="L1178" s="35">
        <f t="shared" si="246"/>
        <v>5380</v>
      </c>
      <c r="M1178" s="7">
        <f t="shared" si="251"/>
        <v>0</v>
      </c>
      <c r="N1178" s="35">
        <f t="shared" si="247"/>
        <v>5380</v>
      </c>
      <c r="O1178" s="7">
        <f t="shared" si="251"/>
        <v>-1200</v>
      </c>
      <c r="P1178" s="35">
        <f t="shared" si="238"/>
        <v>4180</v>
      </c>
    </row>
    <row r="1179" spans="1:16" ht="12.75">
      <c r="A1179" s="61" t="str">
        <f ca="1">IF(ISERROR(MATCH(E1179,Код_КВР,0)),"",INDIRECT(ADDRESS(MATCH(E1179,Код_КВР,0)+1,2,,,"КВР")))</f>
        <v>Субсидии бюджетным учреждениям</v>
      </c>
      <c r="B1179" s="45" t="s">
        <v>140</v>
      </c>
      <c r="C1179" s="8" t="s">
        <v>224</v>
      </c>
      <c r="D1179" s="8" t="s">
        <v>196</v>
      </c>
      <c r="E1179" s="88">
        <v>610</v>
      </c>
      <c r="F1179" s="7">
        <f t="shared" si="251"/>
        <v>5880</v>
      </c>
      <c r="G1179" s="7">
        <f t="shared" si="251"/>
        <v>0</v>
      </c>
      <c r="H1179" s="35">
        <f t="shared" si="241"/>
        <v>5880</v>
      </c>
      <c r="I1179" s="7">
        <f t="shared" si="251"/>
        <v>-500</v>
      </c>
      <c r="J1179" s="35">
        <f t="shared" si="240"/>
        <v>5380</v>
      </c>
      <c r="K1179" s="7">
        <f t="shared" si="251"/>
        <v>0</v>
      </c>
      <c r="L1179" s="35">
        <f t="shared" si="246"/>
        <v>5380</v>
      </c>
      <c r="M1179" s="7">
        <f t="shared" si="251"/>
        <v>0</v>
      </c>
      <c r="N1179" s="35">
        <f t="shared" si="247"/>
        <v>5380</v>
      </c>
      <c r="O1179" s="7">
        <f t="shared" si="251"/>
        <v>-1200</v>
      </c>
      <c r="P1179" s="35">
        <f aca="true" t="shared" si="252" ref="P1179:P1242">N1179+O1179</f>
        <v>4180</v>
      </c>
    </row>
    <row r="1180" spans="1:16" ht="12.75">
      <c r="A1180" s="61" t="str">
        <f ca="1">IF(ISERROR(MATCH(E1180,Код_КВР,0)),"",INDIRECT(ADDRESS(MATCH(E1180,Код_КВР,0)+1,2,,,"КВР")))</f>
        <v>Субсидии бюджетным учреждениям на иные цели</v>
      </c>
      <c r="B1180" s="45" t="s">
        <v>140</v>
      </c>
      <c r="C1180" s="8" t="s">
        <v>224</v>
      </c>
      <c r="D1180" s="8" t="s">
        <v>196</v>
      </c>
      <c r="E1180" s="88">
        <v>612</v>
      </c>
      <c r="F1180" s="7">
        <f>'прил.5'!G260</f>
        <v>5880</v>
      </c>
      <c r="G1180" s="7">
        <f>'прил.5'!H260</f>
        <v>0</v>
      </c>
      <c r="H1180" s="35">
        <f t="shared" si="241"/>
        <v>5880</v>
      </c>
      <c r="I1180" s="7">
        <f>'прил.5'!J260</f>
        <v>-500</v>
      </c>
      <c r="J1180" s="35">
        <f aca="true" t="shared" si="253" ref="J1180:J1242">H1180+I1180</f>
        <v>5380</v>
      </c>
      <c r="K1180" s="7">
        <f>'прил.5'!L260</f>
        <v>0</v>
      </c>
      <c r="L1180" s="35">
        <f t="shared" si="246"/>
        <v>5380</v>
      </c>
      <c r="M1180" s="7">
        <f>'прил.5'!N260</f>
        <v>0</v>
      </c>
      <c r="N1180" s="35">
        <f t="shared" si="247"/>
        <v>5380</v>
      </c>
      <c r="O1180" s="7">
        <f>'прил.5'!P260</f>
        <v>-1200</v>
      </c>
      <c r="P1180" s="35">
        <f t="shared" si="252"/>
        <v>4180</v>
      </c>
    </row>
    <row r="1181" spans="1:16" ht="33">
      <c r="A1181" s="61" t="str">
        <f ca="1">IF(ISERROR(MATCH(B1181,Код_КЦСР,0)),"",INDIRECT(ADDRESS(MATCH(B1181,Код_КЦСР,0)+1,2,,,"КЦСР")))</f>
        <v>Создание и организация деятельности многофункционального центра</v>
      </c>
      <c r="B1181" s="45" t="s">
        <v>142</v>
      </c>
      <c r="C1181" s="8"/>
      <c r="D1181" s="1"/>
      <c r="E1181" s="88"/>
      <c r="F1181" s="7">
        <f>F1182</f>
        <v>27857.9</v>
      </c>
      <c r="G1181" s="7">
        <f aca="true" t="shared" si="254" ref="G1181:O1181">G1182</f>
        <v>0</v>
      </c>
      <c r="H1181" s="7">
        <f t="shared" si="254"/>
        <v>27857.9</v>
      </c>
      <c r="I1181" s="7">
        <f t="shared" si="254"/>
        <v>0</v>
      </c>
      <c r="J1181" s="7">
        <f t="shared" si="254"/>
        <v>27857.9</v>
      </c>
      <c r="K1181" s="7">
        <f t="shared" si="254"/>
        <v>-130</v>
      </c>
      <c r="L1181" s="7">
        <f t="shared" si="254"/>
        <v>27727.9</v>
      </c>
      <c r="M1181" s="7">
        <f t="shared" si="254"/>
        <v>0</v>
      </c>
      <c r="N1181" s="7">
        <f t="shared" si="254"/>
        <v>27727.9</v>
      </c>
      <c r="O1181" s="7">
        <f t="shared" si="254"/>
        <v>0</v>
      </c>
      <c r="P1181" s="35">
        <f t="shared" si="252"/>
        <v>27727.9</v>
      </c>
    </row>
    <row r="1182" spans="1:16" ht="12.75">
      <c r="A1182" s="61" t="str">
        <f ca="1">IF(ISERROR(MATCH(C1182,Код_Раздел,0)),"",INDIRECT(ADDRESS(MATCH(C1182,Код_Раздел,0)+1,2,,,"Раздел")))</f>
        <v>Общегосударственные  вопросы</v>
      </c>
      <c r="B1182" s="45" t="s">
        <v>142</v>
      </c>
      <c r="C1182" s="8" t="s">
        <v>221</v>
      </c>
      <c r="D1182" s="1"/>
      <c r="E1182" s="88"/>
      <c r="F1182" s="7">
        <f aca="true" t="shared" si="255" ref="F1182:O1184">F1183</f>
        <v>27857.9</v>
      </c>
      <c r="G1182" s="7">
        <f t="shared" si="255"/>
        <v>0</v>
      </c>
      <c r="H1182" s="35">
        <f t="shared" si="241"/>
        <v>27857.9</v>
      </c>
      <c r="I1182" s="7">
        <f t="shared" si="255"/>
        <v>0</v>
      </c>
      <c r="J1182" s="35">
        <f t="shared" si="253"/>
        <v>27857.9</v>
      </c>
      <c r="K1182" s="7">
        <f t="shared" si="255"/>
        <v>-130</v>
      </c>
      <c r="L1182" s="35">
        <f t="shared" si="246"/>
        <v>27727.9</v>
      </c>
      <c r="M1182" s="7">
        <f t="shared" si="255"/>
        <v>0</v>
      </c>
      <c r="N1182" s="35">
        <f aca="true" t="shared" si="256" ref="N1182:N1245">L1182+M1182</f>
        <v>27727.9</v>
      </c>
      <c r="O1182" s="7">
        <f t="shared" si="255"/>
        <v>0</v>
      </c>
      <c r="P1182" s="35">
        <f t="shared" si="252"/>
        <v>27727.9</v>
      </c>
    </row>
    <row r="1183" spans="1:16" ht="12.75">
      <c r="A1183" s="12" t="s">
        <v>245</v>
      </c>
      <c r="B1183" s="45" t="s">
        <v>142</v>
      </c>
      <c r="C1183" s="8" t="s">
        <v>221</v>
      </c>
      <c r="D1183" s="1" t="s">
        <v>198</v>
      </c>
      <c r="E1183" s="88"/>
      <c r="F1183" s="7">
        <f t="shared" si="255"/>
        <v>27857.9</v>
      </c>
      <c r="G1183" s="7">
        <f t="shared" si="255"/>
        <v>0</v>
      </c>
      <c r="H1183" s="35">
        <f t="shared" si="241"/>
        <v>27857.9</v>
      </c>
      <c r="I1183" s="7">
        <f t="shared" si="255"/>
        <v>0</v>
      </c>
      <c r="J1183" s="35">
        <f t="shared" si="253"/>
        <v>27857.9</v>
      </c>
      <c r="K1183" s="7">
        <f t="shared" si="255"/>
        <v>-130</v>
      </c>
      <c r="L1183" s="35">
        <f t="shared" si="246"/>
        <v>27727.9</v>
      </c>
      <c r="M1183" s="7">
        <f t="shared" si="255"/>
        <v>0</v>
      </c>
      <c r="N1183" s="35">
        <f t="shared" si="256"/>
        <v>27727.9</v>
      </c>
      <c r="O1183" s="7">
        <f t="shared" si="255"/>
        <v>0</v>
      </c>
      <c r="P1183" s="35">
        <f t="shared" si="252"/>
        <v>27727.9</v>
      </c>
    </row>
    <row r="1184" spans="1:16" ht="33">
      <c r="A1184" s="61" t="str">
        <f ca="1">IF(ISERROR(MATCH(E1184,Код_КВР,0)),"",INDIRECT(ADDRESS(MATCH(E1184,Код_КВР,0)+1,2,,,"КВР")))</f>
        <v>Предоставление субсидий бюджетным, автономным учреждениям и иным некоммерческим организациям</v>
      </c>
      <c r="B1184" s="45" t="s">
        <v>142</v>
      </c>
      <c r="C1184" s="8" t="s">
        <v>221</v>
      </c>
      <c r="D1184" s="1" t="s">
        <v>198</v>
      </c>
      <c r="E1184" s="88">
        <v>600</v>
      </c>
      <c r="F1184" s="7">
        <f t="shared" si="255"/>
        <v>27857.9</v>
      </c>
      <c r="G1184" s="7">
        <f t="shared" si="255"/>
        <v>0</v>
      </c>
      <c r="H1184" s="35">
        <f t="shared" si="241"/>
        <v>27857.9</v>
      </c>
      <c r="I1184" s="7">
        <f t="shared" si="255"/>
        <v>0</v>
      </c>
      <c r="J1184" s="35">
        <f t="shared" si="253"/>
        <v>27857.9</v>
      </c>
      <c r="K1184" s="7">
        <f t="shared" si="255"/>
        <v>-130</v>
      </c>
      <c r="L1184" s="35">
        <f t="shared" si="246"/>
        <v>27727.9</v>
      </c>
      <c r="M1184" s="7">
        <f t="shared" si="255"/>
        <v>0</v>
      </c>
      <c r="N1184" s="35">
        <f t="shared" si="256"/>
        <v>27727.9</v>
      </c>
      <c r="O1184" s="7">
        <f t="shared" si="255"/>
        <v>0</v>
      </c>
      <c r="P1184" s="35">
        <f t="shared" si="252"/>
        <v>27727.9</v>
      </c>
    </row>
    <row r="1185" spans="1:16" ht="12.75">
      <c r="A1185" s="61" t="str">
        <f ca="1">IF(ISERROR(MATCH(E1185,Код_КВР,0)),"",INDIRECT(ADDRESS(MATCH(E1185,Код_КВР,0)+1,2,,,"КВР")))</f>
        <v>Субсидии бюджетным учреждениям</v>
      </c>
      <c r="B1185" s="45" t="s">
        <v>142</v>
      </c>
      <c r="C1185" s="8" t="s">
        <v>221</v>
      </c>
      <c r="D1185" s="1" t="s">
        <v>198</v>
      </c>
      <c r="E1185" s="88">
        <v>610</v>
      </c>
      <c r="F1185" s="7">
        <f>SUM(F1186:F1187)</f>
        <v>27857.9</v>
      </c>
      <c r="G1185" s="7">
        <f>SUM(G1186:G1187)</f>
        <v>0</v>
      </c>
      <c r="H1185" s="35">
        <f t="shared" si="241"/>
        <v>27857.9</v>
      </c>
      <c r="I1185" s="7">
        <f>SUM(I1186:I1187)</f>
        <v>0</v>
      </c>
      <c r="J1185" s="35">
        <f t="shared" si="253"/>
        <v>27857.9</v>
      </c>
      <c r="K1185" s="7">
        <f>SUM(K1186:K1187)</f>
        <v>-130</v>
      </c>
      <c r="L1185" s="35">
        <f t="shared" si="246"/>
        <v>27727.9</v>
      </c>
      <c r="M1185" s="7">
        <f>SUM(M1186:M1187)</f>
        <v>0</v>
      </c>
      <c r="N1185" s="35">
        <f t="shared" si="256"/>
        <v>27727.9</v>
      </c>
      <c r="O1185" s="7">
        <f>SUM(O1186:O1187)</f>
        <v>0</v>
      </c>
      <c r="P1185" s="35">
        <f t="shared" si="252"/>
        <v>27727.9</v>
      </c>
    </row>
    <row r="1186" spans="1:16" ht="49.5">
      <c r="A1186" s="61" t="str">
        <f ca="1">IF(ISERROR(MATCH(E1186,Код_КВР,0)),"",INDIRECT(ADDRESS(MATCH(E1186,Код_КВР,0)+1,2,,,"КВР")))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86" s="45" t="s">
        <v>142</v>
      </c>
      <c r="C1186" s="8" t="s">
        <v>221</v>
      </c>
      <c r="D1186" s="1" t="s">
        <v>198</v>
      </c>
      <c r="E1186" s="88">
        <v>611</v>
      </c>
      <c r="F1186" s="7">
        <f>'прил.5'!G133</f>
        <v>27757.9</v>
      </c>
      <c r="G1186" s="7">
        <f>'прил.5'!H133</f>
        <v>0</v>
      </c>
      <c r="H1186" s="35">
        <f t="shared" si="241"/>
        <v>27757.9</v>
      </c>
      <c r="I1186" s="7">
        <f>'прил.5'!J133</f>
        <v>0</v>
      </c>
      <c r="J1186" s="35">
        <f t="shared" si="253"/>
        <v>27757.9</v>
      </c>
      <c r="K1186" s="7">
        <f>'прил.5'!L133</f>
        <v>-130</v>
      </c>
      <c r="L1186" s="35">
        <f t="shared" si="246"/>
        <v>27627.9</v>
      </c>
      <c r="M1186" s="7">
        <f>'прил.5'!N133</f>
        <v>0</v>
      </c>
      <c r="N1186" s="35">
        <f t="shared" si="256"/>
        <v>27627.9</v>
      </c>
      <c r="O1186" s="7">
        <f>'прил.5'!P133</f>
        <v>0</v>
      </c>
      <c r="P1186" s="35">
        <f t="shared" si="252"/>
        <v>27627.9</v>
      </c>
    </row>
    <row r="1187" spans="1:16" ht="12.75">
      <c r="A1187" s="61" t="str">
        <f ca="1">IF(ISERROR(MATCH(E1187,Код_КВР,0)),"",INDIRECT(ADDRESS(MATCH(E1187,Код_КВР,0)+1,2,,,"КВР")))</f>
        <v>Субсидии бюджетным учреждениям на иные цели</v>
      </c>
      <c r="B1187" s="45" t="s">
        <v>142</v>
      </c>
      <c r="C1187" s="8" t="s">
        <v>221</v>
      </c>
      <c r="D1187" s="1" t="s">
        <v>198</v>
      </c>
      <c r="E1187" s="88">
        <v>612</v>
      </c>
      <c r="F1187" s="7">
        <f>'прил.5'!G134</f>
        <v>100</v>
      </c>
      <c r="G1187" s="7">
        <f>'прил.5'!H134</f>
        <v>0</v>
      </c>
      <c r="H1187" s="35">
        <f aca="true" t="shared" si="257" ref="H1187:H1250">F1187+G1187</f>
        <v>100</v>
      </c>
      <c r="I1187" s="7">
        <f>'прил.5'!J134</f>
        <v>0</v>
      </c>
      <c r="J1187" s="35">
        <f t="shared" si="253"/>
        <v>100</v>
      </c>
      <c r="K1187" s="7">
        <f>'прил.5'!L134</f>
        <v>0</v>
      </c>
      <c r="L1187" s="35">
        <f t="shared" si="246"/>
        <v>100</v>
      </c>
      <c r="M1187" s="7">
        <f>'прил.5'!N134</f>
        <v>0</v>
      </c>
      <c r="N1187" s="35">
        <f t="shared" si="256"/>
        <v>100</v>
      </c>
      <c r="O1187" s="7">
        <f>'прил.5'!P134</f>
        <v>0</v>
      </c>
      <c r="P1187" s="35">
        <f t="shared" si="252"/>
        <v>100</v>
      </c>
    </row>
    <row r="1188" spans="1:16" ht="33">
      <c r="A1188" s="61" t="str">
        <f ca="1">IF(ISERROR(MATCH(B1188,Код_КЦСР,0)),"",INDIRECT(ADDRESS(MATCH(B1188,Код_КЦСР,0)+1,2,,,"КЦСР")))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188" s="45" t="s">
        <v>144</v>
      </c>
      <c r="C1188" s="8"/>
      <c r="D1188" s="1"/>
      <c r="E1188" s="88"/>
      <c r="F1188" s="7">
        <f>F1189+F1195+F1206+F1212+F1218+F1230</f>
        <v>46053.3</v>
      </c>
      <c r="G1188" s="7">
        <f>G1189+G1195+G1206+G1212+G1218+G1230</f>
        <v>0</v>
      </c>
      <c r="H1188" s="35">
        <f t="shared" si="257"/>
        <v>46053.3</v>
      </c>
      <c r="I1188" s="7">
        <f>I1189+I1195+I1206+I1212+I1218+I1230</f>
        <v>126.5</v>
      </c>
      <c r="J1188" s="35">
        <f t="shared" si="253"/>
        <v>46179.8</v>
      </c>
      <c r="K1188" s="7">
        <f>K1189+K1195+K1206+K1212+K1218+K1230</f>
        <v>-133.9</v>
      </c>
      <c r="L1188" s="35">
        <f t="shared" si="246"/>
        <v>46045.9</v>
      </c>
      <c r="M1188" s="7">
        <f>M1189+M1195+M1206+M1212+M1218+M1230</f>
        <v>240.5</v>
      </c>
      <c r="N1188" s="35">
        <f t="shared" si="256"/>
        <v>46286.4</v>
      </c>
      <c r="O1188" s="7">
        <f>O1189+O1195+O1206+O1212+O1218+O1230</f>
        <v>0</v>
      </c>
      <c r="P1188" s="35">
        <f t="shared" si="252"/>
        <v>46286.4</v>
      </c>
    </row>
    <row r="1189" spans="1:16" ht="33" hidden="1">
      <c r="A1189" s="61" t="str">
        <f ca="1">IF(ISERROR(MATCH(B1189,Код_КЦСР,0)),"",INDIRECT(ADDRESS(MATCH(B1189,Код_КЦСР,0)+1,2,,,"КЦСР")))</f>
        <v>Создание системы территориального общественного самоуправления</v>
      </c>
      <c r="B1189" s="45" t="s">
        <v>146</v>
      </c>
      <c r="C1189" s="8"/>
      <c r="D1189" s="1"/>
      <c r="E1189" s="88"/>
      <c r="F1189" s="7">
        <f aca="true" t="shared" si="258" ref="F1189:O1193">F1190</f>
        <v>72</v>
      </c>
      <c r="G1189" s="7">
        <f t="shared" si="258"/>
        <v>0</v>
      </c>
      <c r="H1189" s="35">
        <f t="shared" si="257"/>
        <v>72</v>
      </c>
      <c r="I1189" s="7">
        <f t="shared" si="258"/>
        <v>0</v>
      </c>
      <c r="J1189" s="35">
        <f t="shared" si="253"/>
        <v>72</v>
      </c>
      <c r="K1189" s="7">
        <f t="shared" si="258"/>
        <v>-72</v>
      </c>
      <c r="L1189" s="35">
        <f t="shared" si="246"/>
        <v>0</v>
      </c>
      <c r="M1189" s="7">
        <f t="shared" si="258"/>
        <v>0</v>
      </c>
      <c r="N1189" s="35">
        <f t="shared" si="256"/>
        <v>0</v>
      </c>
      <c r="O1189" s="7">
        <f t="shared" si="258"/>
        <v>0</v>
      </c>
      <c r="P1189" s="35">
        <f t="shared" si="252"/>
        <v>0</v>
      </c>
    </row>
    <row r="1190" spans="1:16" ht="12.75" hidden="1">
      <c r="A1190" s="61" t="str">
        <f ca="1">IF(ISERROR(MATCH(C1190,Код_Раздел,0)),"",INDIRECT(ADDRESS(MATCH(C1190,Код_Раздел,0)+1,2,,,"Раздел")))</f>
        <v>Общегосударственные  вопросы</v>
      </c>
      <c r="B1190" s="45" t="s">
        <v>146</v>
      </c>
      <c r="C1190" s="8" t="s">
        <v>221</v>
      </c>
      <c r="D1190" s="1"/>
      <c r="E1190" s="88"/>
      <c r="F1190" s="7">
        <f t="shared" si="258"/>
        <v>72</v>
      </c>
      <c r="G1190" s="7">
        <f t="shared" si="258"/>
        <v>0</v>
      </c>
      <c r="H1190" s="35">
        <f t="shared" si="257"/>
        <v>72</v>
      </c>
      <c r="I1190" s="7">
        <f t="shared" si="258"/>
        <v>0</v>
      </c>
      <c r="J1190" s="35">
        <f t="shared" si="253"/>
        <v>72</v>
      </c>
      <c r="K1190" s="7">
        <f t="shared" si="258"/>
        <v>-72</v>
      </c>
      <c r="L1190" s="35">
        <f t="shared" si="246"/>
        <v>0</v>
      </c>
      <c r="M1190" s="7">
        <f t="shared" si="258"/>
        <v>0</v>
      </c>
      <c r="N1190" s="35">
        <f t="shared" si="256"/>
        <v>0</v>
      </c>
      <c r="O1190" s="7">
        <f t="shared" si="258"/>
        <v>0</v>
      </c>
      <c r="P1190" s="35">
        <f t="shared" si="252"/>
        <v>0</v>
      </c>
    </row>
    <row r="1191" spans="1:16" ht="12.75" hidden="1">
      <c r="A1191" s="12" t="s">
        <v>245</v>
      </c>
      <c r="B1191" s="45" t="s">
        <v>146</v>
      </c>
      <c r="C1191" s="8" t="s">
        <v>221</v>
      </c>
      <c r="D1191" s="1" t="s">
        <v>198</v>
      </c>
      <c r="E1191" s="88"/>
      <c r="F1191" s="7">
        <f t="shared" si="258"/>
        <v>72</v>
      </c>
      <c r="G1191" s="7">
        <f t="shared" si="258"/>
        <v>0</v>
      </c>
      <c r="H1191" s="35">
        <f t="shared" si="257"/>
        <v>72</v>
      </c>
      <c r="I1191" s="7">
        <f t="shared" si="258"/>
        <v>0</v>
      </c>
      <c r="J1191" s="35">
        <f t="shared" si="253"/>
        <v>72</v>
      </c>
      <c r="K1191" s="7">
        <f t="shared" si="258"/>
        <v>-72</v>
      </c>
      <c r="L1191" s="35">
        <f t="shared" si="246"/>
        <v>0</v>
      </c>
      <c r="M1191" s="7">
        <f t="shared" si="258"/>
        <v>0</v>
      </c>
      <c r="N1191" s="35">
        <f t="shared" si="256"/>
        <v>0</v>
      </c>
      <c r="O1191" s="7">
        <f t="shared" si="258"/>
        <v>0</v>
      </c>
      <c r="P1191" s="35">
        <f t="shared" si="252"/>
        <v>0</v>
      </c>
    </row>
    <row r="1192" spans="1:16" ht="12.75" hidden="1">
      <c r="A1192" s="61" t="str">
        <f ca="1">IF(ISERROR(MATCH(E1192,Код_КВР,0)),"",INDIRECT(ADDRESS(MATCH(E1192,Код_КВР,0)+1,2,,,"КВР")))</f>
        <v>Закупка товаров, работ и услуг для муниципальных нужд</v>
      </c>
      <c r="B1192" s="45" t="s">
        <v>146</v>
      </c>
      <c r="C1192" s="8" t="s">
        <v>221</v>
      </c>
      <c r="D1192" s="1" t="s">
        <v>198</v>
      </c>
      <c r="E1192" s="88">
        <v>200</v>
      </c>
      <c r="F1192" s="7">
        <f t="shared" si="258"/>
        <v>72</v>
      </c>
      <c r="G1192" s="7">
        <f t="shared" si="258"/>
        <v>0</v>
      </c>
      <c r="H1192" s="35">
        <f t="shared" si="257"/>
        <v>72</v>
      </c>
      <c r="I1192" s="7">
        <f t="shared" si="258"/>
        <v>0</v>
      </c>
      <c r="J1192" s="35">
        <f t="shared" si="253"/>
        <v>72</v>
      </c>
      <c r="K1192" s="7">
        <f t="shared" si="258"/>
        <v>-72</v>
      </c>
      <c r="L1192" s="35">
        <f t="shared" si="246"/>
        <v>0</v>
      </c>
      <c r="M1192" s="7">
        <f t="shared" si="258"/>
        <v>0</v>
      </c>
      <c r="N1192" s="35">
        <f t="shared" si="256"/>
        <v>0</v>
      </c>
      <c r="O1192" s="7">
        <f t="shared" si="258"/>
        <v>0</v>
      </c>
      <c r="P1192" s="35">
        <f t="shared" si="252"/>
        <v>0</v>
      </c>
    </row>
    <row r="1193" spans="1:16" ht="33" hidden="1">
      <c r="A1193" s="61" t="str">
        <f ca="1">IF(ISERROR(MATCH(E1193,Код_КВР,0)),"",INDIRECT(ADDRESS(MATCH(E1193,Код_КВР,0)+1,2,,,"КВР")))</f>
        <v>Иные закупки товаров, работ и услуг для обеспечения муниципальных нужд</v>
      </c>
      <c r="B1193" s="45" t="s">
        <v>146</v>
      </c>
      <c r="C1193" s="8" t="s">
        <v>221</v>
      </c>
      <c r="D1193" s="1" t="s">
        <v>198</v>
      </c>
      <c r="E1193" s="88">
        <v>240</v>
      </c>
      <c r="F1193" s="7">
        <f t="shared" si="258"/>
        <v>72</v>
      </c>
      <c r="G1193" s="7">
        <f t="shared" si="258"/>
        <v>0</v>
      </c>
      <c r="H1193" s="35">
        <f t="shared" si="257"/>
        <v>72</v>
      </c>
      <c r="I1193" s="7">
        <f t="shared" si="258"/>
        <v>0</v>
      </c>
      <c r="J1193" s="35">
        <f t="shared" si="253"/>
        <v>72</v>
      </c>
      <c r="K1193" s="7">
        <f t="shared" si="258"/>
        <v>-72</v>
      </c>
      <c r="L1193" s="35">
        <f t="shared" si="246"/>
        <v>0</v>
      </c>
      <c r="M1193" s="7">
        <f t="shared" si="258"/>
        <v>0</v>
      </c>
      <c r="N1193" s="35">
        <f t="shared" si="256"/>
        <v>0</v>
      </c>
      <c r="O1193" s="7">
        <f t="shared" si="258"/>
        <v>0</v>
      </c>
      <c r="P1193" s="35">
        <f t="shared" si="252"/>
        <v>0</v>
      </c>
    </row>
    <row r="1194" spans="1:16" ht="33" hidden="1">
      <c r="A1194" s="61" t="str">
        <f ca="1">IF(ISERROR(MATCH(E1194,Код_КВР,0)),"",INDIRECT(ADDRESS(MATCH(E1194,Код_КВР,0)+1,2,,,"КВР")))</f>
        <v xml:space="preserve">Прочая закупка товаров, работ и услуг для обеспечения муниципальных нужд         </v>
      </c>
      <c r="B1194" s="45" t="s">
        <v>146</v>
      </c>
      <c r="C1194" s="8" t="s">
        <v>221</v>
      </c>
      <c r="D1194" s="1" t="s">
        <v>198</v>
      </c>
      <c r="E1194" s="88">
        <v>244</v>
      </c>
      <c r="F1194" s="7">
        <f>'прил.5'!G139</f>
        <v>72</v>
      </c>
      <c r="G1194" s="7">
        <f>'прил.5'!H139</f>
        <v>0</v>
      </c>
      <c r="H1194" s="35">
        <f t="shared" si="257"/>
        <v>72</v>
      </c>
      <c r="I1194" s="7">
        <f>'прил.5'!J139</f>
        <v>0</v>
      </c>
      <c r="J1194" s="35">
        <f t="shared" si="253"/>
        <v>72</v>
      </c>
      <c r="K1194" s="7">
        <f>'прил.5'!L139</f>
        <v>-72</v>
      </c>
      <c r="L1194" s="35">
        <f t="shared" si="246"/>
        <v>0</v>
      </c>
      <c r="M1194" s="7">
        <f>'прил.5'!N139</f>
        <v>0</v>
      </c>
      <c r="N1194" s="35">
        <f t="shared" si="256"/>
        <v>0</v>
      </c>
      <c r="O1194" s="7">
        <f>'прил.5'!P139</f>
        <v>0</v>
      </c>
      <c r="P1194" s="35">
        <f t="shared" si="252"/>
        <v>0</v>
      </c>
    </row>
    <row r="1195" spans="1:16" ht="33">
      <c r="A1195" s="61" t="str">
        <f ca="1">IF(ISERROR(MATCH(B1195,Код_КЦСР,0)),"",INDIRECT(ADDRESS(MATCH(B1195,Код_КЦСР,0)+1,2,,,"КЦСР")))</f>
        <v>Проведение мероприятий по формированию благоприятного имиджа города</v>
      </c>
      <c r="B1195" s="45" t="s">
        <v>148</v>
      </c>
      <c r="C1195" s="8"/>
      <c r="D1195" s="1"/>
      <c r="E1195" s="88"/>
      <c r="F1195" s="7">
        <f>F1196+F1201</f>
        <v>495.7</v>
      </c>
      <c r="G1195" s="7">
        <f>G1196+G1201</f>
        <v>0</v>
      </c>
      <c r="H1195" s="35">
        <f t="shared" si="257"/>
        <v>495.7</v>
      </c>
      <c r="I1195" s="7">
        <f>I1196+I1201</f>
        <v>0</v>
      </c>
      <c r="J1195" s="35">
        <f t="shared" si="253"/>
        <v>495.7</v>
      </c>
      <c r="K1195" s="7">
        <f>K1196+K1201</f>
        <v>0</v>
      </c>
      <c r="L1195" s="35">
        <f t="shared" si="246"/>
        <v>495.7</v>
      </c>
      <c r="M1195" s="7">
        <f>M1196+M1201</f>
        <v>0</v>
      </c>
      <c r="N1195" s="35">
        <f t="shared" si="256"/>
        <v>495.7</v>
      </c>
      <c r="O1195" s="7">
        <f>O1196+O1201</f>
        <v>0</v>
      </c>
      <c r="P1195" s="35">
        <f t="shared" si="252"/>
        <v>495.7</v>
      </c>
    </row>
    <row r="1196" spans="1:16" ht="12.75">
      <c r="A1196" s="61" t="str">
        <f ca="1">IF(ISERROR(MATCH(C1196,Код_Раздел,0)),"",INDIRECT(ADDRESS(MATCH(C1196,Код_Раздел,0)+1,2,,,"Раздел")))</f>
        <v>Общегосударственные  вопросы</v>
      </c>
      <c r="B1196" s="45" t="s">
        <v>148</v>
      </c>
      <c r="C1196" s="8" t="s">
        <v>221</v>
      </c>
      <c r="D1196" s="1"/>
      <c r="E1196" s="88"/>
      <c r="F1196" s="7">
        <f aca="true" t="shared" si="259" ref="F1196:O1199">F1197</f>
        <v>411.5</v>
      </c>
      <c r="G1196" s="7">
        <f t="shared" si="259"/>
        <v>0</v>
      </c>
      <c r="H1196" s="35">
        <f t="shared" si="257"/>
        <v>411.5</v>
      </c>
      <c r="I1196" s="7">
        <f t="shared" si="259"/>
        <v>0</v>
      </c>
      <c r="J1196" s="35">
        <f t="shared" si="253"/>
        <v>411.5</v>
      </c>
      <c r="K1196" s="7">
        <f t="shared" si="259"/>
        <v>0</v>
      </c>
      <c r="L1196" s="35">
        <f t="shared" si="246"/>
        <v>411.5</v>
      </c>
      <c r="M1196" s="7">
        <f t="shared" si="259"/>
        <v>0</v>
      </c>
      <c r="N1196" s="35">
        <f t="shared" si="256"/>
        <v>411.5</v>
      </c>
      <c r="O1196" s="7">
        <f t="shared" si="259"/>
        <v>0</v>
      </c>
      <c r="P1196" s="35">
        <f t="shared" si="252"/>
        <v>411.5</v>
      </c>
    </row>
    <row r="1197" spans="1:16" ht="12.75">
      <c r="A1197" s="12" t="s">
        <v>245</v>
      </c>
      <c r="B1197" s="45" t="s">
        <v>148</v>
      </c>
      <c r="C1197" s="8" t="s">
        <v>221</v>
      </c>
      <c r="D1197" s="1" t="s">
        <v>198</v>
      </c>
      <c r="E1197" s="88"/>
      <c r="F1197" s="7">
        <f t="shared" si="259"/>
        <v>411.5</v>
      </c>
      <c r="G1197" s="7">
        <f t="shared" si="259"/>
        <v>0</v>
      </c>
      <c r="H1197" s="35">
        <f t="shared" si="257"/>
        <v>411.5</v>
      </c>
      <c r="I1197" s="7">
        <f t="shared" si="259"/>
        <v>0</v>
      </c>
      <c r="J1197" s="35">
        <f t="shared" si="253"/>
        <v>411.5</v>
      </c>
      <c r="K1197" s="7">
        <f t="shared" si="259"/>
        <v>0</v>
      </c>
      <c r="L1197" s="35">
        <f t="shared" si="246"/>
        <v>411.5</v>
      </c>
      <c r="M1197" s="7">
        <f t="shared" si="259"/>
        <v>0</v>
      </c>
      <c r="N1197" s="35">
        <f t="shared" si="256"/>
        <v>411.5</v>
      </c>
      <c r="O1197" s="7">
        <f t="shared" si="259"/>
        <v>0</v>
      </c>
      <c r="P1197" s="35">
        <f t="shared" si="252"/>
        <v>411.5</v>
      </c>
    </row>
    <row r="1198" spans="1:16" ht="12.75">
      <c r="A1198" s="61" t="str">
        <f ca="1">IF(ISERROR(MATCH(E1198,Код_КВР,0)),"",INDIRECT(ADDRESS(MATCH(E1198,Код_КВР,0)+1,2,,,"КВР")))</f>
        <v>Закупка товаров, работ и услуг для муниципальных нужд</v>
      </c>
      <c r="B1198" s="45" t="s">
        <v>148</v>
      </c>
      <c r="C1198" s="8" t="s">
        <v>221</v>
      </c>
      <c r="D1198" s="1" t="s">
        <v>198</v>
      </c>
      <c r="E1198" s="88">
        <v>200</v>
      </c>
      <c r="F1198" s="7">
        <f t="shared" si="259"/>
        <v>411.5</v>
      </c>
      <c r="G1198" s="7">
        <f t="shared" si="259"/>
        <v>0</v>
      </c>
      <c r="H1198" s="35">
        <f t="shared" si="257"/>
        <v>411.5</v>
      </c>
      <c r="I1198" s="7">
        <f t="shared" si="259"/>
        <v>0</v>
      </c>
      <c r="J1198" s="35">
        <f t="shared" si="253"/>
        <v>411.5</v>
      </c>
      <c r="K1198" s="7">
        <f t="shared" si="259"/>
        <v>0</v>
      </c>
      <c r="L1198" s="35">
        <f t="shared" si="246"/>
        <v>411.5</v>
      </c>
      <c r="M1198" s="7">
        <f t="shared" si="259"/>
        <v>0</v>
      </c>
      <c r="N1198" s="35">
        <f t="shared" si="256"/>
        <v>411.5</v>
      </c>
      <c r="O1198" s="7">
        <f t="shared" si="259"/>
        <v>0</v>
      </c>
      <c r="P1198" s="35">
        <f t="shared" si="252"/>
        <v>411.5</v>
      </c>
    </row>
    <row r="1199" spans="1:16" ht="33">
      <c r="A1199" s="61" t="str">
        <f ca="1">IF(ISERROR(MATCH(E1199,Код_КВР,0)),"",INDIRECT(ADDRESS(MATCH(E1199,Код_КВР,0)+1,2,,,"КВР")))</f>
        <v>Иные закупки товаров, работ и услуг для обеспечения муниципальных нужд</v>
      </c>
      <c r="B1199" s="45" t="s">
        <v>148</v>
      </c>
      <c r="C1199" s="8" t="s">
        <v>221</v>
      </c>
      <c r="D1199" s="1" t="s">
        <v>198</v>
      </c>
      <c r="E1199" s="88">
        <v>240</v>
      </c>
      <c r="F1199" s="7">
        <f t="shared" si="259"/>
        <v>411.5</v>
      </c>
      <c r="G1199" s="7">
        <f t="shared" si="259"/>
        <v>0</v>
      </c>
      <c r="H1199" s="35">
        <f t="shared" si="257"/>
        <v>411.5</v>
      </c>
      <c r="I1199" s="7">
        <f t="shared" si="259"/>
        <v>0</v>
      </c>
      <c r="J1199" s="35">
        <f t="shared" si="253"/>
        <v>411.5</v>
      </c>
      <c r="K1199" s="7">
        <f t="shared" si="259"/>
        <v>0</v>
      </c>
      <c r="L1199" s="35">
        <f t="shared" si="246"/>
        <v>411.5</v>
      </c>
      <c r="M1199" s="7">
        <f t="shared" si="259"/>
        <v>0</v>
      </c>
      <c r="N1199" s="35">
        <f t="shared" si="256"/>
        <v>411.5</v>
      </c>
      <c r="O1199" s="7">
        <f t="shared" si="259"/>
        <v>0</v>
      </c>
      <c r="P1199" s="35">
        <f t="shared" si="252"/>
        <v>411.5</v>
      </c>
    </row>
    <row r="1200" spans="1:16" ht="33">
      <c r="A1200" s="61" t="str">
        <f ca="1">IF(ISERROR(MATCH(E1200,Код_КВР,0)),"",INDIRECT(ADDRESS(MATCH(E1200,Код_КВР,0)+1,2,,,"КВР")))</f>
        <v xml:space="preserve">Прочая закупка товаров, работ и услуг для обеспечения муниципальных нужд         </v>
      </c>
      <c r="B1200" s="45" t="s">
        <v>148</v>
      </c>
      <c r="C1200" s="8" t="s">
        <v>221</v>
      </c>
      <c r="D1200" s="1" t="s">
        <v>198</v>
      </c>
      <c r="E1200" s="88">
        <v>244</v>
      </c>
      <c r="F1200" s="7">
        <f>'прил.5'!G143</f>
        <v>411.5</v>
      </c>
      <c r="G1200" s="7">
        <f>'прил.5'!H143</f>
        <v>0</v>
      </c>
      <c r="H1200" s="35">
        <f t="shared" si="257"/>
        <v>411.5</v>
      </c>
      <c r="I1200" s="7">
        <f>'прил.5'!J143</f>
        <v>0</v>
      </c>
      <c r="J1200" s="35">
        <f t="shared" si="253"/>
        <v>411.5</v>
      </c>
      <c r="K1200" s="7">
        <f>'прил.5'!L143</f>
        <v>0</v>
      </c>
      <c r="L1200" s="35">
        <f t="shared" si="246"/>
        <v>411.5</v>
      </c>
      <c r="M1200" s="7">
        <f>'прил.5'!N143</f>
        <v>0</v>
      </c>
      <c r="N1200" s="35">
        <f t="shared" si="256"/>
        <v>411.5</v>
      </c>
      <c r="O1200" s="7">
        <f>'прил.5'!P143</f>
        <v>0</v>
      </c>
      <c r="P1200" s="35">
        <f t="shared" si="252"/>
        <v>411.5</v>
      </c>
    </row>
    <row r="1201" spans="1:16" ht="12.75">
      <c r="A1201" s="61" t="str">
        <f ca="1">IF(ISERROR(MATCH(C1201,Код_Раздел,0)),"",INDIRECT(ADDRESS(MATCH(C1201,Код_Раздел,0)+1,2,,,"Раздел")))</f>
        <v>Жилищно-коммунальное хозяйство</v>
      </c>
      <c r="B1201" s="45" t="s">
        <v>148</v>
      </c>
      <c r="C1201" s="8" t="s">
        <v>229</v>
      </c>
      <c r="D1201" s="1"/>
      <c r="E1201" s="88"/>
      <c r="F1201" s="7">
        <f aca="true" t="shared" si="260" ref="F1201:O1204">F1202</f>
        <v>84.2</v>
      </c>
      <c r="G1201" s="7">
        <f t="shared" si="260"/>
        <v>0</v>
      </c>
      <c r="H1201" s="35">
        <f t="shared" si="257"/>
        <v>84.2</v>
      </c>
      <c r="I1201" s="7">
        <f t="shared" si="260"/>
        <v>0</v>
      </c>
      <c r="J1201" s="35">
        <f t="shared" si="253"/>
        <v>84.2</v>
      </c>
      <c r="K1201" s="7">
        <f t="shared" si="260"/>
        <v>0</v>
      </c>
      <c r="L1201" s="35">
        <f t="shared" si="246"/>
        <v>84.2</v>
      </c>
      <c r="M1201" s="7">
        <f t="shared" si="260"/>
        <v>0</v>
      </c>
      <c r="N1201" s="35">
        <f t="shared" si="256"/>
        <v>84.2</v>
      </c>
      <c r="O1201" s="7">
        <f t="shared" si="260"/>
        <v>0</v>
      </c>
      <c r="P1201" s="35">
        <f t="shared" si="252"/>
        <v>84.2</v>
      </c>
    </row>
    <row r="1202" spans="1:16" ht="12.75">
      <c r="A1202" s="61" t="s">
        <v>260</v>
      </c>
      <c r="B1202" s="45" t="s">
        <v>148</v>
      </c>
      <c r="C1202" s="8" t="s">
        <v>229</v>
      </c>
      <c r="D1202" s="8" t="s">
        <v>223</v>
      </c>
      <c r="E1202" s="88"/>
      <c r="F1202" s="7">
        <f t="shared" si="260"/>
        <v>84.2</v>
      </c>
      <c r="G1202" s="7">
        <f t="shared" si="260"/>
        <v>0</v>
      </c>
      <c r="H1202" s="35">
        <f t="shared" si="257"/>
        <v>84.2</v>
      </c>
      <c r="I1202" s="7">
        <f t="shared" si="260"/>
        <v>0</v>
      </c>
      <c r="J1202" s="35">
        <f t="shared" si="253"/>
        <v>84.2</v>
      </c>
      <c r="K1202" s="7">
        <f t="shared" si="260"/>
        <v>0</v>
      </c>
      <c r="L1202" s="35">
        <f t="shared" si="246"/>
        <v>84.2</v>
      </c>
      <c r="M1202" s="7">
        <f t="shared" si="260"/>
        <v>0</v>
      </c>
      <c r="N1202" s="35">
        <f t="shared" si="256"/>
        <v>84.2</v>
      </c>
      <c r="O1202" s="7">
        <f t="shared" si="260"/>
        <v>0</v>
      </c>
      <c r="P1202" s="35">
        <f t="shared" si="252"/>
        <v>84.2</v>
      </c>
    </row>
    <row r="1203" spans="1:16" ht="12.75">
      <c r="A1203" s="61" t="str">
        <f ca="1">IF(ISERROR(MATCH(E1203,Код_КВР,0)),"",INDIRECT(ADDRESS(MATCH(E1203,Код_КВР,0)+1,2,,,"КВР")))</f>
        <v>Закупка товаров, работ и услуг для муниципальных нужд</v>
      </c>
      <c r="B1203" s="45" t="s">
        <v>148</v>
      </c>
      <c r="C1203" s="8" t="s">
        <v>229</v>
      </c>
      <c r="D1203" s="8" t="s">
        <v>223</v>
      </c>
      <c r="E1203" s="88">
        <v>200</v>
      </c>
      <c r="F1203" s="7">
        <f t="shared" si="260"/>
        <v>84.2</v>
      </c>
      <c r="G1203" s="7">
        <f t="shared" si="260"/>
        <v>0</v>
      </c>
      <c r="H1203" s="35">
        <f t="shared" si="257"/>
        <v>84.2</v>
      </c>
      <c r="I1203" s="7">
        <f t="shared" si="260"/>
        <v>0</v>
      </c>
      <c r="J1203" s="35">
        <f t="shared" si="253"/>
        <v>84.2</v>
      </c>
      <c r="K1203" s="7">
        <f t="shared" si="260"/>
        <v>0</v>
      </c>
      <c r="L1203" s="35">
        <f t="shared" si="246"/>
        <v>84.2</v>
      </c>
      <c r="M1203" s="7">
        <f t="shared" si="260"/>
        <v>0</v>
      </c>
      <c r="N1203" s="35">
        <f t="shared" si="256"/>
        <v>84.2</v>
      </c>
      <c r="O1203" s="7">
        <f t="shared" si="260"/>
        <v>0</v>
      </c>
      <c r="P1203" s="35">
        <f t="shared" si="252"/>
        <v>84.2</v>
      </c>
    </row>
    <row r="1204" spans="1:16" ht="33">
      <c r="A1204" s="61" t="str">
        <f ca="1">IF(ISERROR(MATCH(E1204,Код_КВР,0)),"",INDIRECT(ADDRESS(MATCH(E1204,Код_КВР,0)+1,2,,,"КВР")))</f>
        <v>Иные закупки товаров, работ и услуг для обеспечения муниципальных нужд</v>
      </c>
      <c r="B1204" s="45" t="s">
        <v>148</v>
      </c>
      <c r="C1204" s="8" t="s">
        <v>229</v>
      </c>
      <c r="D1204" s="8" t="s">
        <v>223</v>
      </c>
      <c r="E1204" s="88">
        <v>240</v>
      </c>
      <c r="F1204" s="7">
        <f t="shared" si="260"/>
        <v>84.2</v>
      </c>
      <c r="G1204" s="7">
        <f t="shared" si="260"/>
        <v>0</v>
      </c>
      <c r="H1204" s="35">
        <f t="shared" si="257"/>
        <v>84.2</v>
      </c>
      <c r="I1204" s="7">
        <f t="shared" si="260"/>
        <v>0</v>
      </c>
      <c r="J1204" s="35">
        <f t="shared" si="253"/>
        <v>84.2</v>
      </c>
      <c r="K1204" s="7">
        <f t="shared" si="260"/>
        <v>0</v>
      </c>
      <c r="L1204" s="35">
        <f t="shared" si="246"/>
        <v>84.2</v>
      </c>
      <c r="M1204" s="7">
        <f t="shared" si="260"/>
        <v>0</v>
      </c>
      <c r="N1204" s="35">
        <f t="shared" si="256"/>
        <v>84.2</v>
      </c>
      <c r="O1204" s="7">
        <f t="shared" si="260"/>
        <v>0</v>
      </c>
      <c r="P1204" s="35">
        <f t="shared" si="252"/>
        <v>84.2</v>
      </c>
    </row>
    <row r="1205" spans="1:16" ht="33">
      <c r="A1205" s="61" t="str">
        <f ca="1">IF(ISERROR(MATCH(E1205,Код_КВР,0)),"",INDIRECT(ADDRESS(MATCH(E1205,Код_КВР,0)+1,2,,,"КВР")))</f>
        <v xml:space="preserve">Прочая закупка товаров, работ и услуг для обеспечения муниципальных нужд         </v>
      </c>
      <c r="B1205" s="45" t="s">
        <v>148</v>
      </c>
      <c r="C1205" s="8" t="s">
        <v>229</v>
      </c>
      <c r="D1205" s="8" t="s">
        <v>223</v>
      </c>
      <c r="E1205" s="88">
        <v>244</v>
      </c>
      <c r="F1205" s="7">
        <f>'прил.5'!G486</f>
        <v>84.2</v>
      </c>
      <c r="G1205" s="7">
        <f>'прил.5'!H486</f>
        <v>0</v>
      </c>
      <c r="H1205" s="35">
        <f t="shared" si="257"/>
        <v>84.2</v>
      </c>
      <c r="I1205" s="7">
        <f>'прил.5'!J486</f>
        <v>0</v>
      </c>
      <c r="J1205" s="35">
        <f t="shared" si="253"/>
        <v>84.2</v>
      </c>
      <c r="K1205" s="7">
        <f>'прил.5'!L486</f>
        <v>0</v>
      </c>
      <c r="L1205" s="35">
        <f t="shared" si="246"/>
        <v>84.2</v>
      </c>
      <c r="M1205" s="7">
        <f>'прил.5'!N486</f>
        <v>0</v>
      </c>
      <c r="N1205" s="35">
        <f t="shared" si="256"/>
        <v>84.2</v>
      </c>
      <c r="O1205" s="7">
        <f>'прил.5'!P486</f>
        <v>0</v>
      </c>
      <c r="P1205" s="35">
        <f t="shared" si="252"/>
        <v>84.2</v>
      </c>
    </row>
    <row r="1206" spans="1:16" ht="33">
      <c r="A1206" s="61" t="str">
        <f ca="1">IF(ISERROR(MATCH(B1206,Код_КЦСР,0)),"",INDIRECT(ADDRESS(MATCH(B1206,Код_КЦСР,0)+1,2,,,"КЦСР")))</f>
        <v>Формирование презентационных пакетов, включая папки и открытки</v>
      </c>
      <c r="B1206" s="45" t="s">
        <v>150</v>
      </c>
      <c r="C1206" s="8"/>
      <c r="D1206" s="1"/>
      <c r="E1206" s="88"/>
      <c r="F1206" s="7">
        <f aca="true" t="shared" si="261" ref="F1206:O1210">F1207</f>
        <v>720</v>
      </c>
      <c r="G1206" s="7">
        <f t="shared" si="261"/>
        <v>0</v>
      </c>
      <c r="H1206" s="35">
        <f t="shared" si="257"/>
        <v>720</v>
      </c>
      <c r="I1206" s="7">
        <f t="shared" si="261"/>
        <v>0</v>
      </c>
      <c r="J1206" s="35">
        <f t="shared" si="253"/>
        <v>720</v>
      </c>
      <c r="K1206" s="7">
        <f t="shared" si="261"/>
        <v>0</v>
      </c>
      <c r="L1206" s="35">
        <f t="shared" si="246"/>
        <v>720</v>
      </c>
      <c r="M1206" s="7">
        <f t="shared" si="261"/>
        <v>205.6</v>
      </c>
      <c r="N1206" s="35">
        <f t="shared" si="256"/>
        <v>925.6</v>
      </c>
      <c r="O1206" s="7">
        <f t="shared" si="261"/>
        <v>0</v>
      </c>
      <c r="P1206" s="35">
        <f t="shared" si="252"/>
        <v>925.6</v>
      </c>
    </row>
    <row r="1207" spans="1:16" ht="12.75">
      <c r="A1207" s="61" t="str">
        <f ca="1">IF(ISERROR(MATCH(C1207,Код_Раздел,0)),"",INDIRECT(ADDRESS(MATCH(C1207,Код_Раздел,0)+1,2,,,"Раздел")))</f>
        <v>Общегосударственные  вопросы</v>
      </c>
      <c r="B1207" s="45" t="s">
        <v>150</v>
      </c>
      <c r="C1207" s="8" t="s">
        <v>221</v>
      </c>
      <c r="D1207" s="1"/>
      <c r="E1207" s="88"/>
      <c r="F1207" s="7">
        <f t="shared" si="261"/>
        <v>720</v>
      </c>
      <c r="G1207" s="7">
        <f t="shared" si="261"/>
        <v>0</v>
      </c>
      <c r="H1207" s="35">
        <f t="shared" si="257"/>
        <v>720</v>
      </c>
      <c r="I1207" s="7">
        <f t="shared" si="261"/>
        <v>0</v>
      </c>
      <c r="J1207" s="35">
        <f t="shared" si="253"/>
        <v>720</v>
      </c>
      <c r="K1207" s="7">
        <f t="shared" si="261"/>
        <v>0</v>
      </c>
      <c r="L1207" s="35">
        <f t="shared" si="246"/>
        <v>720</v>
      </c>
      <c r="M1207" s="7">
        <f t="shared" si="261"/>
        <v>205.6</v>
      </c>
      <c r="N1207" s="35">
        <f t="shared" si="256"/>
        <v>925.6</v>
      </c>
      <c r="O1207" s="7">
        <f t="shared" si="261"/>
        <v>0</v>
      </c>
      <c r="P1207" s="35">
        <f t="shared" si="252"/>
        <v>925.6</v>
      </c>
    </row>
    <row r="1208" spans="1:16" ht="12.75">
      <c r="A1208" s="12" t="s">
        <v>245</v>
      </c>
      <c r="B1208" s="45" t="s">
        <v>150</v>
      </c>
      <c r="C1208" s="8" t="s">
        <v>221</v>
      </c>
      <c r="D1208" s="1" t="s">
        <v>198</v>
      </c>
      <c r="E1208" s="88"/>
      <c r="F1208" s="7">
        <f t="shared" si="261"/>
        <v>720</v>
      </c>
      <c r="G1208" s="7">
        <f t="shared" si="261"/>
        <v>0</v>
      </c>
      <c r="H1208" s="35">
        <f t="shared" si="257"/>
        <v>720</v>
      </c>
      <c r="I1208" s="7">
        <f t="shared" si="261"/>
        <v>0</v>
      </c>
      <c r="J1208" s="35">
        <f t="shared" si="253"/>
        <v>720</v>
      </c>
      <c r="K1208" s="7">
        <f t="shared" si="261"/>
        <v>0</v>
      </c>
      <c r="L1208" s="35">
        <f aca="true" t="shared" si="262" ref="L1208:L1271">J1208+K1208</f>
        <v>720</v>
      </c>
      <c r="M1208" s="7">
        <f t="shared" si="261"/>
        <v>205.6</v>
      </c>
      <c r="N1208" s="35">
        <f t="shared" si="256"/>
        <v>925.6</v>
      </c>
      <c r="O1208" s="7">
        <f t="shared" si="261"/>
        <v>0</v>
      </c>
      <c r="P1208" s="35">
        <f t="shared" si="252"/>
        <v>925.6</v>
      </c>
    </row>
    <row r="1209" spans="1:16" ht="12.75">
      <c r="A1209" s="61" t="str">
        <f ca="1">IF(ISERROR(MATCH(E1209,Код_КВР,0)),"",INDIRECT(ADDRESS(MATCH(E1209,Код_КВР,0)+1,2,,,"КВР")))</f>
        <v>Закупка товаров, работ и услуг для муниципальных нужд</v>
      </c>
      <c r="B1209" s="45" t="s">
        <v>150</v>
      </c>
      <c r="C1209" s="8" t="s">
        <v>221</v>
      </c>
      <c r="D1209" s="1" t="s">
        <v>198</v>
      </c>
      <c r="E1209" s="88">
        <v>200</v>
      </c>
      <c r="F1209" s="7">
        <f t="shared" si="261"/>
        <v>720</v>
      </c>
      <c r="G1209" s="7">
        <f t="shared" si="261"/>
        <v>0</v>
      </c>
      <c r="H1209" s="35">
        <f t="shared" si="257"/>
        <v>720</v>
      </c>
      <c r="I1209" s="7">
        <f t="shared" si="261"/>
        <v>0</v>
      </c>
      <c r="J1209" s="35">
        <f t="shared" si="253"/>
        <v>720</v>
      </c>
      <c r="K1209" s="7">
        <f t="shared" si="261"/>
        <v>0</v>
      </c>
      <c r="L1209" s="35">
        <f t="shared" si="262"/>
        <v>720</v>
      </c>
      <c r="M1209" s="7">
        <f t="shared" si="261"/>
        <v>205.6</v>
      </c>
      <c r="N1209" s="35">
        <f t="shared" si="256"/>
        <v>925.6</v>
      </c>
      <c r="O1209" s="7">
        <f t="shared" si="261"/>
        <v>0</v>
      </c>
      <c r="P1209" s="35">
        <f t="shared" si="252"/>
        <v>925.6</v>
      </c>
    </row>
    <row r="1210" spans="1:16" ht="33">
      <c r="A1210" s="61" t="str">
        <f ca="1">IF(ISERROR(MATCH(E1210,Код_КВР,0)),"",INDIRECT(ADDRESS(MATCH(E1210,Код_КВР,0)+1,2,,,"КВР")))</f>
        <v>Иные закупки товаров, работ и услуг для обеспечения муниципальных нужд</v>
      </c>
      <c r="B1210" s="45" t="s">
        <v>150</v>
      </c>
      <c r="C1210" s="8" t="s">
        <v>221</v>
      </c>
      <c r="D1210" s="1" t="s">
        <v>198</v>
      </c>
      <c r="E1210" s="88">
        <v>240</v>
      </c>
      <c r="F1210" s="7">
        <f t="shared" si="261"/>
        <v>720</v>
      </c>
      <c r="G1210" s="7">
        <f t="shared" si="261"/>
        <v>0</v>
      </c>
      <c r="H1210" s="35">
        <f t="shared" si="257"/>
        <v>720</v>
      </c>
      <c r="I1210" s="7">
        <f t="shared" si="261"/>
        <v>0</v>
      </c>
      <c r="J1210" s="35">
        <f t="shared" si="253"/>
        <v>720</v>
      </c>
      <c r="K1210" s="7">
        <f t="shared" si="261"/>
        <v>0</v>
      </c>
      <c r="L1210" s="35">
        <f t="shared" si="262"/>
        <v>720</v>
      </c>
      <c r="M1210" s="7">
        <f t="shared" si="261"/>
        <v>205.6</v>
      </c>
      <c r="N1210" s="35">
        <f t="shared" si="256"/>
        <v>925.6</v>
      </c>
      <c r="O1210" s="7">
        <f t="shared" si="261"/>
        <v>0</v>
      </c>
      <c r="P1210" s="35">
        <f t="shared" si="252"/>
        <v>925.6</v>
      </c>
    </row>
    <row r="1211" spans="1:16" ht="33">
      <c r="A1211" s="61" t="str">
        <f ca="1">IF(ISERROR(MATCH(E1211,Код_КВР,0)),"",INDIRECT(ADDRESS(MATCH(E1211,Код_КВР,0)+1,2,,,"КВР")))</f>
        <v xml:space="preserve">Прочая закупка товаров, работ и услуг для обеспечения муниципальных нужд         </v>
      </c>
      <c r="B1211" s="45" t="s">
        <v>150</v>
      </c>
      <c r="C1211" s="8" t="s">
        <v>221</v>
      </c>
      <c r="D1211" s="1" t="s">
        <v>198</v>
      </c>
      <c r="E1211" s="88">
        <v>244</v>
      </c>
      <c r="F1211" s="7">
        <f>'прил.5'!G147</f>
        <v>720</v>
      </c>
      <c r="G1211" s="7">
        <f>'прил.5'!H147</f>
        <v>0</v>
      </c>
      <c r="H1211" s="35">
        <f t="shared" si="257"/>
        <v>720</v>
      </c>
      <c r="I1211" s="7">
        <f>'прил.5'!J147</f>
        <v>0</v>
      </c>
      <c r="J1211" s="35">
        <f t="shared" si="253"/>
        <v>720</v>
      </c>
      <c r="K1211" s="7">
        <f>'прил.5'!L147</f>
        <v>0</v>
      </c>
      <c r="L1211" s="35">
        <f t="shared" si="262"/>
        <v>720</v>
      </c>
      <c r="M1211" s="7">
        <f>'прил.5'!N147</f>
        <v>205.6</v>
      </c>
      <c r="N1211" s="35">
        <f t="shared" si="256"/>
        <v>925.6</v>
      </c>
      <c r="O1211" s="7">
        <f>'прил.5'!P147</f>
        <v>0</v>
      </c>
      <c r="P1211" s="35">
        <f t="shared" si="252"/>
        <v>925.6</v>
      </c>
    </row>
    <row r="1212" spans="1:16" ht="12.75">
      <c r="A1212" s="61" t="str">
        <f ca="1">IF(ISERROR(MATCH(B1212,Код_КЦСР,0)),"",INDIRECT(ADDRESS(MATCH(B1212,Код_КЦСР,0)+1,2,,,"КЦСР")))</f>
        <v>Оплата членских взносов в союзы и ассоциации</v>
      </c>
      <c r="B1212" s="45" t="s">
        <v>152</v>
      </c>
      <c r="C1212" s="8"/>
      <c r="D1212" s="1"/>
      <c r="E1212" s="88"/>
      <c r="F1212" s="7">
        <f aca="true" t="shared" si="263" ref="F1212:O1216">F1213</f>
        <v>479.7</v>
      </c>
      <c r="G1212" s="7">
        <f t="shared" si="263"/>
        <v>0</v>
      </c>
      <c r="H1212" s="35">
        <f t="shared" si="257"/>
        <v>479.7</v>
      </c>
      <c r="I1212" s="7">
        <f t="shared" si="263"/>
        <v>0</v>
      </c>
      <c r="J1212" s="35">
        <f t="shared" si="253"/>
        <v>479.7</v>
      </c>
      <c r="K1212" s="7">
        <f t="shared" si="263"/>
        <v>0</v>
      </c>
      <c r="L1212" s="35">
        <f t="shared" si="262"/>
        <v>479.7</v>
      </c>
      <c r="M1212" s="7">
        <f t="shared" si="263"/>
        <v>0</v>
      </c>
      <c r="N1212" s="35">
        <f t="shared" si="256"/>
        <v>479.7</v>
      </c>
      <c r="O1212" s="7">
        <f t="shared" si="263"/>
        <v>0</v>
      </c>
      <c r="P1212" s="35">
        <f t="shared" si="252"/>
        <v>479.7</v>
      </c>
    </row>
    <row r="1213" spans="1:16" ht="12.75">
      <c r="A1213" s="61" t="str">
        <f ca="1">IF(ISERROR(MATCH(C1213,Код_Раздел,0)),"",INDIRECT(ADDRESS(MATCH(C1213,Код_Раздел,0)+1,2,,,"Раздел")))</f>
        <v>Общегосударственные  вопросы</v>
      </c>
      <c r="B1213" s="45" t="s">
        <v>152</v>
      </c>
      <c r="C1213" s="8" t="s">
        <v>221</v>
      </c>
      <c r="D1213" s="1"/>
      <c r="E1213" s="88"/>
      <c r="F1213" s="7">
        <f t="shared" si="263"/>
        <v>479.7</v>
      </c>
      <c r="G1213" s="7">
        <f t="shared" si="263"/>
        <v>0</v>
      </c>
      <c r="H1213" s="35">
        <f t="shared" si="257"/>
        <v>479.7</v>
      </c>
      <c r="I1213" s="7">
        <f t="shared" si="263"/>
        <v>0</v>
      </c>
      <c r="J1213" s="35">
        <f t="shared" si="253"/>
        <v>479.7</v>
      </c>
      <c r="K1213" s="7">
        <f t="shared" si="263"/>
        <v>0</v>
      </c>
      <c r="L1213" s="35">
        <f t="shared" si="262"/>
        <v>479.7</v>
      </c>
      <c r="M1213" s="7">
        <f t="shared" si="263"/>
        <v>0</v>
      </c>
      <c r="N1213" s="35">
        <f t="shared" si="256"/>
        <v>479.7</v>
      </c>
      <c r="O1213" s="7">
        <f t="shared" si="263"/>
        <v>0</v>
      </c>
      <c r="P1213" s="35">
        <f t="shared" si="252"/>
        <v>479.7</v>
      </c>
    </row>
    <row r="1214" spans="1:16" ht="12.75">
      <c r="A1214" s="12" t="s">
        <v>245</v>
      </c>
      <c r="B1214" s="45" t="s">
        <v>152</v>
      </c>
      <c r="C1214" s="8" t="s">
        <v>221</v>
      </c>
      <c r="D1214" s="1" t="s">
        <v>198</v>
      </c>
      <c r="E1214" s="88"/>
      <c r="F1214" s="7">
        <f t="shared" si="263"/>
        <v>479.7</v>
      </c>
      <c r="G1214" s="7">
        <f t="shared" si="263"/>
        <v>0</v>
      </c>
      <c r="H1214" s="35">
        <f t="shared" si="257"/>
        <v>479.7</v>
      </c>
      <c r="I1214" s="7">
        <f t="shared" si="263"/>
        <v>0</v>
      </c>
      <c r="J1214" s="35">
        <f t="shared" si="253"/>
        <v>479.7</v>
      </c>
      <c r="K1214" s="7">
        <f t="shared" si="263"/>
        <v>0</v>
      </c>
      <c r="L1214" s="35">
        <f t="shared" si="262"/>
        <v>479.7</v>
      </c>
      <c r="M1214" s="7">
        <f t="shared" si="263"/>
        <v>0</v>
      </c>
      <c r="N1214" s="35">
        <f t="shared" si="256"/>
        <v>479.7</v>
      </c>
      <c r="O1214" s="7">
        <f t="shared" si="263"/>
        <v>0</v>
      </c>
      <c r="P1214" s="35">
        <f t="shared" si="252"/>
        <v>479.7</v>
      </c>
    </row>
    <row r="1215" spans="1:16" ht="12.75">
      <c r="A1215" s="61" t="str">
        <f ca="1">IF(ISERROR(MATCH(E1215,Код_КВР,0)),"",INDIRECT(ADDRESS(MATCH(E1215,Код_КВР,0)+1,2,,,"КВР")))</f>
        <v>Иные бюджетные ассигнования</v>
      </c>
      <c r="B1215" s="45" t="s">
        <v>152</v>
      </c>
      <c r="C1215" s="8" t="s">
        <v>221</v>
      </c>
      <c r="D1215" s="1" t="s">
        <v>198</v>
      </c>
      <c r="E1215" s="88">
        <v>800</v>
      </c>
      <c r="F1215" s="7">
        <f t="shared" si="263"/>
        <v>479.7</v>
      </c>
      <c r="G1215" s="7">
        <f t="shared" si="263"/>
        <v>0</v>
      </c>
      <c r="H1215" s="35">
        <f t="shared" si="257"/>
        <v>479.7</v>
      </c>
      <c r="I1215" s="7">
        <f t="shared" si="263"/>
        <v>0</v>
      </c>
      <c r="J1215" s="35">
        <f t="shared" si="253"/>
        <v>479.7</v>
      </c>
      <c r="K1215" s="7">
        <f t="shared" si="263"/>
        <v>0</v>
      </c>
      <c r="L1215" s="35">
        <f t="shared" si="262"/>
        <v>479.7</v>
      </c>
      <c r="M1215" s="7">
        <f t="shared" si="263"/>
        <v>0</v>
      </c>
      <c r="N1215" s="35">
        <f t="shared" si="256"/>
        <v>479.7</v>
      </c>
      <c r="O1215" s="7">
        <f t="shared" si="263"/>
        <v>0</v>
      </c>
      <c r="P1215" s="35">
        <f t="shared" si="252"/>
        <v>479.7</v>
      </c>
    </row>
    <row r="1216" spans="1:16" ht="12.75">
      <c r="A1216" s="61" t="str">
        <f ca="1">IF(ISERROR(MATCH(E1216,Код_КВР,0)),"",INDIRECT(ADDRESS(MATCH(E1216,Код_КВР,0)+1,2,,,"КВР")))</f>
        <v>Уплата налогов, сборов и иных платежей</v>
      </c>
      <c r="B1216" s="45" t="s">
        <v>152</v>
      </c>
      <c r="C1216" s="8" t="s">
        <v>221</v>
      </c>
      <c r="D1216" s="1" t="s">
        <v>198</v>
      </c>
      <c r="E1216" s="88">
        <v>850</v>
      </c>
      <c r="F1216" s="7">
        <f t="shared" si="263"/>
        <v>479.7</v>
      </c>
      <c r="G1216" s="7">
        <f t="shared" si="263"/>
        <v>0</v>
      </c>
      <c r="H1216" s="35">
        <f t="shared" si="257"/>
        <v>479.7</v>
      </c>
      <c r="I1216" s="7">
        <f t="shared" si="263"/>
        <v>0</v>
      </c>
      <c r="J1216" s="35">
        <f t="shared" si="253"/>
        <v>479.7</v>
      </c>
      <c r="K1216" s="7">
        <f t="shared" si="263"/>
        <v>0</v>
      </c>
      <c r="L1216" s="35">
        <f t="shared" si="262"/>
        <v>479.7</v>
      </c>
      <c r="M1216" s="7">
        <f t="shared" si="263"/>
        <v>0</v>
      </c>
      <c r="N1216" s="35">
        <f t="shared" si="256"/>
        <v>479.7</v>
      </c>
      <c r="O1216" s="7">
        <f t="shared" si="263"/>
        <v>0</v>
      </c>
      <c r="P1216" s="35">
        <f t="shared" si="252"/>
        <v>479.7</v>
      </c>
    </row>
    <row r="1217" spans="1:16" ht="12.75">
      <c r="A1217" s="61" t="str">
        <f ca="1">IF(ISERROR(MATCH(E1217,Код_КВР,0)),"",INDIRECT(ADDRESS(MATCH(E1217,Код_КВР,0)+1,2,,,"КВР")))</f>
        <v>Уплата прочих налогов, сборов и иных платежей</v>
      </c>
      <c r="B1217" s="45" t="s">
        <v>152</v>
      </c>
      <c r="C1217" s="8" t="s">
        <v>221</v>
      </c>
      <c r="D1217" s="1" t="s">
        <v>198</v>
      </c>
      <c r="E1217" s="88">
        <v>852</v>
      </c>
      <c r="F1217" s="7">
        <f>'прил.5'!G151</f>
        <v>479.7</v>
      </c>
      <c r="G1217" s="7">
        <f>'прил.5'!H151</f>
        <v>0</v>
      </c>
      <c r="H1217" s="35">
        <f t="shared" si="257"/>
        <v>479.7</v>
      </c>
      <c r="I1217" s="7">
        <f>'прил.5'!J151</f>
        <v>0</v>
      </c>
      <c r="J1217" s="35">
        <f t="shared" si="253"/>
        <v>479.7</v>
      </c>
      <c r="K1217" s="7">
        <f>'прил.5'!L151</f>
        <v>0</v>
      </c>
      <c r="L1217" s="35">
        <f t="shared" si="262"/>
        <v>479.7</v>
      </c>
      <c r="M1217" s="7">
        <f>'прил.5'!N151</f>
        <v>0</v>
      </c>
      <c r="N1217" s="35">
        <f t="shared" si="256"/>
        <v>479.7</v>
      </c>
      <c r="O1217" s="7">
        <f>'прил.5'!P151</f>
        <v>0</v>
      </c>
      <c r="P1217" s="35">
        <f t="shared" si="252"/>
        <v>479.7</v>
      </c>
    </row>
    <row r="1218" spans="1:16" ht="49.5">
      <c r="A1218" s="61" t="str">
        <f ca="1">IF(ISERROR(MATCH(B1218,Код_КЦСР,0)),"",INDIRECT(ADDRESS(MATCH(B1218,Код_КЦСР,0)+1,2,,,"КЦСР")))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1218" s="45" t="s">
        <v>154</v>
      </c>
      <c r="C1218" s="8"/>
      <c r="D1218" s="1"/>
      <c r="E1218" s="88"/>
      <c r="F1218" s="7">
        <f>F1219</f>
        <v>23381.1</v>
      </c>
      <c r="G1218" s="7">
        <f>G1219</f>
        <v>0</v>
      </c>
      <c r="H1218" s="35">
        <f t="shared" si="257"/>
        <v>23381.1</v>
      </c>
      <c r="I1218" s="7">
        <f>I1219</f>
        <v>126.5</v>
      </c>
      <c r="J1218" s="35">
        <f t="shared" si="253"/>
        <v>23507.6</v>
      </c>
      <c r="K1218" s="7">
        <f>K1219</f>
        <v>-61.9</v>
      </c>
      <c r="L1218" s="35">
        <f t="shared" si="262"/>
        <v>23445.699999999997</v>
      </c>
      <c r="M1218" s="7">
        <f>M1219</f>
        <v>34.9</v>
      </c>
      <c r="N1218" s="35">
        <f t="shared" si="256"/>
        <v>23480.6</v>
      </c>
      <c r="O1218" s="7">
        <f>O1219</f>
        <v>0</v>
      </c>
      <c r="P1218" s="35">
        <f t="shared" si="252"/>
        <v>23480.6</v>
      </c>
    </row>
    <row r="1219" spans="1:16" ht="12.75">
      <c r="A1219" s="61" t="str">
        <f ca="1">IF(ISERROR(MATCH(C1219,Код_Раздел,0)),"",INDIRECT(ADDRESS(MATCH(C1219,Код_Раздел,0)+1,2,,,"Раздел")))</f>
        <v>Средства массовой информации</v>
      </c>
      <c r="B1219" s="45" t="s">
        <v>154</v>
      </c>
      <c r="C1219" s="8" t="s">
        <v>204</v>
      </c>
      <c r="D1219" s="1"/>
      <c r="E1219" s="88"/>
      <c r="F1219" s="7">
        <f>F1220</f>
        <v>23381.1</v>
      </c>
      <c r="G1219" s="7">
        <f>G1220</f>
        <v>0</v>
      </c>
      <c r="H1219" s="35">
        <f t="shared" si="257"/>
        <v>23381.1</v>
      </c>
      <c r="I1219" s="7">
        <f>I1220</f>
        <v>126.5</v>
      </c>
      <c r="J1219" s="35">
        <f t="shared" si="253"/>
        <v>23507.6</v>
      </c>
      <c r="K1219" s="7">
        <f>K1220</f>
        <v>-61.9</v>
      </c>
      <c r="L1219" s="35">
        <f t="shared" si="262"/>
        <v>23445.699999999997</v>
      </c>
      <c r="M1219" s="7">
        <f>M1220</f>
        <v>34.9</v>
      </c>
      <c r="N1219" s="35">
        <f t="shared" si="256"/>
        <v>23480.6</v>
      </c>
      <c r="O1219" s="7">
        <f>O1220</f>
        <v>0</v>
      </c>
      <c r="P1219" s="35">
        <f t="shared" si="252"/>
        <v>23480.6</v>
      </c>
    </row>
    <row r="1220" spans="1:16" ht="12.75">
      <c r="A1220" s="12" t="s">
        <v>206</v>
      </c>
      <c r="B1220" s="45" t="s">
        <v>154</v>
      </c>
      <c r="C1220" s="8" t="s">
        <v>204</v>
      </c>
      <c r="D1220" s="1" t="s">
        <v>222</v>
      </c>
      <c r="E1220" s="88"/>
      <c r="F1220" s="7">
        <f>F1221+F1223+F1226</f>
        <v>23381.1</v>
      </c>
      <c r="G1220" s="7">
        <f>G1221+G1223+G1226</f>
        <v>0</v>
      </c>
      <c r="H1220" s="35">
        <f t="shared" si="257"/>
        <v>23381.1</v>
      </c>
      <c r="I1220" s="7">
        <f>I1221+I1223+I1226</f>
        <v>126.5</v>
      </c>
      <c r="J1220" s="35">
        <f t="shared" si="253"/>
        <v>23507.6</v>
      </c>
      <c r="K1220" s="7">
        <f>K1221+K1223+K1226</f>
        <v>-61.9</v>
      </c>
      <c r="L1220" s="35">
        <f t="shared" si="262"/>
        <v>23445.699999999997</v>
      </c>
      <c r="M1220" s="7">
        <f>M1221+M1223+M1226</f>
        <v>34.9</v>
      </c>
      <c r="N1220" s="35">
        <f t="shared" si="256"/>
        <v>23480.6</v>
      </c>
      <c r="O1220" s="7">
        <f>O1221+O1223+O1226</f>
        <v>0</v>
      </c>
      <c r="P1220" s="35">
        <f t="shared" si="252"/>
        <v>23480.6</v>
      </c>
    </row>
    <row r="1221" spans="1:16" ht="33">
      <c r="A1221" s="61" t="str">
        <f aca="true" t="shared" si="264" ref="A1221:A1229">IF(ISERROR(MATCH(E1221,Код_КВР,0)),"",INDIRECT(ADDRESS(MATCH(E1221,Код_КВР,0)+1,2,,,"КВР")))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21" s="45" t="s">
        <v>154</v>
      </c>
      <c r="C1221" s="8" t="s">
        <v>204</v>
      </c>
      <c r="D1221" s="1" t="s">
        <v>222</v>
      </c>
      <c r="E1221" s="88">
        <v>100</v>
      </c>
      <c r="F1221" s="7">
        <f>F1222</f>
        <v>19202.6</v>
      </c>
      <c r="G1221" s="7">
        <f>G1222</f>
        <v>0</v>
      </c>
      <c r="H1221" s="35">
        <f t="shared" si="257"/>
        <v>19202.6</v>
      </c>
      <c r="I1221" s="7">
        <f>I1222</f>
        <v>0</v>
      </c>
      <c r="J1221" s="35">
        <f t="shared" si="253"/>
        <v>19202.6</v>
      </c>
      <c r="K1221" s="7">
        <f>K1222</f>
        <v>0</v>
      </c>
      <c r="L1221" s="35">
        <f t="shared" si="262"/>
        <v>19202.6</v>
      </c>
      <c r="M1221" s="7">
        <f>M1222</f>
        <v>0</v>
      </c>
      <c r="N1221" s="35">
        <f t="shared" si="256"/>
        <v>19202.6</v>
      </c>
      <c r="O1221" s="7">
        <f>O1222</f>
        <v>0</v>
      </c>
      <c r="P1221" s="35">
        <f t="shared" si="252"/>
        <v>19202.6</v>
      </c>
    </row>
    <row r="1222" spans="1:16" ht="12.75">
      <c r="A1222" s="61" t="str">
        <f ca="1" t="shared" si="264"/>
        <v>Расходы на выплаты персоналу казенных учреждений</v>
      </c>
      <c r="B1222" s="45" t="s">
        <v>154</v>
      </c>
      <c r="C1222" s="8" t="s">
        <v>204</v>
      </c>
      <c r="D1222" s="1" t="s">
        <v>222</v>
      </c>
      <c r="E1222" s="88">
        <v>110</v>
      </c>
      <c r="F1222" s="7">
        <f>'прил.5'!G367</f>
        <v>19202.6</v>
      </c>
      <c r="G1222" s="7">
        <f>'прил.5'!H367</f>
        <v>0</v>
      </c>
      <c r="H1222" s="35">
        <f t="shared" si="257"/>
        <v>19202.6</v>
      </c>
      <c r="I1222" s="7">
        <f>'прил.5'!J367</f>
        <v>0</v>
      </c>
      <c r="J1222" s="35">
        <f t="shared" si="253"/>
        <v>19202.6</v>
      </c>
      <c r="K1222" s="7">
        <f>'прил.5'!L367</f>
        <v>0</v>
      </c>
      <c r="L1222" s="35">
        <f t="shared" si="262"/>
        <v>19202.6</v>
      </c>
      <c r="M1222" s="7">
        <f>'прил.5'!N367</f>
        <v>0</v>
      </c>
      <c r="N1222" s="35">
        <f t="shared" si="256"/>
        <v>19202.6</v>
      </c>
      <c r="O1222" s="7">
        <f>'прил.5'!P367</f>
        <v>0</v>
      </c>
      <c r="P1222" s="35">
        <f t="shared" si="252"/>
        <v>19202.6</v>
      </c>
    </row>
    <row r="1223" spans="1:16" ht="12.75">
      <c r="A1223" s="61" t="str">
        <f ca="1" t="shared" si="264"/>
        <v>Закупка товаров, работ и услуг для муниципальных нужд</v>
      </c>
      <c r="B1223" s="45" t="s">
        <v>154</v>
      </c>
      <c r="C1223" s="8" t="s">
        <v>204</v>
      </c>
      <c r="D1223" s="1" t="s">
        <v>222</v>
      </c>
      <c r="E1223" s="88">
        <v>200</v>
      </c>
      <c r="F1223" s="7">
        <f>F1224</f>
        <v>4028.5</v>
      </c>
      <c r="G1223" s="7">
        <f>G1224</f>
        <v>0</v>
      </c>
      <c r="H1223" s="35">
        <f t="shared" si="257"/>
        <v>4028.5</v>
      </c>
      <c r="I1223" s="7">
        <f>I1224</f>
        <v>124.5</v>
      </c>
      <c r="J1223" s="35">
        <f t="shared" si="253"/>
        <v>4153</v>
      </c>
      <c r="K1223" s="7">
        <f>K1224</f>
        <v>-61.9</v>
      </c>
      <c r="L1223" s="35">
        <f t="shared" si="262"/>
        <v>4091.1</v>
      </c>
      <c r="M1223" s="7">
        <f>M1224</f>
        <v>30.099999999999998</v>
      </c>
      <c r="N1223" s="35">
        <f t="shared" si="256"/>
        <v>4121.2</v>
      </c>
      <c r="O1223" s="7">
        <f>O1224</f>
        <v>-18</v>
      </c>
      <c r="P1223" s="35">
        <f t="shared" si="252"/>
        <v>4103.2</v>
      </c>
    </row>
    <row r="1224" spans="1:16" ht="33">
      <c r="A1224" s="61" t="str">
        <f ca="1" t="shared" si="264"/>
        <v>Иные закупки товаров, работ и услуг для обеспечения муниципальных нужд</v>
      </c>
      <c r="B1224" s="45" t="s">
        <v>154</v>
      </c>
      <c r="C1224" s="8" t="s">
        <v>204</v>
      </c>
      <c r="D1224" s="1" t="s">
        <v>222</v>
      </c>
      <c r="E1224" s="88">
        <v>240</v>
      </c>
      <c r="F1224" s="7">
        <f>F1225</f>
        <v>4028.5</v>
      </c>
      <c r="G1224" s="7">
        <f>G1225</f>
        <v>0</v>
      </c>
      <c r="H1224" s="35">
        <f t="shared" si="257"/>
        <v>4028.5</v>
      </c>
      <c r="I1224" s="7">
        <f>I1225</f>
        <v>124.5</v>
      </c>
      <c r="J1224" s="35">
        <f t="shared" si="253"/>
        <v>4153</v>
      </c>
      <c r="K1224" s="7">
        <f>K1225</f>
        <v>-61.9</v>
      </c>
      <c r="L1224" s="35">
        <f t="shared" si="262"/>
        <v>4091.1</v>
      </c>
      <c r="M1224" s="7">
        <f>M1225</f>
        <v>30.099999999999998</v>
      </c>
      <c r="N1224" s="35">
        <f t="shared" si="256"/>
        <v>4121.2</v>
      </c>
      <c r="O1224" s="7">
        <f>O1225</f>
        <v>-18</v>
      </c>
      <c r="P1224" s="35">
        <f t="shared" si="252"/>
        <v>4103.2</v>
      </c>
    </row>
    <row r="1225" spans="1:16" ht="33">
      <c r="A1225" s="61" t="str">
        <f ca="1" t="shared" si="264"/>
        <v xml:space="preserve">Прочая закупка товаров, работ и услуг для обеспечения муниципальных нужд         </v>
      </c>
      <c r="B1225" s="45" t="s">
        <v>154</v>
      </c>
      <c r="C1225" s="8" t="s">
        <v>204</v>
      </c>
      <c r="D1225" s="1" t="s">
        <v>222</v>
      </c>
      <c r="E1225" s="88">
        <v>244</v>
      </c>
      <c r="F1225" s="7">
        <f>'прил.5'!G370</f>
        <v>4028.5</v>
      </c>
      <c r="G1225" s="7">
        <f>'прил.5'!H370</f>
        <v>0</v>
      </c>
      <c r="H1225" s="35">
        <f t="shared" si="257"/>
        <v>4028.5</v>
      </c>
      <c r="I1225" s="7">
        <f>'прил.5'!J370</f>
        <v>124.5</v>
      </c>
      <c r="J1225" s="35">
        <f t="shared" si="253"/>
        <v>4153</v>
      </c>
      <c r="K1225" s="7">
        <f>'прил.5'!L370</f>
        <v>-61.9</v>
      </c>
      <c r="L1225" s="35">
        <f t="shared" si="262"/>
        <v>4091.1</v>
      </c>
      <c r="M1225" s="7">
        <f>'прил.5'!N370</f>
        <v>30.099999999999998</v>
      </c>
      <c r="N1225" s="35">
        <f t="shared" si="256"/>
        <v>4121.2</v>
      </c>
      <c r="O1225" s="7">
        <f>'прил.5'!P370</f>
        <v>-18</v>
      </c>
      <c r="P1225" s="35">
        <f t="shared" si="252"/>
        <v>4103.2</v>
      </c>
    </row>
    <row r="1226" spans="1:16" ht="12.75">
      <c r="A1226" s="61" t="str">
        <f ca="1" t="shared" si="264"/>
        <v>Иные бюджетные ассигнования</v>
      </c>
      <c r="B1226" s="45" t="s">
        <v>154</v>
      </c>
      <c r="C1226" s="8" t="s">
        <v>204</v>
      </c>
      <c r="D1226" s="1" t="s">
        <v>222</v>
      </c>
      <c r="E1226" s="88">
        <v>800</v>
      </c>
      <c r="F1226" s="7">
        <f>F1227</f>
        <v>150</v>
      </c>
      <c r="G1226" s="7">
        <f>G1227</f>
        <v>0</v>
      </c>
      <c r="H1226" s="35">
        <f t="shared" si="257"/>
        <v>150</v>
      </c>
      <c r="I1226" s="7">
        <f>I1227</f>
        <v>2</v>
      </c>
      <c r="J1226" s="35">
        <f t="shared" si="253"/>
        <v>152</v>
      </c>
      <c r="K1226" s="7">
        <f>K1227</f>
        <v>0</v>
      </c>
      <c r="L1226" s="35">
        <f t="shared" si="262"/>
        <v>152</v>
      </c>
      <c r="M1226" s="7">
        <f>M1227</f>
        <v>4.8</v>
      </c>
      <c r="N1226" s="35">
        <f t="shared" si="256"/>
        <v>156.8</v>
      </c>
      <c r="O1226" s="7">
        <f>O1227</f>
        <v>18</v>
      </c>
      <c r="P1226" s="35">
        <f t="shared" si="252"/>
        <v>174.8</v>
      </c>
    </row>
    <row r="1227" spans="1:16" ht="12.75">
      <c r="A1227" s="61" t="str">
        <f ca="1" t="shared" si="264"/>
        <v>Уплата налогов, сборов и иных платежей</v>
      </c>
      <c r="B1227" s="45" t="s">
        <v>154</v>
      </c>
      <c r="C1227" s="8" t="s">
        <v>204</v>
      </c>
      <c r="D1227" s="1" t="s">
        <v>222</v>
      </c>
      <c r="E1227" s="88">
        <v>850</v>
      </c>
      <c r="F1227" s="7">
        <f>SUM(F1228:F1229)</f>
        <v>150</v>
      </c>
      <c r="G1227" s="7">
        <f>SUM(G1228:G1229)</f>
        <v>0</v>
      </c>
      <c r="H1227" s="35">
        <f t="shared" si="257"/>
        <v>150</v>
      </c>
      <c r="I1227" s="7">
        <f>SUM(I1228:I1229)</f>
        <v>2</v>
      </c>
      <c r="J1227" s="35">
        <f t="shared" si="253"/>
        <v>152</v>
      </c>
      <c r="K1227" s="7">
        <f>SUM(K1228:K1229)</f>
        <v>0</v>
      </c>
      <c r="L1227" s="35">
        <f t="shared" si="262"/>
        <v>152</v>
      </c>
      <c r="M1227" s="7">
        <f>SUM(M1228:M1229)</f>
        <v>4.8</v>
      </c>
      <c r="N1227" s="35">
        <f t="shared" si="256"/>
        <v>156.8</v>
      </c>
      <c r="O1227" s="7">
        <f>SUM(O1228:O1229)</f>
        <v>18</v>
      </c>
      <c r="P1227" s="35">
        <f t="shared" si="252"/>
        <v>174.8</v>
      </c>
    </row>
    <row r="1228" spans="1:16" ht="12.75">
      <c r="A1228" s="61" t="str">
        <f ca="1" t="shared" si="264"/>
        <v>Уплата налога на имущество организаций и земельного налога</v>
      </c>
      <c r="B1228" s="45" t="s">
        <v>154</v>
      </c>
      <c r="C1228" s="8" t="s">
        <v>204</v>
      </c>
      <c r="D1228" s="1" t="s">
        <v>222</v>
      </c>
      <c r="E1228" s="88">
        <v>851</v>
      </c>
      <c r="F1228" s="7">
        <f>'прил.5'!G373</f>
        <v>142</v>
      </c>
      <c r="G1228" s="7">
        <f>'прил.5'!H373</f>
        <v>0</v>
      </c>
      <c r="H1228" s="35">
        <f t="shared" si="257"/>
        <v>142</v>
      </c>
      <c r="I1228" s="7">
        <f>'прил.5'!J373</f>
        <v>0</v>
      </c>
      <c r="J1228" s="35">
        <f t="shared" si="253"/>
        <v>142</v>
      </c>
      <c r="K1228" s="7">
        <f>'прил.5'!L373</f>
        <v>0</v>
      </c>
      <c r="L1228" s="35">
        <f t="shared" si="262"/>
        <v>142</v>
      </c>
      <c r="M1228" s="7">
        <f>'прил.5'!N373</f>
        <v>0</v>
      </c>
      <c r="N1228" s="35">
        <f t="shared" si="256"/>
        <v>142</v>
      </c>
      <c r="O1228" s="7">
        <f>'прил.5'!P373</f>
        <v>0</v>
      </c>
      <c r="P1228" s="35">
        <f t="shared" si="252"/>
        <v>142</v>
      </c>
    </row>
    <row r="1229" spans="1:16" ht="12.75">
      <c r="A1229" s="61" t="str">
        <f ca="1" t="shared" si="264"/>
        <v>Уплата прочих налогов, сборов и иных платежей</v>
      </c>
      <c r="B1229" s="45" t="s">
        <v>154</v>
      </c>
      <c r="C1229" s="8" t="s">
        <v>204</v>
      </c>
      <c r="D1229" s="1" t="s">
        <v>222</v>
      </c>
      <c r="E1229" s="88">
        <v>852</v>
      </c>
      <c r="F1229" s="7">
        <f>'прил.5'!G374</f>
        <v>8</v>
      </c>
      <c r="G1229" s="7">
        <f>'прил.5'!H374</f>
        <v>0</v>
      </c>
      <c r="H1229" s="35">
        <f t="shared" si="257"/>
        <v>8</v>
      </c>
      <c r="I1229" s="7">
        <f>'прил.5'!J374</f>
        <v>2</v>
      </c>
      <c r="J1229" s="35">
        <f t="shared" si="253"/>
        <v>10</v>
      </c>
      <c r="K1229" s="7">
        <f>'прил.5'!L374</f>
        <v>0</v>
      </c>
      <c r="L1229" s="35">
        <f t="shared" si="262"/>
        <v>10</v>
      </c>
      <c r="M1229" s="7">
        <f>'прил.5'!N374</f>
        <v>4.8</v>
      </c>
      <c r="N1229" s="35">
        <f t="shared" si="256"/>
        <v>14.8</v>
      </c>
      <c r="O1229" s="7">
        <f>'прил.5'!P374</f>
        <v>18</v>
      </c>
      <c r="P1229" s="35">
        <f t="shared" si="252"/>
        <v>32.8</v>
      </c>
    </row>
    <row r="1230" spans="1:16" ht="68.25" customHeight="1">
      <c r="A1230" s="61" t="str">
        <f ca="1">IF(ISERROR(MATCH(B1230,Код_КЦСР,0)),"",INDIRECT(ADDRESS(MATCH(B1230,Код_КЦСР,0)+1,2,,,"КЦСР")))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1230" s="45" t="s">
        <v>156</v>
      </c>
      <c r="C1230" s="8"/>
      <c r="D1230" s="1"/>
      <c r="E1230" s="88"/>
      <c r="F1230" s="7">
        <f aca="true" t="shared" si="265" ref="F1230:O1234">F1231</f>
        <v>20904.8</v>
      </c>
      <c r="G1230" s="7">
        <f t="shared" si="265"/>
        <v>0</v>
      </c>
      <c r="H1230" s="35">
        <f t="shared" si="257"/>
        <v>20904.8</v>
      </c>
      <c r="I1230" s="7">
        <f t="shared" si="265"/>
        <v>0</v>
      </c>
      <c r="J1230" s="35">
        <f t="shared" si="253"/>
        <v>20904.8</v>
      </c>
      <c r="K1230" s="7">
        <f t="shared" si="265"/>
        <v>0</v>
      </c>
      <c r="L1230" s="35">
        <f t="shared" si="262"/>
        <v>20904.8</v>
      </c>
      <c r="M1230" s="7">
        <f t="shared" si="265"/>
        <v>0</v>
      </c>
      <c r="N1230" s="35">
        <f t="shared" si="256"/>
        <v>20904.8</v>
      </c>
      <c r="O1230" s="7">
        <f t="shared" si="265"/>
        <v>0</v>
      </c>
      <c r="P1230" s="35">
        <f t="shared" si="252"/>
        <v>20904.8</v>
      </c>
    </row>
    <row r="1231" spans="1:16" ht="12.75">
      <c r="A1231" s="61" t="str">
        <f ca="1">IF(ISERROR(MATCH(C1231,Код_Раздел,0)),"",INDIRECT(ADDRESS(MATCH(C1231,Код_Раздел,0)+1,2,,,"Раздел")))</f>
        <v>Средства массовой информации</v>
      </c>
      <c r="B1231" s="45" t="s">
        <v>156</v>
      </c>
      <c r="C1231" s="8" t="s">
        <v>204</v>
      </c>
      <c r="D1231" s="1"/>
      <c r="E1231" s="88"/>
      <c r="F1231" s="7">
        <f t="shared" si="265"/>
        <v>20904.8</v>
      </c>
      <c r="G1231" s="7">
        <f t="shared" si="265"/>
        <v>0</v>
      </c>
      <c r="H1231" s="35">
        <f t="shared" si="257"/>
        <v>20904.8</v>
      </c>
      <c r="I1231" s="7">
        <f t="shared" si="265"/>
        <v>0</v>
      </c>
      <c r="J1231" s="35">
        <f t="shared" si="253"/>
        <v>20904.8</v>
      </c>
      <c r="K1231" s="7">
        <f t="shared" si="265"/>
        <v>0</v>
      </c>
      <c r="L1231" s="35">
        <f t="shared" si="262"/>
        <v>20904.8</v>
      </c>
      <c r="M1231" s="7">
        <f t="shared" si="265"/>
        <v>0</v>
      </c>
      <c r="N1231" s="35">
        <f t="shared" si="256"/>
        <v>20904.8</v>
      </c>
      <c r="O1231" s="7">
        <f t="shared" si="265"/>
        <v>0</v>
      </c>
      <c r="P1231" s="35">
        <f t="shared" si="252"/>
        <v>20904.8</v>
      </c>
    </row>
    <row r="1232" spans="1:16" ht="12.75">
      <c r="A1232" s="12" t="s">
        <v>206</v>
      </c>
      <c r="B1232" s="45" t="s">
        <v>156</v>
      </c>
      <c r="C1232" s="8" t="s">
        <v>204</v>
      </c>
      <c r="D1232" s="1" t="s">
        <v>222</v>
      </c>
      <c r="E1232" s="88"/>
      <c r="F1232" s="7">
        <f t="shared" si="265"/>
        <v>20904.8</v>
      </c>
      <c r="G1232" s="7">
        <f t="shared" si="265"/>
        <v>0</v>
      </c>
      <c r="H1232" s="35">
        <f t="shared" si="257"/>
        <v>20904.8</v>
      </c>
      <c r="I1232" s="7">
        <f t="shared" si="265"/>
        <v>0</v>
      </c>
      <c r="J1232" s="35">
        <f t="shared" si="253"/>
        <v>20904.8</v>
      </c>
      <c r="K1232" s="7">
        <f t="shared" si="265"/>
        <v>0</v>
      </c>
      <c r="L1232" s="35">
        <f t="shared" si="262"/>
        <v>20904.8</v>
      </c>
      <c r="M1232" s="7">
        <f t="shared" si="265"/>
        <v>0</v>
      </c>
      <c r="N1232" s="35">
        <f t="shared" si="256"/>
        <v>20904.8</v>
      </c>
      <c r="O1232" s="7">
        <f t="shared" si="265"/>
        <v>0</v>
      </c>
      <c r="P1232" s="35">
        <f t="shared" si="252"/>
        <v>20904.8</v>
      </c>
    </row>
    <row r="1233" spans="1:16" ht="12.75">
      <c r="A1233" s="61" t="str">
        <f ca="1">IF(ISERROR(MATCH(E1233,Код_КВР,0)),"",INDIRECT(ADDRESS(MATCH(E1233,Код_КВР,0)+1,2,,,"КВР")))</f>
        <v>Закупка товаров, работ и услуг для муниципальных нужд</v>
      </c>
      <c r="B1233" s="45" t="s">
        <v>156</v>
      </c>
      <c r="C1233" s="8" t="s">
        <v>204</v>
      </c>
      <c r="D1233" s="1" t="s">
        <v>222</v>
      </c>
      <c r="E1233" s="88">
        <v>200</v>
      </c>
      <c r="F1233" s="7">
        <f t="shared" si="265"/>
        <v>20904.8</v>
      </c>
      <c r="G1233" s="7">
        <f t="shared" si="265"/>
        <v>0</v>
      </c>
      <c r="H1233" s="35">
        <f t="shared" si="257"/>
        <v>20904.8</v>
      </c>
      <c r="I1233" s="7">
        <f t="shared" si="265"/>
        <v>0</v>
      </c>
      <c r="J1233" s="35">
        <f t="shared" si="253"/>
        <v>20904.8</v>
      </c>
      <c r="K1233" s="7">
        <f t="shared" si="265"/>
        <v>0</v>
      </c>
      <c r="L1233" s="35">
        <f t="shared" si="262"/>
        <v>20904.8</v>
      </c>
      <c r="M1233" s="7">
        <f t="shared" si="265"/>
        <v>0</v>
      </c>
      <c r="N1233" s="35">
        <f t="shared" si="256"/>
        <v>20904.8</v>
      </c>
      <c r="O1233" s="7">
        <f t="shared" si="265"/>
        <v>0</v>
      </c>
      <c r="P1233" s="35">
        <f t="shared" si="252"/>
        <v>20904.8</v>
      </c>
    </row>
    <row r="1234" spans="1:16" ht="33">
      <c r="A1234" s="61" t="str">
        <f ca="1">IF(ISERROR(MATCH(E1234,Код_КВР,0)),"",INDIRECT(ADDRESS(MATCH(E1234,Код_КВР,0)+1,2,,,"КВР")))</f>
        <v>Иные закупки товаров, работ и услуг для обеспечения муниципальных нужд</v>
      </c>
      <c r="B1234" s="45" t="s">
        <v>156</v>
      </c>
      <c r="C1234" s="8" t="s">
        <v>204</v>
      </c>
      <c r="D1234" s="1" t="s">
        <v>222</v>
      </c>
      <c r="E1234" s="88">
        <v>240</v>
      </c>
      <c r="F1234" s="7">
        <f t="shared" si="265"/>
        <v>20904.8</v>
      </c>
      <c r="G1234" s="7">
        <f t="shared" si="265"/>
        <v>0</v>
      </c>
      <c r="H1234" s="35">
        <f t="shared" si="257"/>
        <v>20904.8</v>
      </c>
      <c r="I1234" s="7">
        <f t="shared" si="265"/>
        <v>0</v>
      </c>
      <c r="J1234" s="35">
        <f t="shared" si="253"/>
        <v>20904.8</v>
      </c>
      <c r="K1234" s="7">
        <f t="shared" si="265"/>
        <v>0</v>
      </c>
      <c r="L1234" s="35">
        <f t="shared" si="262"/>
        <v>20904.8</v>
      </c>
      <c r="M1234" s="7">
        <f t="shared" si="265"/>
        <v>0</v>
      </c>
      <c r="N1234" s="35">
        <f t="shared" si="256"/>
        <v>20904.8</v>
      </c>
      <c r="O1234" s="7">
        <f t="shared" si="265"/>
        <v>0</v>
      </c>
      <c r="P1234" s="35">
        <f t="shared" si="252"/>
        <v>20904.8</v>
      </c>
    </row>
    <row r="1235" spans="1:16" ht="33">
      <c r="A1235" s="61" t="str">
        <f ca="1">IF(ISERROR(MATCH(E1235,Код_КВР,0)),"",INDIRECT(ADDRESS(MATCH(E1235,Код_КВР,0)+1,2,,,"КВР")))</f>
        <v xml:space="preserve">Прочая закупка товаров, работ и услуг для обеспечения муниципальных нужд         </v>
      </c>
      <c r="B1235" s="45" t="s">
        <v>156</v>
      </c>
      <c r="C1235" s="8" t="s">
        <v>204</v>
      </c>
      <c r="D1235" s="1" t="s">
        <v>222</v>
      </c>
      <c r="E1235" s="88">
        <v>244</v>
      </c>
      <c r="F1235" s="7">
        <f>'прил.5'!G378</f>
        <v>20904.8</v>
      </c>
      <c r="G1235" s="7">
        <f>'прил.5'!H378</f>
        <v>0</v>
      </c>
      <c r="H1235" s="35">
        <f t="shared" si="257"/>
        <v>20904.8</v>
      </c>
      <c r="I1235" s="7">
        <f>'прил.5'!J378</f>
        <v>0</v>
      </c>
      <c r="J1235" s="35">
        <f t="shared" si="253"/>
        <v>20904.8</v>
      </c>
      <c r="K1235" s="7">
        <f>'прил.5'!L378</f>
        <v>0</v>
      </c>
      <c r="L1235" s="35">
        <f t="shared" si="262"/>
        <v>20904.8</v>
      </c>
      <c r="M1235" s="7">
        <f>'прил.5'!N378</f>
        <v>0</v>
      </c>
      <c r="N1235" s="35">
        <f t="shared" si="256"/>
        <v>20904.8</v>
      </c>
      <c r="O1235" s="7">
        <f>'прил.5'!P378</f>
        <v>0</v>
      </c>
      <c r="P1235" s="35">
        <f t="shared" si="252"/>
        <v>20904.8</v>
      </c>
    </row>
    <row r="1236" spans="1:16" ht="49.5">
      <c r="A1236" s="61" t="str">
        <f ca="1">IF(ISERROR(MATCH(B1236,Код_КЦСР,0)),"",INDIRECT(ADDRESS(MATCH(B1236,Код_КЦСР,0)+1,2,,,"КЦСР")))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236" s="45" t="s">
        <v>158</v>
      </c>
      <c r="C1236" s="8"/>
      <c r="D1236" s="1"/>
      <c r="E1236" s="88"/>
      <c r="F1236" s="7">
        <f>F1237+F1270</f>
        <v>10864.400000000001</v>
      </c>
      <c r="G1236" s="7">
        <f>G1237+G1270</f>
        <v>0</v>
      </c>
      <c r="H1236" s="35">
        <f t="shared" si="257"/>
        <v>10864.400000000001</v>
      </c>
      <c r="I1236" s="7">
        <f>I1237+I1270</f>
        <v>0</v>
      </c>
      <c r="J1236" s="35">
        <f t="shared" si="253"/>
        <v>10864.400000000001</v>
      </c>
      <c r="K1236" s="7">
        <f>K1237+K1270</f>
        <v>-17.5</v>
      </c>
      <c r="L1236" s="35">
        <f t="shared" si="262"/>
        <v>10846.900000000001</v>
      </c>
      <c r="M1236" s="7">
        <f>M1237+M1270</f>
        <v>0</v>
      </c>
      <c r="N1236" s="35">
        <f t="shared" si="256"/>
        <v>10846.900000000001</v>
      </c>
      <c r="O1236" s="7">
        <f>O1237+O1270</f>
        <v>0</v>
      </c>
      <c r="P1236" s="35">
        <f t="shared" si="252"/>
        <v>10846.900000000001</v>
      </c>
    </row>
    <row r="1237" spans="1:16" ht="33">
      <c r="A1237" s="61" t="str">
        <f ca="1">IF(ISERROR(MATCH(B1237,Код_КЦСР,0)),"",INDIRECT(ADDRESS(MATCH(B1237,Код_КЦСР,0)+1,2,,,"КЦСР")))</f>
        <v>Профилактика преступлений и иных правонарушений в городе Череповце</v>
      </c>
      <c r="B1237" s="45" t="s">
        <v>160</v>
      </c>
      <c r="C1237" s="8"/>
      <c r="D1237" s="1"/>
      <c r="E1237" s="88"/>
      <c r="F1237" s="7">
        <f>F1238+F1244+F1264</f>
        <v>10834.400000000001</v>
      </c>
      <c r="G1237" s="7">
        <f>G1238+G1244+G1264</f>
        <v>0</v>
      </c>
      <c r="H1237" s="35">
        <f t="shared" si="257"/>
        <v>10834.400000000001</v>
      </c>
      <c r="I1237" s="7">
        <f>I1238+I1244+I1264</f>
        <v>0</v>
      </c>
      <c r="J1237" s="35">
        <f t="shared" si="253"/>
        <v>10834.400000000001</v>
      </c>
      <c r="K1237" s="7">
        <f>K1238+K1244+K1264</f>
        <v>-17.5</v>
      </c>
      <c r="L1237" s="35">
        <f t="shared" si="262"/>
        <v>10816.900000000001</v>
      </c>
      <c r="M1237" s="7">
        <f>M1238+M1244+M1264</f>
        <v>0</v>
      </c>
      <c r="N1237" s="35">
        <f t="shared" si="256"/>
        <v>10816.900000000001</v>
      </c>
      <c r="O1237" s="7">
        <f>O1238+O1244+O1264</f>
        <v>0</v>
      </c>
      <c r="P1237" s="35">
        <f t="shared" si="252"/>
        <v>10816.900000000001</v>
      </c>
    </row>
    <row r="1238" spans="1:16" ht="49.5">
      <c r="A1238" s="61" t="str">
        <f ca="1">IF(ISERROR(MATCH(B1238,Код_КЦСР,0)),"",INDIRECT(ADDRESS(MATCH(B1238,Код_КЦСР,0)+1,2,,,"КЦСР")))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1238" s="88" t="s">
        <v>392</v>
      </c>
      <c r="C1238" s="8"/>
      <c r="D1238" s="1"/>
      <c r="E1238" s="88"/>
      <c r="F1238" s="7">
        <f aca="true" t="shared" si="266" ref="F1238:O1242">F1239</f>
        <v>65</v>
      </c>
      <c r="G1238" s="7">
        <f t="shared" si="266"/>
        <v>0</v>
      </c>
      <c r="H1238" s="35">
        <f t="shared" si="257"/>
        <v>65</v>
      </c>
      <c r="I1238" s="7">
        <f t="shared" si="266"/>
        <v>0</v>
      </c>
      <c r="J1238" s="35">
        <f t="shared" si="253"/>
        <v>65</v>
      </c>
      <c r="K1238" s="7">
        <f t="shared" si="266"/>
        <v>0</v>
      </c>
      <c r="L1238" s="35">
        <f t="shared" si="262"/>
        <v>65</v>
      </c>
      <c r="M1238" s="7">
        <f t="shared" si="266"/>
        <v>0</v>
      </c>
      <c r="N1238" s="35">
        <f t="shared" si="256"/>
        <v>65</v>
      </c>
      <c r="O1238" s="7">
        <f t="shared" si="266"/>
        <v>0</v>
      </c>
      <c r="P1238" s="35">
        <f t="shared" si="252"/>
        <v>65</v>
      </c>
    </row>
    <row r="1239" spans="1:16" ht="12.75">
      <c r="A1239" s="61" t="str">
        <f ca="1">IF(ISERROR(MATCH(C1239,Код_Раздел,0)),"",INDIRECT(ADDRESS(MATCH(C1239,Код_Раздел,0)+1,2,,,"Раздел")))</f>
        <v>Национальная экономика</v>
      </c>
      <c r="B1239" s="88" t="s">
        <v>392</v>
      </c>
      <c r="C1239" s="8" t="s">
        <v>224</v>
      </c>
      <c r="D1239" s="1"/>
      <c r="E1239" s="88"/>
      <c r="F1239" s="7">
        <f t="shared" si="266"/>
        <v>65</v>
      </c>
      <c r="G1239" s="7">
        <f t="shared" si="266"/>
        <v>0</v>
      </c>
      <c r="H1239" s="35">
        <f t="shared" si="257"/>
        <v>65</v>
      </c>
      <c r="I1239" s="7">
        <f t="shared" si="266"/>
        <v>0</v>
      </c>
      <c r="J1239" s="35">
        <f t="shared" si="253"/>
        <v>65</v>
      </c>
      <c r="K1239" s="7">
        <f t="shared" si="266"/>
        <v>0</v>
      </c>
      <c r="L1239" s="35">
        <f t="shared" si="262"/>
        <v>65</v>
      </c>
      <c r="M1239" s="7">
        <f t="shared" si="266"/>
        <v>0</v>
      </c>
      <c r="N1239" s="35">
        <f t="shared" si="256"/>
        <v>65</v>
      </c>
      <c r="O1239" s="7">
        <f t="shared" si="266"/>
        <v>0</v>
      </c>
      <c r="P1239" s="35">
        <f t="shared" si="252"/>
        <v>65</v>
      </c>
    </row>
    <row r="1240" spans="1:16" ht="12.75">
      <c r="A1240" s="12" t="s">
        <v>238</v>
      </c>
      <c r="B1240" s="88" t="s">
        <v>392</v>
      </c>
      <c r="C1240" s="8" t="s">
        <v>224</v>
      </c>
      <c r="D1240" s="1" t="s">
        <v>196</v>
      </c>
      <c r="E1240" s="88"/>
      <c r="F1240" s="7">
        <f t="shared" si="266"/>
        <v>65</v>
      </c>
      <c r="G1240" s="7">
        <f t="shared" si="266"/>
        <v>0</v>
      </c>
      <c r="H1240" s="35">
        <f t="shared" si="257"/>
        <v>65</v>
      </c>
      <c r="I1240" s="7">
        <f t="shared" si="266"/>
        <v>0</v>
      </c>
      <c r="J1240" s="35">
        <f t="shared" si="253"/>
        <v>65</v>
      </c>
      <c r="K1240" s="7">
        <f t="shared" si="266"/>
        <v>0</v>
      </c>
      <c r="L1240" s="35">
        <f t="shared" si="262"/>
        <v>65</v>
      </c>
      <c r="M1240" s="7">
        <f t="shared" si="266"/>
        <v>0</v>
      </c>
      <c r="N1240" s="35">
        <f t="shared" si="256"/>
        <v>65</v>
      </c>
      <c r="O1240" s="7">
        <f t="shared" si="266"/>
        <v>0</v>
      </c>
      <c r="P1240" s="35">
        <f t="shared" si="252"/>
        <v>65</v>
      </c>
    </row>
    <row r="1241" spans="1:16" ht="33">
      <c r="A1241" s="61" t="str">
        <f ca="1">IF(ISERROR(MATCH(E1241,Код_КВР,0)),"",INDIRECT(ADDRESS(MATCH(E1241,Код_КВР,0)+1,2,,,"КВР")))</f>
        <v>Предоставление субсидий бюджетным, автономным учреждениям и иным некоммерческим организациям</v>
      </c>
      <c r="B1241" s="88" t="s">
        <v>392</v>
      </c>
      <c r="C1241" s="8" t="s">
        <v>224</v>
      </c>
      <c r="D1241" s="1" t="s">
        <v>196</v>
      </c>
      <c r="E1241" s="88">
        <v>600</v>
      </c>
      <c r="F1241" s="7">
        <f t="shared" si="266"/>
        <v>65</v>
      </c>
      <c r="G1241" s="7">
        <f t="shared" si="266"/>
        <v>0</v>
      </c>
      <c r="H1241" s="35">
        <f t="shared" si="257"/>
        <v>65</v>
      </c>
      <c r="I1241" s="7">
        <f t="shared" si="266"/>
        <v>0</v>
      </c>
      <c r="J1241" s="35">
        <f t="shared" si="253"/>
        <v>65</v>
      </c>
      <c r="K1241" s="7">
        <f t="shared" si="266"/>
        <v>0</v>
      </c>
      <c r="L1241" s="35">
        <f t="shared" si="262"/>
        <v>65</v>
      </c>
      <c r="M1241" s="7">
        <f t="shared" si="266"/>
        <v>0</v>
      </c>
      <c r="N1241" s="35">
        <f t="shared" si="256"/>
        <v>65</v>
      </c>
      <c r="O1241" s="7">
        <f t="shared" si="266"/>
        <v>0</v>
      </c>
      <c r="P1241" s="35">
        <f t="shared" si="252"/>
        <v>65</v>
      </c>
    </row>
    <row r="1242" spans="1:16" ht="12.75">
      <c r="A1242" s="61" t="str">
        <f ca="1">IF(ISERROR(MATCH(E1242,Код_КВР,0)),"",INDIRECT(ADDRESS(MATCH(E1242,Код_КВР,0)+1,2,,,"КВР")))</f>
        <v>Субсидии бюджетным учреждениям</v>
      </c>
      <c r="B1242" s="88" t="s">
        <v>392</v>
      </c>
      <c r="C1242" s="8" t="s">
        <v>224</v>
      </c>
      <c r="D1242" s="1" t="s">
        <v>196</v>
      </c>
      <c r="E1242" s="88">
        <v>610</v>
      </c>
      <c r="F1242" s="7">
        <f t="shared" si="266"/>
        <v>65</v>
      </c>
      <c r="G1242" s="7">
        <f t="shared" si="266"/>
        <v>0</v>
      </c>
      <c r="H1242" s="35">
        <f t="shared" si="257"/>
        <v>65</v>
      </c>
      <c r="I1242" s="7">
        <f t="shared" si="266"/>
        <v>0</v>
      </c>
      <c r="J1242" s="35">
        <f t="shared" si="253"/>
        <v>65</v>
      </c>
      <c r="K1242" s="7">
        <f t="shared" si="266"/>
        <v>0</v>
      </c>
      <c r="L1242" s="35">
        <f t="shared" si="262"/>
        <v>65</v>
      </c>
      <c r="M1242" s="7">
        <f t="shared" si="266"/>
        <v>0</v>
      </c>
      <c r="N1242" s="35">
        <f t="shared" si="256"/>
        <v>65</v>
      </c>
      <c r="O1242" s="7">
        <f t="shared" si="266"/>
        <v>0</v>
      </c>
      <c r="P1242" s="35">
        <f t="shared" si="252"/>
        <v>65</v>
      </c>
    </row>
    <row r="1243" spans="1:16" ht="12.75">
      <c r="A1243" s="61" t="str">
        <f ca="1">IF(ISERROR(MATCH(E1243,Код_КВР,0)),"",INDIRECT(ADDRESS(MATCH(E1243,Код_КВР,0)+1,2,,,"КВР")))</f>
        <v>Субсидии бюджетным учреждениям на иные цели</v>
      </c>
      <c r="B1243" s="88" t="s">
        <v>392</v>
      </c>
      <c r="C1243" s="8" t="s">
        <v>224</v>
      </c>
      <c r="D1243" s="1" t="s">
        <v>196</v>
      </c>
      <c r="E1243" s="88">
        <v>612</v>
      </c>
      <c r="F1243" s="7">
        <f>'прил.5'!G266</f>
        <v>65</v>
      </c>
      <c r="G1243" s="7">
        <f>'прил.5'!H266</f>
        <v>0</v>
      </c>
      <c r="H1243" s="35">
        <f t="shared" si="257"/>
        <v>65</v>
      </c>
      <c r="I1243" s="7">
        <f>'прил.5'!J266</f>
        <v>0</v>
      </c>
      <c r="J1243" s="35">
        <f aca="true" t="shared" si="267" ref="J1243:J1307">H1243+I1243</f>
        <v>65</v>
      </c>
      <c r="K1243" s="7">
        <f>'прил.5'!L266</f>
        <v>0</v>
      </c>
      <c r="L1243" s="35">
        <f t="shared" si="262"/>
        <v>65</v>
      </c>
      <c r="M1243" s="7">
        <f>'прил.5'!N266</f>
        <v>0</v>
      </c>
      <c r="N1243" s="35">
        <f t="shared" si="256"/>
        <v>65</v>
      </c>
      <c r="O1243" s="7">
        <f>'прил.5'!P266</f>
        <v>0</v>
      </c>
      <c r="P1243" s="35">
        <f aca="true" t="shared" si="268" ref="P1243:P1306">N1243+O1243</f>
        <v>65</v>
      </c>
    </row>
    <row r="1244" spans="1:16" ht="12.75">
      <c r="A1244" s="61" t="str">
        <f ca="1">IF(ISERROR(MATCH(B1244,Код_КЦСР,0)),"",INDIRECT(ADDRESS(MATCH(B1244,Код_КЦСР,0)+1,2,,,"КЦСР")))</f>
        <v>Привлечение общественности к охране общественного порядка</v>
      </c>
      <c r="B1244" s="45" t="s">
        <v>162</v>
      </c>
      <c r="C1244" s="8"/>
      <c r="D1244" s="1"/>
      <c r="E1244" s="88"/>
      <c r="F1244" s="7">
        <f>F1245+F1250+F1260</f>
        <v>9534.2</v>
      </c>
      <c r="G1244" s="7">
        <f>G1245+G1250+G1260</f>
        <v>0</v>
      </c>
      <c r="H1244" s="35">
        <f t="shared" si="257"/>
        <v>9534.2</v>
      </c>
      <c r="I1244" s="7">
        <f>I1245+I1250+I1260</f>
        <v>0</v>
      </c>
      <c r="J1244" s="35">
        <f t="shared" si="267"/>
        <v>9534.2</v>
      </c>
      <c r="K1244" s="7">
        <f>K1245+K1250+K1260</f>
        <v>-17.5</v>
      </c>
      <c r="L1244" s="35">
        <f t="shared" si="262"/>
        <v>9516.7</v>
      </c>
      <c r="M1244" s="7">
        <f>M1245+M1250+M1260</f>
        <v>0</v>
      </c>
      <c r="N1244" s="35">
        <f t="shared" si="256"/>
        <v>9516.7</v>
      </c>
      <c r="O1244" s="7">
        <f>O1245+O1250+O1260</f>
        <v>0</v>
      </c>
      <c r="P1244" s="35">
        <f t="shared" si="268"/>
        <v>9516.7</v>
      </c>
    </row>
    <row r="1245" spans="1:16" ht="12.75">
      <c r="A1245" s="61" t="str">
        <f ca="1">IF(ISERROR(MATCH(C1245,Код_Раздел,0)),"",INDIRECT(ADDRESS(MATCH(C1245,Код_Раздел,0)+1,2,,,"Раздел")))</f>
        <v>Общегосударственные  вопросы</v>
      </c>
      <c r="B1245" s="45" t="s">
        <v>162</v>
      </c>
      <c r="C1245" s="8" t="s">
        <v>221</v>
      </c>
      <c r="D1245" s="1"/>
      <c r="E1245" s="88"/>
      <c r="F1245" s="7">
        <f aca="true" t="shared" si="269" ref="F1245:O1248">F1246</f>
        <v>20</v>
      </c>
      <c r="G1245" s="7">
        <f t="shared" si="269"/>
        <v>0</v>
      </c>
      <c r="H1245" s="35">
        <f t="shared" si="257"/>
        <v>20</v>
      </c>
      <c r="I1245" s="7">
        <f t="shared" si="269"/>
        <v>0</v>
      </c>
      <c r="J1245" s="35">
        <f t="shared" si="267"/>
        <v>20</v>
      </c>
      <c r="K1245" s="7">
        <f t="shared" si="269"/>
        <v>0</v>
      </c>
      <c r="L1245" s="35">
        <f t="shared" si="262"/>
        <v>20</v>
      </c>
      <c r="M1245" s="7">
        <f t="shared" si="269"/>
        <v>0</v>
      </c>
      <c r="N1245" s="35">
        <f t="shared" si="256"/>
        <v>20</v>
      </c>
      <c r="O1245" s="7">
        <f t="shared" si="269"/>
        <v>0</v>
      </c>
      <c r="P1245" s="35">
        <f t="shared" si="268"/>
        <v>20</v>
      </c>
    </row>
    <row r="1246" spans="1:16" ht="12.75">
      <c r="A1246" s="12" t="s">
        <v>245</v>
      </c>
      <c r="B1246" s="45" t="s">
        <v>162</v>
      </c>
      <c r="C1246" s="8" t="s">
        <v>221</v>
      </c>
      <c r="D1246" s="1" t="s">
        <v>198</v>
      </c>
      <c r="E1246" s="88"/>
      <c r="F1246" s="7">
        <f t="shared" si="269"/>
        <v>20</v>
      </c>
      <c r="G1246" s="7">
        <f t="shared" si="269"/>
        <v>0</v>
      </c>
      <c r="H1246" s="35">
        <f t="shared" si="257"/>
        <v>20</v>
      </c>
      <c r="I1246" s="7">
        <f t="shared" si="269"/>
        <v>0</v>
      </c>
      <c r="J1246" s="35">
        <f t="shared" si="267"/>
        <v>20</v>
      </c>
      <c r="K1246" s="7">
        <f t="shared" si="269"/>
        <v>0</v>
      </c>
      <c r="L1246" s="35">
        <f t="shared" si="262"/>
        <v>20</v>
      </c>
      <c r="M1246" s="7">
        <f t="shared" si="269"/>
        <v>0</v>
      </c>
      <c r="N1246" s="35">
        <f aca="true" t="shared" si="270" ref="N1246:N1309">L1246+M1246</f>
        <v>20</v>
      </c>
      <c r="O1246" s="7">
        <f t="shared" si="269"/>
        <v>0</v>
      </c>
      <c r="P1246" s="35">
        <f t="shared" si="268"/>
        <v>20</v>
      </c>
    </row>
    <row r="1247" spans="1:16" ht="12.75">
      <c r="A1247" s="61" t="str">
        <f ca="1">IF(ISERROR(MATCH(E1247,Код_КВР,0)),"",INDIRECT(ADDRESS(MATCH(E1247,Код_КВР,0)+1,2,,,"КВР")))</f>
        <v>Закупка товаров, работ и услуг для муниципальных нужд</v>
      </c>
      <c r="B1247" s="45" t="s">
        <v>162</v>
      </c>
      <c r="C1247" s="8" t="s">
        <v>221</v>
      </c>
      <c r="D1247" s="1" t="s">
        <v>198</v>
      </c>
      <c r="E1247" s="88">
        <v>200</v>
      </c>
      <c r="F1247" s="7">
        <f t="shared" si="269"/>
        <v>20</v>
      </c>
      <c r="G1247" s="7">
        <f t="shared" si="269"/>
        <v>0</v>
      </c>
      <c r="H1247" s="35">
        <f t="shared" si="257"/>
        <v>20</v>
      </c>
      <c r="I1247" s="7">
        <f t="shared" si="269"/>
        <v>0</v>
      </c>
      <c r="J1247" s="35">
        <f t="shared" si="267"/>
        <v>20</v>
      </c>
      <c r="K1247" s="7">
        <f t="shared" si="269"/>
        <v>0</v>
      </c>
      <c r="L1247" s="35">
        <f t="shared" si="262"/>
        <v>20</v>
      </c>
      <c r="M1247" s="7">
        <f t="shared" si="269"/>
        <v>0</v>
      </c>
      <c r="N1247" s="35">
        <f t="shared" si="270"/>
        <v>20</v>
      </c>
      <c r="O1247" s="7">
        <f t="shared" si="269"/>
        <v>0</v>
      </c>
      <c r="P1247" s="35">
        <f t="shared" si="268"/>
        <v>20</v>
      </c>
    </row>
    <row r="1248" spans="1:16" ht="33">
      <c r="A1248" s="61" t="str">
        <f ca="1">IF(ISERROR(MATCH(E1248,Код_КВР,0)),"",INDIRECT(ADDRESS(MATCH(E1248,Код_КВР,0)+1,2,,,"КВР")))</f>
        <v>Иные закупки товаров, работ и услуг для обеспечения муниципальных нужд</v>
      </c>
      <c r="B1248" s="45" t="s">
        <v>162</v>
      </c>
      <c r="C1248" s="8" t="s">
        <v>221</v>
      </c>
      <c r="D1248" s="1" t="s">
        <v>198</v>
      </c>
      <c r="E1248" s="88">
        <v>240</v>
      </c>
      <c r="F1248" s="7">
        <f t="shared" si="269"/>
        <v>20</v>
      </c>
      <c r="G1248" s="7">
        <f t="shared" si="269"/>
        <v>0</v>
      </c>
      <c r="H1248" s="35">
        <f t="shared" si="257"/>
        <v>20</v>
      </c>
      <c r="I1248" s="7">
        <f t="shared" si="269"/>
        <v>0</v>
      </c>
      <c r="J1248" s="35">
        <f t="shared" si="267"/>
        <v>20</v>
      </c>
      <c r="K1248" s="7">
        <f t="shared" si="269"/>
        <v>0</v>
      </c>
      <c r="L1248" s="35">
        <f t="shared" si="262"/>
        <v>20</v>
      </c>
      <c r="M1248" s="7">
        <f t="shared" si="269"/>
        <v>0</v>
      </c>
      <c r="N1248" s="35">
        <f t="shared" si="270"/>
        <v>20</v>
      </c>
      <c r="O1248" s="7">
        <f t="shared" si="269"/>
        <v>0</v>
      </c>
      <c r="P1248" s="35">
        <f t="shared" si="268"/>
        <v>20</v>
      </c>
    </row>
    <row r="1249" spans="1:16" ht="33">
      <c r="A1249" s="61" t="str">
        <f ca="1">IF(ISERROR(MATCH(E1249,Код_КВР,0)),"",INDIRECT(ADDRESS(MATCH(E1249,Код_КВР,0)+1,2,,,"КВР")))</f>
        <v xml:space="preserve">Прочая закупка товаров, работ и услуг для обеспечения муниципальных нужд         </v>
      </c>
      <c r="B1249" s="45" t="s">
        <v>162</v>
      </c>
      <c r="C1249" s="8" t="s">
        <v>221</v>
      </c>
      <c r="D1249" s="1" t="s">
        <v>198</v>
      </c>
      <c r="E1249" s="88">
        <v>244</v>
      </c>
      <c r="F1249" s="7">
        <f>'прил.5'!G157</f>
        <v>20</v>
      </c>
      <c r="G1249" s="7">
        <f>'прил.5'!H157</f>
        <v>0</v>
      </c>
      <c r="H1249" s="35">
        <f t="shared" si="257"/>
        <v>20</v>
      </c>
      <c r="I1249" s="7">
        <f>'прил.5'!J157</f>
        <v>0</v>
      </c>
      <c r="J1249" s="35">
        <f t="shared" si="267"/>
        <v>20</v>
      </c>
      <c r="K1249" s="7">
        <f>'прил.5'!L157</f>
        <v>0</v>
      </c>
      <c r="L1249" s="35">
        <f t="shared" si="262"/>
        <v>20</v>
      </c>
      <c r="M1249" s="7">
        <f>'прил.5'!N157</f>
        <v>0</v>
      </c>
      <c r="N1249" s="35">
        <f t="shared" si="270"/>
        <v>20</v>
      </c>
      <c r="O1249" s="7">
        <f>'прил.5'!P157</f>
        <v>0</v>
      </c>
      <c r="P1249" s="35">
        <f t="shared" si="268"/>
        <v>20</v>
      </c>
    </row>
    <row r="1250" spans="1:16" ht="12.75">
      <c r="A1250" s="61" t="str">
        <f ca="1">IF(ISERROR(MATCH(C1250,Код_Раздел,0)),"",INDIRECT(ADDRESS(MATCH(C1250,Код_Раздел,0)+1,2,,,"Раздел")))</f>
        <v>Национальная безопасность и правоохранительная  деятельность</v>
      </c>
      <c r="B1250" s="45" t="s">
        <v>162</v>
      </c>
      <c r="C1250" s="8" t="s">
        <v>223</v>
      </c>
      <c r="D1250" s="1"/>
      <c r="E1250" s="88"/>
      <c r="F1250" s="7">
        <f>F1251</f>
        <v>9414.2</v>
      </c>
      <c r="G1250" s="7">
        <f>G1251</f>
        <v>0</v>
      </c>
      <c r="H1250" s="35">
        <f t="shared" si="257"/>
        <v>9414.2</v>
      </c>
      <c r="I1250" s="7">
        <f>I1251</f>
        <v>0</v>
      </c>
      <c r="J1250" s="35">
        <f t="shared" si="267"/>
        <v>9414.2</v>
      </c>
      <c r="K1250" s="7">
        <f>K1251</f>
        <v>-17.5</v>
      </c>
      <c r="L1250" s="35">
        <f t="shared" si="262"/>
        <v>9396.7</v>
      </c>
      <c r="M1250" s="7">
        <f>M1251</f>
        <v>0</v>
      </c>
      <c r="N1250" s="35">
        <f t="shared" si="270"/>
        <v>9396.7</v>
      </c>
      <c r="O1250" s="7">
        <f>O1251</f>
        <v>0</v>
      </c>
      <c r="P1250" s="35">
        <f t="shared" si="268"/>
        <v>9396.7</v>
      </c>
    </row>
    <row r="1251" spans="1:16" ht="33.75" customHeight="1">
      <c r="A1251" s="12" t="s">
        <v>269</v>
      </c>
      <c r="B1251" s="45" t="s">
        <v>162</v>
      </c>
      <c r="C1251" s="8" t="s">
        <v>223</v>
      </c>
      <c r="D1251" s="1" t="s">
        <v>227</v>
      </c>
      <c r="E1251" s="88"/>
      <c r="F1251" s="7">
        <f>F1252+F1254+F1257</f>
        <v>9414.2</v>
      </c>
      <c r="G1251" s="7">
        <f>G1252+G1254+G1257</f>
        <v>0</v>
      </c>
      <c r="H1251" s="35">
        <f aca="true" t="shared" si="271" ref="H1251:H1315">F1251+G1251</f>
        <v>9414.2</v>
      </c>
      <c r="I1251" s="7">
        <f>I1252+I1254+I1257</f>
        <v>0</v>
      </c>
      <c r="J1251" s="35">
        <f t="shared" si="267"/>
        <v>9414.2</v>
      </c>
      <c r="K1251" s="7">
        <f>K1252+K1254+K1257</f>
        <v>-17.5</v>
      </c>
      <c r="L1251" s="35">
        <f t="shared" si="262"/>
        <v>9396.7</v>
      </c>
      <c r="M1251" s="7">
        <f>M1252+M1254+M1257</f>
        <v>0</v>
      </c>
      <c r="N1251" s="35">
        <f t="shared" si="270"/>
        <v>9396.7</v>
      </c>
      <c r="O1251" s="7">
        <f>O1252+O1254+O1257</f>
        <v>0</v>
      </c>
      <c r="P1251" s="35">
        <f t="shared" si="268"/>
        <v>9396.7</v>
      </c>
    </row>
    <row r="1252" spans="1:16" ht="39" customHeight="1">
      <c r="A1252" s="61" t="str">
        <f aca="true" t="shared" si="272" ref="A1252:A1259">IF(ISERROR(MATCH(E1252,Код_КВР,0)),"",INDIRECT(ADDRESS(MATCH(E1252,Код_КВР,0)+1,2,,,"КВР")))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52" s="45" t="s">
        <v>162</v>
      </c>
      <c r="C1252" s="8" t="s">
        <v>223</v>
      </c>
      <c r="D1252" s="1" t="s">
        <v>227</v>
      </c>
      <c r="E1252" s="88">
        <v>100</v>
      </c>
      <c r="F1252" s="7">
        <f>F1253</f>
        <v>7465.6</v>
      </c>
      <c r="G1252" s="7">
        <f>G1253</f>
        <v>0</v>
      </c>
      <c r="H1252" s="35">
        <f t="shared" si="271"/>
        <v>7465.6</v>
      </c>
      <c r="I1252" s="7">
        <f>I1253</f>
        <v>0</v>
      </c>
      <c r="J1252" s="35">
        <f t="shared" si="267"/>
        <v>7465.6</v>
      </c>
      <c r="K1252" s="7">
        <f>K1253</f>
        <v>0</v>
      </c>
      <c r="L1252" s="35">
        <f t="shared" si="262"/>
        <v>7465.6</v>
      </c>
      <c r="M1252" s="7">
        <f>M1253</f>
        <v>0</v>
      </c>
      <c r="N1252" s="35">
        <f t="shared" si="270"/>
        <v>7465.6</v>
      </c>
      <c r="O1252" s="7">
        <f>O1253</f>
        <v>0</v>
      </c>
      <c r="P1252" s="35">
        <f t="shared" si="268"/>
        <v>7465.6</v>
      </c>
    </row>
    <row r="1253" spans="1:16" ht="12.75">
      <c r="A1253" s="61" t="str">
        <f ca="1" t="shared" si="272"/>
        <v>Расходы на выплаты персоналу казенных учреждений</v>
      </c>
      <c r="B1253" s="45" t="s">
        <v>162</v>
      </c>
      <c r="C1253" s="8" t="s">
        <v>223</v>
      </c>
      <c r="D1253" s="1" t="s">
        <v>227</v>
      </c>
      <c r="E1253" s="88">
        <v>110</v>
      </c>
      <c r="F1253" s="7">
        <f>'прил.5'!G220</f>
        <v>7465.6</v>
      </c>
      <c r="G1253" s="7">
        <f>'прил.5'!H220</f>
        <v>0</v>
      </c>
      <c r="H1253" s="35">
        <f t="shared" si="271"/>
        <v>7465.6</v>
      </c>
      <c r="I1253" s="7">
        <f>'прил.5'!J220</f>
        <v>0</v>
      </c>
      <c r="J1253" s="35">
        <f t="shared" si="267"/>
        <v>7465.6</v>
      </c>
      <c r="K1253" s="7">
        <f>'прил.5'!L220</f>
        <v>0</v>
      </c>
      <c r="L1253" s="35">
        <f t="shared" si="262"/>
        <v>7465.6</v>
      </c>
      <c r="M1253" s="7">
        <f>'прил.5'!N220</f>
        <v>0</v>
      </c>
      <c r="N1253" s="35">
        <f t="shared" si="270"/>
        <v>7465.6</v>
      </c>
      <c r="O1253" s="7">
        <f>'прил.5'!P220</f>
        <v>0</v>
      </c>
      <c r="P1253" s="35">
        <f t="shared" si="268"/>
        <v>7465.6</v>
      </c>
    </row>
    <row r="1254" spans="1:16" ht="12.75">
      <c r="A1254" s="61" t="str">
        <f ca="1" t="shared" si="272"/>
        <v>Закупка товаров, работ и услуг для муниципальных нужд</v>
      </c>
      <c r="B1254" s="45" t="s">
        <v>162</v>
      </c>
      <c r="C1254" s="8" t="s">
        <v>223</v>
      </c>
      <c r="D1254" s="1" t="s">
        <v>227</v>
      </c>
      <c r="E1254" s="88">
        <v>200</v>
      </c>
      <c r="F1254" s="7">
        <f>F1255</f>
        <v>1688.6</v>
      </c>
      <c r="G1254" s="7">
        <f>G1255</f>
        <v>0</v>
      </c>
      <c r="H1254" s="35">
        <f t="shared" si="271"/>
        <v>1688.6</v>
      </c>
      <c r="I1254" s="7">
        <f>I1255</f>
        <v>0</v>
      </c>
      <c r="J1254" s="35">
        <f t="shared" si="267"/>
        <v>1688.6</v>
      </c>
      <c r="K1254" s="7">
        <f>K1255</f>
        <v>-17.5</v>
      </c>
      <c r="L1254" s="35">
        <f t="shared" si="262"/>
        <v>1671.1</v>
      </c>
      <c r="M1254" s="7">
        <f>M1255</f>
        <v>0</v>
      </c>
      <c r="N1254" s="35">
        <f t="shared" si="270"/>
        <v>1671.1</v>
      </c>
      <c r="O1254" s="7">
        <f>O1255</f>
        <v>0</v>
      </c>
      <c r="P1254" s="35">
        <f t="shared" si="268"/>
        <v>1671.1</v>
      </c>
    </row>
    <row r="1255" spans="1:16" ht="33">
      <c r="A1255" s="61" t="str">
        <f ca="1" t="shared" si="272"/>
        <v>Иные закупки товаров, работ и услуг для обеспечения муниципальных нужд</v>
      </c>
      <c r="B1255" s="45" t="s">
        <v>162</v>
      </c>
      <c r="C1255" s="8" t="s">
        <v>223</v>
      </c>
      <c r="D1255" s="1" t="s">
        <v>227</v>
      </c>
      <c r="E1255" s="88">
        <v>240</v>
      </c>
      <c r="F1255" s="7">
        <f>F1256</f>
        <v>1688.6</v>
      </c>
      <c r="G1255" s="7">
        <f>G1256</f>
        <v>0</v>
      </c>
      <c r="H1255" s="35">
        <f t="shared" si="271"/>
        <v>1688.6</v>
      </c>
      <c r="I1255" s="7">
        <f>I1256</f>
        <v>0</v>
      </c>
      <c r="J1255" s="35">
        <f t="shared" si="267"/>
        <v>1688.6</v>
      </c>
      <c r="K1255" s="7">
        <f>K1256</f>
        <v>-17.5</v>
      </c>
      <c r="L1255" s="35">
        <f t="shared" si="262"/>
        <v>1671.1</v>
      </c>
      <c r="M1255" s="7">
        <f>M1256</f>
        <v>0</v>
      </c>
      <c r="N1255" s="35">
        <f t="shared" si="270"/>
        <v>1671.1</v>
      </c>
      <c r="O1255" s="7">
        <f>O1256</f>
        <v>0</v>
      </c>
      <c r="P1255" s="35">
        <f t="shared" si="268"/>
        <v>1671.1</v>
      </c>
    </row>
    <row r="1256" spans="1:16" ht="33">
      <c r="A1256" s="61" t="str">
        <f ca="1" t="shared" si="272"/>
        <v xml:space="preserve">Прочая закупка товаров, работ и услуг для обеспечения муниципальных нужд         </v>
      </c>
      <c r="B1256" s="45" t="s">
        <v>162</v>
      </c>
      <c r="C1256" s="8" t="s">
        <v>223</v>
      </c>
      <c r="D1256" s="1" t="s">
        <v>227</v>
      </c>
      <c r="E1256" s="88">
        <v>244</v>
      </c>
      <c r="F1256" s="7">
        <f>'прил.5'!G223</f>
        <v>1688.6</v>
      </c>
      <c r="G1256" s="7">
        <f>'прил.5'!H223</f>
        <v>0</v>
      </c>
      <c r="H1256" s="35">
        <f t="shared" si="271"/>
        <v>1688.6</v>
      </c>
      <c r="I1256" s="7">
        <f>'прил.5'!J223</f>
        <v>0</v>
      </c>
      <c r="J1256" s="35">
        <f t="shared" si="267"/>
        <v>1688.6</v>
      </c>
      <c r="K1256" s="7">
        <f>'прил.5'!L223</f>
        <v>-17.5</v>
      </c>
      <c r="L1256" s="35">
        <f t="shared" si="262"/>
        <v>1671.1</v>
      </c>
      <c r="M1256" s="7">
        <f>'прил.5'!N223</f>
        <v>0</v>
      </c>
      <c r="N1256" s="35">
        <f t="shared" si="270"/>
        <v>1671.1</v>
      </c>
      <c r="O1256" s="7">
        <f>'прил.5'!P223</f>
        <v>0</v>
      </c>
      <c r="P1256" s="35">
        <f t="shared" si="268"/>
        <v>1671.1</v>
      </c>
    </row>
    <row r="1257" spans="1:16" ht="12.75">
      <c r="A1257" s="61" t="str">
        <f ca="1" t="shared" si="272"/>
        <v>Иные бюджетные ассигнования</v>
      </c>
      <c r="B1257" s="45" t="s">
        <v>162</v>
      </c>
      <c r="C1257" s="8" t="s">
        <v>223</v>
      </c>
      <c r="D1257" s="1" t="s">
        <v>227</v>
      </c>
      <c r="E1257" s="88">
        <v>800</v>
      </c>
      <c r="F1257" s="7">
        <f>F1258</f>
        <v>260</v>
      </c>
      <c r="G1257" s="7">
        <f>G1258</f>
        <v>0</v>
      </c>
      <c r="H1257" s="35">
        <f t="shared" si="271"/>
        <v>260</v>
      </c>
      <c r="I1257" s="7">
        <f>I1258</f>
        <v>0</v>
      </c>
      <c r="J1257" s="35">
        <f t="shared" si="267"/>
        <v>260</v>
      </c>
      <c r="K1257" s="7">
        <f>K1258</f>
        <v>0</v>
      </c>
      <c r="L1257" s="35">
        <f t="shared" si="262"/>
        <v>260</v>
      </c>
      <c r="M1257" s="7">
        <f>M1258</f>
        <v>0</v>
      </c>
      <c r="N1257" s="35">
        <f t="shared" si="270"/>
        <v>260</v>
      </c>
      <c r="O1257" s="7">
        <f>O1258</f>
        <v>0</v>
      </c>
      <c r="P1257" s="35">
        <f t="shared" si="268"/>
        <v>260</v>
      </c>
    </row>
    <row r="1258" spans="1:16" ht="12.75">
      <c r="A1258" s="61" t="str">
        <f ca="1" t="shared" si="272"/>
        <v>Уплата налогов, сборов и иных платежей</v>
      </c>
      <c r="B1258" s="45" t="s">
        <v>162</v>
      </c>
      <c r="C1258" s="8" t="s">
        <v>223</v>
      </c>
      <c r="D1258" s="1" t="s">
        <v>227</v>
      </c>
      <c r="E1258" s="88">
        <v>850</v>
      </c>
      <c r="F1258" s="7">
        <f>F1259</f>
        <v>260</v>
      </c>
      <c r="G1258" s="7">
        <f>G1259</f>
        <v>0</v>
      </c>
      <c r="H1258" s="35">
        <f t="shared" si="271"/>
        <v>260</v>
      </c>
      <c r="I1258" s="7">
        <f>I1259</f>
        <v>0</v>
      </c>
      <c r="J1258" s="35">
        <f t="shared" si="267"/>
        <v>260</v>
      </c>
      <c r="K1258" s="7">
        <f>K1259</f>
        <v>0</v>
      </c>
      <c r="L1258" s="35">
        <f t="shared" si="262"/>
        <v>260</v>
      </c>
      <c r="M1258" s="7">
        <f>M1259</f>
        <v>0</v>
      </c>
      <c r="N1258" s="35">
        <f t="shared" si="270"/>
        <v>260</v>
      </c>
      <c r="O1258" s="7">
        <f>O1259</f>
        <v>0</v>
      </c>
      <c r="P1258" s="35">
        <f t="shared" si="268"/>
        <v>260</v>
      </c>
    </row>
    <row r="1259" spans="1:16" ht="12.75">
      <c r="A1259" s="61" t="str">
        <f ca="1" t="shared" si="272"/>
        <v>Уплата налога на имущество организаций и земельного налога</v>
      </c>
      <c r="B1259" s="45" t="s">
        <v>162</v>
      </c>
      <c r="C1259" s="8" t="s">
        <v>223</v>
      </c>
      <c r="D1259" s="1" t="s">
        <v>227</v>
      </c>
      <c r="E1259" s="88">
        <v>851</v>
      </c>
      <c r="F1259" s="7">
        <f>'прил.5'!G226</f>
        <v>260</v>
      </c>
      <c r="G1259" s="7">
        <f>'прил.5'!H226</f>
        <v>0</v>
      </c>
      <c r="H1259" s="35">
        <f t="shared" si="271"/>
        <v>260</v>
      </c>
      <c r="I1259" s="7">
        <f>'прил.5'!J226</f>
        <v>0</v>
      </c>
      <c r="J1259" s="35">
        <f t="shared" si="267"/>
        <v>260</v>
      </c>
      <c r="K1259" s="7">
        <f>'прил.5'!L226</f>
        <v>0</v>
      </c>
      <c r="L1259" s="35">
        <f t="shared" si="262"/>
        <v>260</v>
      </c>
      <c r="M1259" s="7">
        <f>'прил.5'!N226</f>
        <v>0</v>
      </c>
      <c r="N1259" s="35">
        <f t="shared" si="270"/>
        <v>260</v>
      </c>
      <c r="O1259" s="7">
        <f>'прил.5'!P226</f>
        <v>0</v>
      </c>
      <c r="P1259" s="35">
        <f t="shared" si="268"/>
        <v>260</v>
      </c>
    </row>
    <row r="1260" spans="1:16" ht="12.75">
      <c r="A1260" s="61" t="str">
        <f ca="1">IF(ISERROR(MATCH(C1260,Код_Раздел,0)),"",INDIRECT(ADDRESS(MATCH(C1260,Код_Раздел,0)+1,2,,,"Раздел")))</f>
        <v>Социальная политика</v>
      </c>
      <c r="B1260" s="45" t="s">
        <v>162</v>
      </c>
      <c r="C1260" s="8" t="s">
        <v>196</v>
      </c>
      <c r="D1260" s="1"/>
      <c r="E1260" s="88"/>
      <c r="F1260" s="7">
        <f aca="true" t="shared" si="273" ref="F1260:O1262">F1261</f>
        <v>100</v>
      </c>
      <c r="G1260" s="7">
        <f t="shared" si="273"/>
        <v>0</v>
      </c>
      <c r="H1260" s="35">
        <f t="shared" si="271"/>
        <v>100</v>
      </c>
      <c r="I1260" s="7">
        <f t="shared" si="273"/>
        <v>0</v>
      </c>
      <c r="J1260" s="35">
        <f t="shared" si="267"/>
        <v>100</v>
      </c>
      <c r="K1260" s="7">
        <f t="shared" si="273"/>
        <v>0</v>
      </c>
      <c r="L1260" s="35">
        <f t="shared" si="262"/>
        <v>100</v>
      </c>
      <c r="M1260" s="7">
        <f t="shared" si="273"/>
        <v>0</v>
      </c>
      <c r="N1260" s="35">
        <f t="shared" si="270"/>
        <v>100</v>
      </c>
      <c r="O1260" s="7">
        <f t="shared" si="273"/>
        <v>0</v>
      </c>
      <c r="P1260" s="35">
        <f t="shared" si="268"/>
        <v>100</v>
      </c>
    </row>
    <row r="1261" spans="1:16" ht="12.75">
      <c r="A1261" s="12" t="s">
        <v>187</v>
      </c>
      <c r="B1261" s="45" t="s">
        <v>162</v>
      </c>
      <c r="C1261" s="8" t="s">
        <v>196</v>
      </c>
      <c r="D1261" s="1" t="s">
        <v>223</v>
      </c>
      <c r="E1261" s="88"/>
      <c r="F1261" s="7">
        <f t="shared" si="273"/>
        <v>100</v>
      </c>
      <c r="G1261" s="7">
        <f t="shared" si="273"/>
        <v>0</v>
      </c>
      <c r="H1261" s="35">
        <f t="shared" si="271"/>
        <v>100</v>
      </c>
      <c r="I1261" s="7">
        <f t="shared" si="273"/>
        <v>0</v>
      </c>
      <c r="J1261" s="35">
        <f t="shared" si="267"/>
        <v>100</v>
      </c>
      <c r="K1261" s="7">
        <f t="shared" si="273"/>
        <v>0</v>
      </c>
      <c r="L1261" s="35">
        <f t="shared" si="262"/>
        <v>100</v>
      </c>
      <c r="M1261" s="7">
        <f t="shared" si="273"/>
        <v>0</v>
      </c>
      <c r="N1261" s="35">
        <f t="shared" si="270"/>
        <v>100</v>
      </c>
      <c r="O1261" s="7">
        <f t="shared" si="273"/>
        <v>0</v>
      </c>
      <c r="P1261" s="35">
        <f t="shared" si="268"/>
        <v>100</v>
      </c>
    </row>
    <row r="1262" spans="1:16" ht="12.75">
      <c r="A1262" s="61" t="str">
        <f ca="1">IF(ISERROR(MATCH(E1262,Код_КВР,0)),"",INDIRECT(ADDRESS(MATCH(E1262,Код_КВР,0)+1,2,,,"КВР")))</f>
        <v>Социальное обеспечение и иные выплаты населению</v>
      </c>
      <c r="B1262" s="45" t="s">
        <v>162</v>
      </c>
      <c r="C1262" s="8" t="s">
        <v>196</v>
      </c>
      <c r="D1262" s="1" t="s">
        <v>223</v>
      </c>
      <c r="E1262" s="88">
        <v>300</v>
      </c>
      <c r="F1262" s="7">
        <f t="shared" si="273"/>
        <v>100</v>
      </c>
      <c r="G1262" s="7">
        <f t="shared" si="273"/>
        <v>0</v>
      </c>
      <c r="H1262" s="35">
        <f t="shared" si="271"/>
        <v>100</v>
      </c>
      <c r="I1262" s="7">
        <f t="shared" si="273"/>
        <v>0</v>
      </c>
      <c r="J1262" s="35">
        <f t="shared" si="267"/>
        <v>100</v>
      </c>
      <c r="K1262" s="7">
        <f t="shared" si="273"/>
        <v>0</v>
      </c>
      <c r="L1262" s="35">
        <f t="shared" si="262"/>
        <v>100</v>
      </c>
      <c r="M1262" s="7">
        <f t="shared" si="273"/>
        <v>0</v>
      </c>
      <c r="N1262" s="35">
        <f t="shared" si="270"/>
        <v>100</v>
      </c>
      <c r="O1262" s="7">
        <f t="shared" si="273"/>
        <v>0</v>
      </c>
      <c r="P1262" s="35">
        <f t="shared" si="268"/>
        <v>100</v>
      </c>
    </row>
    <row r="1263" spans="1:16" ht="12.75">
      <c r="A1263" s="61" t="str">
        <f ca="1">IF(ISERROR(MATCH(E1263,Код_КВР,0)),"",INDIRECT(ADDRESS(MATCH(E1263,Код_КВР,0)+1,2,,,"КВР")))</f>
        <v>Иные выплаты населению</v>
      </c>
      <c r="B1263" s="45" t="s">
        <v>162</v>
      </c>
      <c r="C1263" s="8" t="s">
        <v>196</v>
      </c>
      <c r="D1263" s="1" t="s">
        <v>223</v>
      </c>
      <c r="E1263" s="88">
        <v>360</v>
      </c>
      <c r="F1263" s="7">
        <f>'прил.5'!G355</f>
        <v>100</v>
      </c>
      <c r="G1263" s="7">
        <f>'прил.5'!H355</f>
        <v>0</v>
      </c>
      <c r="H1263" s="35">
        <f t="shared" si="271"/>
        <v>100</v>
      </c>
      <c r="I1263" s="7">
        <f>'прил.5'!J355</f>
        <v>0</v>
      </c>
      <c r="J1263" s="35">
        <f t="shared" si="267"/>
        <v>100</v>
      </c>
      <c r="K1263" s="7">
        <f>'прил.5'!L355</f>
        <v>0</v>
      </c>
      <c r="L1263" s="35">
        <f t="shared" si="262"/>
        <v>100</v>
      </c>
      <c r="M1263" s="7">
        <f>'прил.5'!N355</f>
        <v>0</v>
      </c>
      <c r="N1263" s="35">
        <f t="shared" si="270"/>
        <v>100</v>
      </c>
      <c r="O1263" s="7">
        <f>'прил.5'!P355</f>
        <v>0</v>
      </c>
      <c r="P1263" s="35">
        <f t="shared" si="268"/>
        <v>100</v>
      </c>
    </row>
    <row r="1264" spans="1:16" ht="49.5">
      <c r="A1264" s="61" t="str">
        <f ca="1">IF(ISERROR(MATCH(B1264,Код_КЦСР,0)),"",INDIRECT(ADDRESS(MATCH(B1264,Код_КЦСР,0)+1,2,,,"КЦСР")))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1264" s="88" t="s">
        <v>394</v>
      </c>
      <c r="C1264" s="8"/>
      <c r="D1264" s="1"/>
      <c r="E1264" s="88"/>
      <c r="F1264" s="7">
        <f aca="true" t="shared" si="274" ref="F1264:O1268">F1265</f>
        <v>1235.2</v>
      </c>
      <c r="G1264" s="7">
        <f t="shared" si="274"/>
        <v>0</v>
      </c>
      <c r="H1264" s="35">
        <f t="shared" si="271"/>
        <v>1235.2</v>
      </c>
      <c r="I1264" s="7">
        <f t="shared" si="274"/>
        <v>0</v>
      </c>
      <c r="J1264" s="35">
        <f t="shared" si="267"/>
        <v>1235.2</v>
      </c>
      <c r="K1264" s="7">
        <f t="shared" si="274"/>
        <v>0</v>
      </c>
      <c r="L1264" s="35">
        <f t="shared" si="262"/>
        <v>1235.2</v>
      </c>
      <c r="M1264" s="7">
        <f t="shared" si="274"/>
        <v>0</v>
      </c>
      <c r="N1264" s="35">
        <f t="shared" si="270"/>
        <v>1235.2</v>
      </c>
      <c r="O1264" s="7">
        <f t="shared" si="274"/>
        <v>0</v>
      </c>
      <c r="P1264" s="35">
        <f t="shared" si="268"/>
        <v>1235.2</v>
      </c>
    </row>
    <row r="1265" spans="1:16" ht="12.75">
      <c r="A1265" s="61" t="str">
        <f ca="1">IF(ISERROR(MATCH(C1265,Код_Раздел,0)),"",INDIRECT(ADDRESS(MATCH(C1265,Код_Раздел,0)+1,2,,,"Раздел")))</f>
        <v>Национальная экономика</v>
      </c>
      <c r="B1265" s="88" t="s">
        <v>394</v>
      </c>
      <c r="C1265" s="8" t="s">
        <v>224</v>
      </c>
      <c r="D1265" s="1"/>
      <c r="E1265" s="88"/>
      <c r="F1265" s="7">
        <f t="shared" si="274"/>
        <v>1235.2</v>
      </c>
      <c r="G1265" s="7">
        <f t="shared" si="274"/>
        <v>0</v>
      </c>
      <c r="H1265" s="35">
        <f t="shared" si="271"/>
        <v>1235.2</v>
      </c>
      <c r="I1265" s="7">
        <f t="shared" si="274"/>
        <v>0</v>
      </c>
      <c r="J1265" s="35">
        <f t="shared" si="267"/>
        <v>1235.2</v>
      </c>
      <c r="K1265" s="7">
        <f t="shared" si="274"/>
        <v>0</v>
      </c>
      <c r="L1265" s="35">
        <f t="shared" si="262"/>
        <v>1235.2</v>
      </c>
      <c r="M1265" s="7">
        <f t="shared" si="274"/>
        <v>0</v>
      </c>
      <c r="N1265" s="35">
        <f t="shared" si="270"/>
        <v>1235.2</v>
      </c>
      <c r="O1265" s="7">
        <f t="shared" si="274"/>
        <v>0</v>
      </c>
      <c r="P1265" s="35">
        <f t="shared" si="268"/>
        <v>1235.2</v>
      </c>
    </row>
    <row r="1266" spans="1:16" ht="12.75">
      <c r="A1266" s="12" t="s">
        <v>238</v>
      </c>
      <c r="B1266" s="88" t="s">
        <v>394</v>
      </c>
      <c r="C1266" s="8" t="s">
        <v>224</v>
      </c>
      <c r="D1266" s="1" t="s">
        <v>196</v>
      </c>
      <c r="E1266" s="88"/>
      <c r="F1266" s="7">
        <f t="shared" si="274"/>
        <v>1235.2</v>
      </c>
      <c r="G1266" s="7">
        <f t="shared" si="274"/>
        <v>0</v>
      </c>
      <c r="H1266" s="35">
        <f t="shared" si="271"/>
        <v>1235.2</v>
      </c>
      <c r="I1266" s="7">
        <f t="shared" si="274"/>
        <v>0</v>
      </c>
      <c r="J1266" s="35">
        <f t="shared" si="267"/>
        <v>1235.2</v>
      </c>
      <c r="K1266" s="7">
        <f t="shared" si="274"/>
        <v>0</v>
      </c>
      <c r="L1266" s="35">
        <f t="shared" si="262"/>
        <v>1235.2</v>
      </c>
      <c r="M1266" s="7">
        <f t="shared" si="274"/>
        <v>0</v>
      </c>
      <c r="N1266" s="35">
        <f t="shared" si="270"/>
        <v>1235.2</v>
      </c>
      <c r="O1266" s="7">
        <f t="shared" si="274"/>
        <v>0</v>
      </c>
      <c r="P1266" s="35">
        <f t="shared" si="268"/>
        <v>1235.2</v>
      </c>
    </row>
    <row r="1267" spans="1:16" ht="33">
      <c r="A1267" s="61" t="str">
        <f ca="1">IF(ISERROR(MATCH(E1267,Код_КВР,0)),"",INDIRECT(ADDRESS(MATCH(E1267,Код_КВР,0)+1,2,,,"КВР")))</f>
        <v>Предоставление субсидий бюджетным, автономным учреждениям и иным некоммерческим организациям</v>
      </c>
      <c r="B1267" s="88" t="s">
        <v>394</v>
      </c>
      <c r="C1267" s="8" t="s">
        <v>224</v>
      </c>
      <c r="D1267" s="1" t="s">
        <v>196</v>
      </c>
      <c r="E1267" s="88">
        <v>600</v>
      </c>
      <c r="F1267" s="7">
        <f t="shared" si="274"/>
        <v>1235.2</v>
      </c>
      <c r="G1267" s="7">
        <f t="shared" si="274"/>
        <v>0</v>
      </c>
      <c r="H1267" s="35">
        <f t="shared" si="271"/>
        <v>1235.2</v>
      </c>
      <c r="I1267" s="7">
        <f t="shared" si="274"/>
        <v>0</v>
      </c>
      <c r="J1267" s="35">
        <f t="shared" si="267"/>
        <v>1235.2</v>
      </c>
      <c r="K1267" s="7">
        <f t="shared" si="274"/>
        <v>0</v>
      </c>
      <c r="L1267" s="35">
        <f t="shared" si="262"/>
        <v>1235.2</v>
      </c>
      <c r="M1267" s="7">
        <f t="shared" si="274"/>
        <v>0</v>
      </c>
      <c r="N1267" s="35">
        <f t="shared" si="270"/>
        <v>1235.2</v>
      </c>
      <c r="O1267" s="7">
        <f t="shared" si="274"/>
        <v>0</v>
      </c>
      <c r="P1267" s="35">
        <f t="shared" si="268"/>
        <v>1235.2</v>
      </c>
    </row>
    <row r="1268" spans="1:16" ht="12.75">
      <c r="A1268" s="61" t="str">
        <f ca="1">IF(ISERROR(MATCH(E1268,Код_КВР,0)),"",INDIRECT(ADDRESS(MATCH(E1268,Код_КВР,0)+1,2,,,"КВР")))</f>
        <v>Субсидии бюджетным учреждениям</v>
      </c>
      <c r="B1268" s="88" t="s">
        <v>394</v>
      </c>
      <c r="C1268" s="8" t="s">
        <v>224</v>
      </c>
      <c r="D1268" s="1" t="s">
        <v>196</v>
      </c>
      <c r="E1268" s="88">
        <v>610</v>
      </c>
      <c r="F1268" s="7">
        <f t="shared" si="274"/>
        <v>1235.2</v>
      </c>
      <c r="G1268" s="7">
        <f t="shared" si="274"/>
        <v>0</v>
      </c>
      <c r="H1268" s="35">
        <f t="shared" si="271"/>
        <v>1235.2</v>
      </c>
      <c r="I1268" s="7">
        <f t="shared" si="274"/>
        <v>0</v>
      </c>
      <c r="J1268" s="35">
        <f t="shared" si="267"/>
        <v>1235.2</v>
      </c>
      <c r="K1268" s="7">
        <f t="shared" si="274"/>
        <v>0</v>
      </c>
      <c r="L1268" s="35">
        <f t="shared" si="262"/>
        <v>1235.2</v>
      </c>
      <c r="M1268" s="7">
        <f t="shared" si="274"/>
        <v>0</v>
      </c>
      <c r="N1268" s="35">
        <f t="shared" si="270"/>
        <v>1235.2</v>
      </c>
      <c r="O1268" s="7">
        <f t="shared" si="274"/>
        <v>0</v>
      </c>
      <c r="P1268" s="35">
        <f t="shared" si="268"/>
        <v>1235.2</v>
      </c>
    </row>
    <row r="1269" spans="1:16" ht="12.75">
      <c r="A1269" s="61" t="str">
        <f ca="1">IF(ISERROR(MATCH(E1269,Код_КВР,0)),"",INDIRECT(ADDRESS(MATCH(E1269,Код_КВР,0)+1,2,,,"КВР")))</f>
        <v>Субсидии бюджетным учреждениям на иные цели</v>
      </c>
      <c r="B1269" s="88" t="s">
        <v>394</v>
      </c>
      <c r="C1269" s="8" t="s">
        <v>224</v>
      </c>
      <c r="D1269" s="1" t="s">
        <v>196</v>
      </c>
      <c r="E1269" s="88">
        <v>612</v>
      </c>
      <c r="F1269" s="7">
        <f>'прил.5'!G270</f>
        <v>1235.2</v>
      </c>
      <c r="G1269" s="7">
        <f>'прил.5'!H270</f>
        <v>0</v>
      </c>
      <c r="H1269" s="35">
        <f t="shared" si="271"/>
        <v>1235.2</v>
      </c>
      <c r="I1269" s="7">
        <f>'прил.5'!J270</f>
        <v>0</v>
      </c>
      <c r="J1269" s="35">
        <f t="shared" si="267"/>
        <v>1235.2</v>
      </c>
      <c r="K1269" s="7">
        <f>'прил.5'!L270</f>
        <v>0</v>
      </c>
      <c r="L1269" s="35">
        <f t="shared" si="262"/>
        <v>1235.2</v>
      </c>
      <c r="M1269" s="7">
        <f>'прил.5'!N270</f>
        <v>0</v>
      </c>
      <c r="N1269" s="35">
        <f t="shared" si="270"/>
        <v>1235.2</v>
      </c>
      <c r="O1269" s="7">
        <f>'прил.5'!P270</f>
        <v>0</v>
      </c>
      <c r="P1269" s="35">
        <f t="shared" si="268"/>
        <v>1235.2</v>
      </c>
    </row>
    <row r="1270" spans="1:16" ht="33">
      <c r="A1270" s="61" t="str">
        <f aca="true" t="shared" si="275" ref="A1270:A1280">IF(ISERROR(MATCH(B1270,Код_КЦСР,0)),"",INDIRECT(ADDRESS(MATCH(B1270,Код_КЦСР,0)+1,2,,,"КЦСР")))</f>
        <v>Повышение безопасности дорожного движения в городе Череповце</v>
      </c>
      <c r="B1270" s="43" t="s">
        <v>164</v>
      </c>
      <c r="C1270" s="8"/>
      <c r="D1270" s="1"/>
      <c r="E1270" s="88"/>
      <c r="F1270" s="7">
        <f aca="true" t="shared" si="276" ref="F1270:O1275">F1271</f>
        <v>30</v>
      </c>
      <c r="G1270" s="7">
        <f t="shared" si="276"/>
        <v>0</v>
      </c>
      <c r="H1270" s="35">
        <f t="shared" si="271"/>
        <v>30</v>
      </c>
      <c r="I1270" s="7">
        <f t="shared" si="276"/>
        <v>0</v>
      </c>
      <c r="J1270" s="35">
        <f t="shared" si="267"/>
        <v>30</v>
      </c>
      <c r="K1270" s="7">
        <f t="shared" si="276"/>
        <v>0</v>
      </c>
      <c r="L1270" s="35">
        <f t="shared" si="262"/>
        <v>30</v>
      </c>
      <c r="M1270" s="7">
        <f t="shared" si="276"/>
        <v>0</v>
      </c>
      <c r="N1270" s="35">
        <f t="shared" si="270"/>
        <v>30</v>
      </c>
      <c r="O1270" s="7">
        <f t="shared" si="276"/>
        <v>0</v>
      </c>
      <c r="P1270" s="35">
        <f t="shared" si="268"/>
        <v>30</v>
      </c>
    </row>
    <row r="1271" spans="1:16" ht="49.5">
      <c r="A1271" s="61" t="str">
        <f ca="1" t="shared" si="275"/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1271" s="43" t="s">
        <v>166</v>
      </c>
      <c r="C1271" s="8"/>
      <c r="D1271" s="1"/>
      <c r="E1271" s="88"/>
      <c r="F1271" s="7">
        <f t="shared" si="276"/>
        <v>30</v>
      </c>
      <c r="G1271" s="7">
        <f t="shared" si="276"/>
        <v>0</v>
      </c>
      <c r="H1271" s="35">
        <f t="shared" si="271"/>
        <v>30</v>
      </c>
      <c r="I1271" s="7">
        <f t="shared" si="276"/>
        <v>0</v>
      </c>
      <c r="J1271" s="35">
        <f t="shared" si="267"/>
        <v>30</v>
      </c>
      <c r="K1271" s="7">
        <f t="shared" si="276"/>
        <v>0</v>
      </c>
      <c r="L1271" s="35">
        <f t="shared" si="262"/>
        <v>30</v>
      </c>
      <c r="M1271" s="7">
        <f t="shared" si="276"/>
        <v>0</v>
      </c>
      <c r="N1271" s="35">
        <f t="shared" si="270"/>
        <v>30</v>
      </c>
      <c r="O1271" s="7">
        <f t="shared" si="276"/>
        <v>0</v>
      </c>
      <c r="P1271" s="35">
        <f t="shared" si="268"/>
        <v>30</v>
      </c>
    </row>
    <row r="1272" spans="1:16" ht="12.75">
      <c r="A1272" s="61" t="str">
        <f ca="1">IF(ISERROR(MATCH(C1272,Код_Раздел,0)),"",INDIRECT(ADDRESS(MATCH(C1272,Код_Раздел,0)+1,2,,,"Раздел")))</f>
        <v>Образование</v>
      </c>
      <c r="B1272" s="43" t="s">
        <v>166</v>
      </c>
      <c r="C1272" s="8" t="s">
        <v>203</v>
      </c>
      <c r="D1272" s="1"/>
      <c r="E1272" s="88"/>
      <c r="F1272" s="7">
        <f t="shared" si="276"/>
        <v>30</v>
      </c>
      <c r="G1272" s="7">
        <f t="shared" si="276"/>
        <v>0</v>
      </c>
      <c r="H1272" s="35">
        <f t="shared" si="271"/>
        <v>30</v>
      </c>
      <c r="I1272" s="7">
        <f t="shared" si="276"/>
        <v>0</v>
      </c>
      <c r="J1272" s="35">
        <f t="shared" si="267"/>
        <v>30</v>
      </c>
      <c r="K1272" s="7">
        <f t="shared" si="276"/>
        <v>0</v>
      </c>
      <c r="L1272" s="35">
        <f aca="true" t="shared" si="277" ref="L1272:L1336">J1272+K1272</f>
        <v>30</v>
      </c>
      <c r="M1272" s="7">
        <f t="shared" si="276"/>
        <v>0</v>
      </c>
      <c r="N1272" s="35">
        <f t="shared" si="270"/>
        <v>30</v>
      </c>
      <c r="O1272" s="7">
        <f t="shared" si="276"/>
        <v>0</v>
      </c>
      <c r="P1272" s="35">
        <f t="shared" si="268"/>
        <v>30</v>
      </c>
    </row>
    <row r="1273" spans="1:16" ht="12.75">
      <c r="A1273" s="12" t="s">
        <v>259</v>
      </c>
      <c r="B1273" s="43" t="s">
        <v>166</v>
      </c>
      <c r="C1273" s="8" t="s">
        <v>203</v>
      </c>
      <c r="D1273" s="1" t="s">
        <v>227</v>
      </c>
      <c r="E1273" s="88"/>
      <c r="F1273" s="7">
        <f t="shared" si="276"/>
        <v>30</v>
      </c>
      <c r="G1273" s="7">
        <f t="shared" si="276"/>
        <v>0</v>
      </c>
      <c r="H1273" s="35">
        <f t="shared" si="271"/>
        <v>30</v>
      </c>
      <c r="I1273" s="7">
        <f t="shared" si="276"/>
        <v>0</v>
      </c>
      <c r="J1273" s="35">
        <f t="shared" si="267"/>
        <v>30</v>
      </c>
      <c r="K1273" s="7">
        <f t="shared" si="276"/>
        <v>0</v>
      </c>
      <c r="L1273" s="35">
        <f t="shared" si="277"/>
        <v>30</v>
      </c>
      <c r="M1273" s="7">
        <f t="shared" si="276"/>
        <v>0</v>
      </c>
      <c r="N1273" s="35">
        <f t="shared" si="270"/>
        <v>30</v>
      </c>
      <c r="O1273" s="7">
        <f t="shared" si="276"/>
        <v>0</v>
      </c>
      <c r="P1273" s="35">
        <f t="shared" si="268"/>
        <v>30</v>
      </c>
    </row>
    <row r="1274" spans="1:16" ht="33">
      <c r="A1274" s="61" t="str">
        <f ca="1">IF(ISERROR(MATCH(E1274,Код_КВР,0)),"",INDIRECT(ADDRESS(MATCH(E1274,Код_КВР,0)+1,2,,,"КВР")))</f>
        <v>Предоставление субсидий бюджетным, автономным учреждениям и иным некоммерческим организациям</v>
      </c>
      <c r="B1274" s="43" t="s">
        <v>166</v>
      </c>
      <c r="C1274" s="8" t="s">
        <v>203</v>
      </c>
      <c r="D1274" s="1" t="s">
        <v>227</v>
      </c>
      <c r="E1274" s="88">
        <v>600</v>
      </c>
      <c r="F1274" s="7">
        <f t="shared" si="276"/>
        <v>30</v>
      </c>
      <c r="G1274" s="7">
        <f t="shared" si="276"/>
        <v>0</v>
      </c>
      <c r="H1274" s="35">
        <f t="shared" si="271"/>
        <v>30</v>
      </c>
      <c r="I1274" s="7">
        <f t="shared" si="276"/>
        <v>0</v>
      </c>
      <c r="J1274" s="35">
        <f t="shared" si="267"/>
        <v>30</v>
      </c>
      <c r="K1274" s="7">
        <f t="shared" si="276"/>
        <v>0</v>
      </c>
      <c r="L1274" s="35">
        <f t="shared" si="277"/>
        <v>30</v>
      </c>
      <c r="M1274" s="7">
        <f t="shared" si="276"/>
        <v>0</v>
      </c>
      <c r="N1274" s="35">
        <f t="shared" si="270"/>
        <v>30</v>
      </c>
      <c r="O1274" s="7">
        <f t="shared" si="276"/>
        <v>0</v>
      </c>
      <c r="P1274" s="35">
        <f t="shared" si="268"/>
        <v>30</v>
      </c>
    </row>
    <row r="1275" spans="1:16" ht="12.75">
      <c r="A1275" s="61" t="str">
        <f ca="1">IF(ISERROR(MATCH(E1275,Код_КВР,0)),"",INDIRECT(ADDRESS(MATCH(E1275,Код_КВР,0)+1,2,,,"КВР")))</f>
        <v>Субсидии бюджетным учреждениям</v>
      </c>
      <c r="B1275" s="43" t="s">
        <v>166</v>
      </c>
      <c r="C1275" s="8" t="s">
        <v>203</v>
      </c>
      <c r="D1275" s="1" t="s">
        <v>227</v>
      </c>
      <c r="E1275" s="88">
        <v>610</v>
      </c>
      <c r="F1275" s="7">
        <f t="shared" si="276"/>
        <v>30</v>
      </c>
      <c r="G1275" s="7">
        <f t="shared" si="276"/>
        <v>0</v>
      </c>
      <c r="H1275" s="35">
        <f t="shared" si="271"/>
        <v>30</v>
      </c>
      <c r="I1275" s="7">
        <f t="shared" si="276"/>
        <v>0</v>
      </c>
      <c r="J1275" s="35">
        <f t="shared" si="267"/>
        <v>30</v>
      </c>
      <c r="K1275" s="7">
        <f t="shared" si="276"/>
        <v>0</v>
      </c>
      <c r="L1275" s="35">
        <f t="shared" si="277"/>
        <v>30</v>
      </c>
      <c r="M1275" s="7">
        <f t="shared" si="276"/>
        <v>0</v>
      </c>
      <c r="N1275" s="35">
        <f t="shared" si="270"/>
        <v>30</v>
      </c>
      <c r="O1275" s="7">
        <f t="shared" si="276"/>
        <v>0</v>
      </c>
      <c r="P1275" s="35">
        <f t="shared" si="268"/>
        <v>30</v>
      </c>
    </row>
    <row r="1276" spans="1:16" ht="12.75">
      <c r="A1276" s="61" t="str">
        <f ca="1">IF(ISERROR(MATCH(E1276,Код_КВР,0)),"",INDIRECT(ADDRESS(MATCH(E1276,Код_КВР,0)+1,2,,,"КВР")))</f>
        <v>Субсидии бюджетным учреждениям на иные цели</v>
      </c>
      <c r="B1276" s="43" t="s">
        <v>166</v>
      </c>
      <c r="C1276" s="8" t="s">
        <v>203</v>
      </c>
      <c r="D1276" s="1" t="s">
        <v>227</v>
      </c>
      <c r="E1276" s="88">
        <v>612</v>
      </c>
      <c r="F1276" s="7">
        <f>'прил.5'!G756</f>
        <v>30</v>
      </c>
      <c r="G1276" s="7">
        <f>'прил.5'!H756</f>
        <v>0</v>
      </c>
      <c r="H1276" s="35">
        <f t="shared" si="271"/>
        <v>30</v>
      </c>
      <c r="I1276" s="7">
        <f>'прил.5'!J756</f>
        <v>0</v>
      </c>
      <c r="J1276" s="35">
        <f t="shared" si="267"/>
        <v>30</v>
      </c>
      <c r="K1276" s="7">
        <f>'прил.5'!L756</f>
        <v>0</v>
      </c>
      <c r="L1276" s="35">
        <f t="shared" si="277"/>
        <v>30</v>
      </c>
      <c r="M1276" s="7">
        <f>'прил.5'!N756</f>
        <v>0</v>
      </c>
      <c r="N1276" s="35">
        <f t="shared" si="270"/>
        <v>30</v>
      </c>
      <c r="O1276" s="7">
        <f>'прил.5'!P756</f>
        <v>0</v>
      </c>
      <c r="P1276" s="35">
        <f t="shared" si="268"/>
        <v>30</v>
      </c>
    </row>
    <row r="1277" spans="1:16" ht="33">
      <c r="A1277" s="61" t="str">
        <f ca="1" t="shared" si="275"/>
        <v>Непрограммные направления деятельности органов местного самоуправления</v>
      </c>
      <c r="B1277" s="43" t="s">
        <v>305</v>
      </c>
      <c r="C1277" s="8"/>
      <c r="D1277" s="1"/>
      <c r="E1277" s="88"/>
      <c r="F1277" s="7">
        <f>F1278</f>
        <v>648834.4999999999</v>
      </c>
      <c r="G1277" s="7">
        <f>G1278</f>
        <v>-73691.9</v>
      </c>
      <c r="H1277" s="35">
        <f t="shared" si="271"/>
        <v>575142.5999999999</v>
      </c>
      <c r="I1277" s="7">
        <f>I1278</f>
        <v>-1678.800000000002</v>
      </c>
      <c r="J1277" s="35">
        <f t="shared" si="267"/>
        <v>573463.7999999998</v>
      </c>
      <c r="K1277" s="7">
        <f>K1278</f>
        <v>-45776.7</v>
      </c>
      <c r="L1277" s="35">
        <f t="shared" si="277"/>
        <v>527687.0999999999</v>
      </c>
      <c r="M1277" s="7">
        <f>M1278</f>
        <v>-3849.2</v>
      </c>
      <c r="N1277" s="35">
        <f t="shared" si="270"/>
        <v>523837.89999999985</v>
      </c>
      <c r="O1277" s="7">
        <f>O1278</f>
        <v>0</v>
      </c>
      <c r="P1277" s="35">
        <f t="shared" si="268"/>
        <v>523837.89999999985</v>
      </c>
    </row>
    <row r="1278" spans="1:16" ht="33">
      <c r="A1278" s="61" t="str">
        <f ca="1" t="shared" si="275"/>
        <v>Расходы, не включенные в муниципальные программы города Череповца</v>
      </c>
      <c r="B1278" s="43" t="s">
        <v>307</v>
      </c>
      <c r="C1278" s="8"/>
      <c r="D1278" s="1"/>
      <c r="E1278" s="88"/>
      <c r="F1278" s="7">
        <f>F1279+F1387+F1406+F1432+F1418+F1424+F1470+F1478+F1490+F1498+F1506+F1511+F1516+F1524+F1532+F1537+F1542+F1547+F1553</f>
        <v>648834.4999999999</v>
      </c>
      <c r="G1278" s="7">
        <f>G1279+G1387+G1406+G1432+G1418+G1424+G1470+G1478+G1490+G1498+G1506+G1511+G1516+G1524+G1532+G1537+G1542+G1547+G1553</f>
        <v>-73691.9</v>
      </c>
      <c r="H1278" s="35">
        <f t="shared" si="271"/>
        <v>575142.5999999999</v>
      </c>
      <c r="I1278" s="7">
        <f>I1279+I1387+I1406+I1432+I1418+I1424+I1470+I1478+I1490+I1498+I1506+I1511+I1516+I1524+I1532+I1537+I1542+I1547+I1553</f>
        <v>-1678.800000000002</v>
      </c>
      <c r="J1278" s="35">
        <f t="shared" si="267"/>
        <v>573463.7999999998</v>
      </c>
      <c r="K1278" s="7">
        <f>K1279+K1387+K1406+K1432+K1418+K1424+K1470+K1478+K1490+K1498+K1506+K1511+K1516+K1524+K1532+K1537+K1542+K1547+K1553</f>
        <v>-45776.7</v>
      </c>
      <c r="L1278" s="35">
        <f t="shared" si="277"/>
        <v>527687.0999999999</v>
      </c>
      <c r="M1278" s="7">
        <f>M1279+M1387+M1400+M1406+M1432+M1412+M1418+M1424+M1470+M1478+M1490+M1498+M1506+M1511+M1516+M1524+M1532+M1537+M1542+M1547+M1553</f>
        <v>-3849.2</v>
      </c>
      <c r="N1278" s="35">
        <f t="shared" si="270"/>
        <v>523837.89999999985</v>
      </c>
      <c r="O1278" s="7">
        <f>O1279+O1387+O1400+O1406+O1432+O1412+O1418+O1424+O1470+O1478+O1490+O1498+O1506+O1511+O1516+O1524+O1532+O1537+O1542+O1547+O1553</f>
        <v>0</v>
      </c>
      <c r="P1278" s="35">
        <f t="shared" si="268"/>
        <v>523837.89999999985</v>
      </c>
    </row>
    <row r="1279" spans="1:16" ht="33">
      <c r="A1279" s="61" t="str">
        <f ca="1" t="shared" si="275"/>
        <v>Руководство и управление в сфере установленных функций органов местного самоуправления</v>
      </c>
      <c r="B1279" s="43" t="s">
        <v>309</v>
      </c>
      <c r="C1279" s="8"/>
      <c r="D1279" s="1"/>
      <c r="E1279" s="88"/>
      <c r="F1279" s="7">
        <f>F1280++F1285+F1377+F1382</f>
        <v>342834.4999999999</v>
      </c>
      <c r="G1279" s="7">
        <f>G1280++G1285+G1377+G1382</f>
        <v>0</v>
      </c>
      <c r="H1279" s="35">
        <f t="shared" si="271"/>
        <v>342834.4999999999</v>
      </c>
      <c r="I1279" s="7">
        <f>I1280++I1285+I1377+I1382</f>
        <v>-1048.7</v>
      </c>
      <c r="J1279" s="35">
        <f t="shared" si="267"/>
        <v>341785.7999999999</v>
      </c>
      <c r="K1279" s="7">
        <f>K1280++K1285+K1377+K1382</f>
        <v>0</v>
      </c>
      <c r="L1279" s="35">
        <f t="shared" si="277"/>
        <v>341785.7999999999</v>
      </c>
      <c r="M1279" s="7">
        <f>M1280++M1285+M1377+M1382</f>
        <v>222.5</v>
      </c>
      <c r="N1279" s="35">
        <f t="shared" si="270"/>
        <v>342008.2999999999</v>
      </c>
      <c r="O1279" s="7">
        <f>O1280++O1285+O1377+O1382</f>
        <v>0</v>
      </c>
      <c r="P1279" s="35">
        <f t="shared" si="268"/>
        <v>342008.2999999999</v>
      </c>
    </row>
    <row r="1280" spans="1:16" ht="12.75">
      <c r="A1280" s="61" t="str">
        <f ca="1" t="shared" si="275"/>
        <v>Глава муниципального образования</v>
      </c>
      <c r="B1280" s="43" t="s">
        <v>311</v>
      </c>
      <c r="C1280" s="8"/>
      <c r="D1280" s="1"/>
      <c r="E1280" s="88"/>
      <c r="F1280" s="7">
        <f aca="true" t="shared" si="278" ref="F1280:O1283">F1281</f>
        <v>2998</v>
      </c>
      <c r="G1280" s="7">
        <f t="shared" si="278"/>
        <v>0</v>
      </c>
      <c r="H1280" s="35">
        <f t="shared" si="271"/>
        <v>2998</v>
      </c>
      <c r="I1280" s="7">
        <f t="shared" si="278"/>
        <v>0</v>
      </c>
      <c r="J1280" s="35">
        <f t="shared" si="267"/>
        <v>2998</v>
      </c>
      <c r="K1280" s="7">
        <f t="shared" si="278"/>
        <v>0</v>
      </c>
      <c r="L1280" s="35">
        <f t="shared" si="277"/>
        <v>2998</v>
      </c>
      <c r="M1280" s="7">
        <f t="shared" si="278"/>
        <v>0</v>
      </c>
      <c r="N1280" s="35">
        <f t="shared" si="270"/>
        <v>2998</v>
      </c>
      <c r="O1280" s="7">
        <f t="shared" si="278"/>
        <v>0</v>
      </c>
      <c r="P1280" s="35">
        <f t="shared" si="268"/>
        <v>2998</v>
      </c>
    </row>
    <row r="1281" spans="1:16" ht="12.75">
      <c r="A1281" s="61" t="str">
        <f ca="1">IF(ISERROR(MATCH(C1281,Код_Раздел,0)),"",INDIRECT(ADDRESS(MATCH(C1281,Код_Раздел,0)+1,2,,,"Раздел")))</f>
        <v>Общегосударственные  вопросы</v>
      </c>
      <c r="B1281" s="43" t="s">
        <v>311</v>
      </c>
      <c r="C1281" s="8" t="s">
        <v>221</v>
      </c>
      <c r="D1281" s="1"/>
      <c r="E1281" s="88"/>
      <c r="F1281" s="7">
        <f t="shared" si="278"/>
        <v>2998</v>
      </c>
      <c r="G1281" s="7">
        <f t="shared" si="278"/>
        <v>0</v>
      </c>
      <c r="H1281" s="35">
        <f t="shared" si="271"/>
        <v>2998</v>
      </c>
      <c r="I1281" s="7">
        <f t="shared" si="278"/>
        <v>0</v>
      </c>
      <c r="J1281" s="35">
        <f t="shared" si="267"/>
        <v>2998</v>
      </c>
      <c r="K1281" s="7">
        <f t="shared" si="278"/>
        <v>0</v>
      </c>
      <c r="L1281" s="35">
        <f t="shared" si="277"/>
        <v>2998</v>
      </c>
      <c r="M1281" s="7">
        <f t="shared" si="278"/>
        <v>0</v>
      </c>
      <c r="N1281" s="35">
        <f t="shared" si="270"/>
        <v>2998</v>
      </c>
      <c r="O1281" s="7">
        <f t="shared" si="278"/>
        <v>0</v>
      </c>
      <c r="P1281" s="35">
        <f t="shared" si="268"/>
        <v>2998</v>
      </c>
    </row>
    <row r="1282" spans="1:16" ht="33">
      <c r="A1282" s="75" t="s">
        <v>241</v>
      </c>
      <c r="B1282" s="43" t="s">
        <v>311</v>
      </c>
      <c r="C1282" s="8" t="s">
        <v>221</v>
      </c>
      <c r="D1282" s="1" t="s">
        <v>222</v>
      </c>
      <c r="E1282" s="88"/>
      <c r="F1282" s="7">
        <f t="shared" si="278"/>
        <v>2998</v>
      </c>
      <c r="G1282" s="7">
        <f t="shared" si="278"/>
        <v>0</v>
      </c>
      <c r="H1282" s="35">
        <f t="shared" si="271"/>
        <v>2998</v>
      </c>
      <c r="I1282" s="7">
        <f t="shared" si="278"/>
        <v>0</v>
      </c>
      <c r="J1282" s="35">
        <f t="shared" si="267"/>
        <v>2998</v>
      </c>
      <c r="K1282" s="7">
        <f t="shared" si="278"/>
        <v>0</v>
      </c>
      <c r="L1282" s="35">
        <f t="shared" si="277"/>
        <v>2998</v>
      </c>
      <c r="M1282" s="7">
        <f t="shared" si="278"/>
        <v>0</v>
      </c>
      <c r="N1282" s="35">
        <f t="shared" si="270"/>
        <v>2998</v>
      </c>
      <c r="O1282" s="7">
        <f t="shared" si="278"/>
        <v>0</v>
      </c>
      <c r="P1282" s="35">
        <f t="shared" si="268"/>
        <v>2998</v>
      </c>
    </row>
    <row r="1283" spans="1:16" ht="33">
      <c r="A1283" s="61" t="str">
        <f ca="1">IF(ISERROR(MATCH(E1283,Код_КВР,0)),"",INDIRECT(ADDRESS(MATCH(E1283,Код_КВР,0)+1,2,,,"КВР")))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83" s="43" t="s">
        <v>311</v>
      </c>
      <c r="C1283" s="8" t="s">
        <v>221</v>
      </c>
      <c r="D1283" s="8" t="s">
        <v>222</v>
      </c>
      <c r="E1283" s="88">
        <v>100</v>
      </c>
      <c r="F1283" s="7">
        <f t="shared" si="278"/>
        <v>2998</v>
      </c>
      <c r="G1283" s="7">
        <f t="shared" si="278"/>
        <v>0</v>
      </c>
      <c r="H1283" s="35">
        <f t="shared" si="271"/>
        <v>2998</v>
      </c>
      <c r="I1283" s="7">
        <f t="shared" si="278"/>
        <v>0</v>
      </c>
      <c r="J1283" s="35">
        <f t="shared" si="267"/>
        <v>2998</v>
      </c>
      <c r="K1283" s="7">
        <f t="shared" si="278"/>
        <v>0</v>
      </c>
      <c r="L1283" s="35">
        <f t="shared" si="277"/>
        <v>2998</v>
      </c>
      <c r="M1283" s="7">
        <f t="shared" si="278"/>
        <v>0</v>
      </c>
      <c r="N1283" s="35">
        <f t="shared" si="270"/>
        <v>2998</v>
      </c>
      <c r="O1283" s="7">
        <f t="shared" si="278"/>
        <v>0</v>
      </c>
      <c r="P1283" s="35">
        <f t="shared" si="268"/>
        <v>2998</v>
      </c>
    </row>
    <row r="1284" spans="1:16" ht="12.75">
      <c r="A1284" s="61" t="str">
        <f ca="1">IF(ISERROR(MATCH(E1284,Код_КВР,0)),"",INDIRECT(ADDRESS(MATCH(E1284,Код_КВР,0)+1,2,,,"КВР")))</f>
        <v>Расходы на выплаты персоналу муниципальных органов</v>
      </c>
      <c r="B1284" s="43" t="s">
        <v>311</v>
      </c>
      <c r="C1284" s="8" t="s">
        <v>221</v>
      </c>
      <c r="D1284" s="8" t="s">
        <v>222</v>
      </c>
      <c r="E1284" s="88">
        <v>120</v>
      </c>
      <c r="F1284" s="7">
        <f>'прил.5'!G33</f>
        <v>2998</v>
      </c>
      <c r="G1284" s="7">
        <f>'прил.5'!H33</f>
        <v>0</v>
      </c>
      <c r="H1284" s="35">
        <f t="shared" si="271"/>
        <v>2998</v>
      </c>
      <c r="I1284" s="7">
        <f>'прил.5'!J33</f>
        <v>0</v>
      </c>
      <c r="J1284" s="35">
        <f t="shared" si="267"/>
        <v>2998</v>
      </c>
      <c r="K1284" s="7">
        <f>'прил.5'!L33</f>
        <v>0</v>
      </c>
      <c r="L1284" s="35">
        <f t="shared" si="277"/>
        <v>2998</v>
      </c>
      <c r="M1284" s="7">
        <f>'прил.5'!N33</f>
        <v>0</v>
      </c>
      <c r="N1284" s="35">
        <f t="shared" si="270"/>
        <v>2998</v>
      </c>
      <c r="O1284" s="7">
        <f>'прил.5'!P33</f>
        <v>0</v>
      </c>
      <c r="P1284" s="35">
        <f t="shared" si="268"/>
        <v>2998</v>
      </c>
    </row>
    <row r="1285" spans="1:16" ht="12.75">
      <c r="A1285" s="61" t="str">
        <f ca="1">IF(ISERROR(MATCH(B1285,Код_КЦСР,0)),"",INDIRECT(ADDRESS(MATCH(B1285,Код_КЦСР,0)+1,2,,,"КЦСР")))</f>
        <v>Центральный аппарат</v>
      </c>
      <c r="B1285" s="43" t="s">
        <v>312</v>
      </c>
      <c r="C1285" s="8"/>
      <c r="D1285" s="1"/>
      <c r="E1285" s="88"/>
      <c r="F1285" s="7">
        <f>F1286+F1315+F1326+F1336+F1346+F1353+F1363+F1370</f>
        <v>333928.5999999999</v>
      </c>
      <c r="G1285" s="7">
        <f>G1286+G1315+G1326+G1336+G1346+G1353+G1363+G1370</f>
        <v>0</v>
      </c>
      <c r="H1285" s="35">
        <f t="shared" si="271"/>
        <v>333928.5999999999</v>
      </c>
      <c r="I1285" s="7">
        <f>I1286+I1315+I1326+I1336+I1346+I1353+I1363+I1370</f>
        <v>-1048.7</v>
      </c>
      <c r="J1285" s="35">
        <f t="shared" si="267"/>
        <v>332879.8999999999</v>
      </c>
      <c r="K1285" s="7">
        <f>K1286+K1315+K1326+K1336+K1346+K1353+K1363+K1370</f>
        <v>0</v>
      </c>
      <c r="L1285" s="35">
        <f t="shared" si="277"/>
        <v>332879.8999999999</v>
      </c>
      <c r="M1285" s="7">
        <f>M1286+M1315+M1326+M1336+M1346+M1353+M1363+M1370</f>
        <v>222.5</v>
      </c>
      <c r="N1285" s="35">
        <f t="shared" si="270"/>
        <v>333102.3999999999</v>
      </c>
      <c r="O1285" s="7">
        <f>O1286+O1315+O1326+O1336+O1346+O1353+O1363+O1370</f>
        <v>0</v>
      </c>
      <c r="P1285" s="35">
        <f t="shared" si="268"/>
        <v>333102.3999999999</v>
      </c>
    </row>
    <row r="1286" spans="1:16" ht="12.75">
      <c r="A1286" s="61" t="str">
        <f ca="1">IF(ISERROR(MATCH(C1286,Код_Раздел,0)),"",INDIRECT(ADDRESS(MATCH(C1286,Код_Раздел,0)+1,2,,,"Раздел")))</f>
        <v>Общегосударственные  вопросы</v>
      </c>
      <c r="B1286" s="43" t="s">
        <v>312</v>
      </c>
      <c r="C1286" s="8" t="s">
        <v>221</v>
      </c>
      <c r="D1286" s="1"/>
      <c r="E1286" s="88"/>
      <c r="F1286" s="7">
        <f>F1287+F1297+F1306</f>
        <v>181262.3</v>
      </c>
      <c r="G1286" s="7">
        <f>G1287+G1297+G1306</f>
        <v>0</v>
      </c>
      <c r="H1286" s="35">
        <f t="shared" si="271"/>
        <v>181262.3</v>
      </c>
      <c r="I1286" s="7">
        <f>I1287+I1297+I1306</f>
        <v>-330.5</v>
      </c>
      <c r="J1286" s="35">
        <f t="shared" si="267"/>
        <v>180931.8</v>
      </c>
      <c r="K1286" s="7">
        <f>K1287+K1297+K1306</f>
        <v>0</v>
      </c>
      <c r="L1286" s="35">
        <f t="shared" si="277"/>
        <v>180931.8</v>
      </c>
      <c r="M1286" s="7">
        <f>M1287+M1297+M1306</f>
        <v>222.5</v>
      </c>
      <c r="N1286" s="35">
        <f t="shared" si="270"/>
        <v>181154.3</v>
      </c>
      <c r="O1286" s="7">
        <f>O1287+O1297+O1306</f>
        <v>0</v>
      </c>
      <c r="P1286" s="35">
        <f t="shared" si="268"/>
        <v>181154.3</v>
      </c>
    </row>
    <row r="1287" spans="1:16" ht="49.5">
      <c r="A1287" s="12" t="s">
        <v>176</v>
      </c>
      <c r="B1287" s="43" t="s">
        <v>312</v>
      </c>
      <c r="C1287" s="8" t="s">
        <v>221</v>
      </c>
      <c r="D1287" s="8" t="s">
        <v>223</v>
      </c>
      <c r="E1287" s="88"/>
      <c r="F1287" s="7">
        <f>F1288+F1290+F1293</f>
        <v>22979.500000000004</v>
      </c>
      <c r="G1287" s="7">
        <f>G1288+G1290+G1293</f>
        <v>0</v>
      </c>
      <c r="H1287" s="35">
        <f t="shared" si="271"/>
        <v>22979.500000000004</v>
      </c>
      <c r="I1287" s="7">
        <f>I1288+I1290+I1293</f>
        <v>-8530.4</v>
      </c>
      <c r="J1287" s="35">
        <f t="shared" si="267"/>
        <v>14449.100000000004</v>
      </c>
      <c r="K1287" s="7">
        <f>K1288+K1290+K1293</f>
        <v>0</v>
      </c>
      <c r="L1287" s="35">
        <f t="shared" si="277"/>
        <v>14449.100000000004</v>
      </c>
      <c r="M1287" s="7">
        <f>M1288+M1290+M1293</f>
        <v>0</v>
      </c>
      <c r="N1287" s="35">
        <f t="shared" si="270"/>
        <v>14449.100000000004</v>
      </c>
      <c r="O1287" s="7">
        <f>O1288+O1290+O1293</f>
        <v>0</v>
      </c>
      <c r="P1287" s="35">
        <f t="shared" si="268"/>
        <v>14449.100000000004</v>
      </c>
    </row>
    <row r="1288" spans="1:16" ht="33">
      <c r="A1288" s="61" t="str">
        <f aca="true" t="shared" si="279" ref="A1288:A1296">IF(ISERROR(MATCH(E1288,Код_КВР,0)),"",INDIRECT(ADDRESS(MATCH(E1288,Код_КВР,0)+1,2,,,"КВР")))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88" s="43" t="s">
        <v>312</v>
      </c>
      <c r="C1288" s="8" t="s">
        <v>221</v>
      </c>
      <c r="D1288" s="8" t="s">
        <v>223</v>
      </c>
      <c r="E1288" s="88">
        <v>100</v>
      </c>
      <c r="F1288" s="7">
        <f>F1289</f>
        <v>21566.300000000003</v>
      </c>
      <c r="G1288" s="7">
        <f>G1289</f>
        <v>0</v>
      </c>
      <c r="H1288" s="35">
        <f t="shared" si="271"/>
        <v>21566.300000000003</v>
      </c>
      <c r="I1288" s="7">
        <f>I1289</f>
        <v>-8140.3</v>
      </c>
      <c r="J1288" s="35">
        <f t="shared" si="267"/>
        <v>13426.000000000004</v>
      </c>
      <c r="K1288" s="7">
        <f>K1289</f>
        <v>0</v>
      </c>
      <c r="L1288" s="35">
        <f t="shared" si="277"/>
        <v>13426.000000000004</v>
      </c>
      <c r="M1288" s="7">
        <f>M1289</f>
        <v>0</v>
      </c>
      <c r="N1288" s="35">
        <f t="shared" si="270"/>
        <v>13426.000000000004</v>
      </c>
      <c r="O1288" s="7">
        <f>O1289</f>
        <v>0</v>
      </c>
      <c r="P1288" s="35">
        <f t="shared" si="268"/>
        <v>13426.000000000004</v>
      </c>
    </row>
    <row r="1289" spans="1:16" ht="12.75">
      <c r="A1289" s="61" t="str">
        <f ca="1" t="shared" si="279"/>
        <v>Расходы на выплаты персоналу муниципальных органов</v>
      </c>
      <c r="B1289" s="43" t="s">
        <v>312</v>
      </c>
      <c r="C1289" s="8" t="s">
        <v>221</v>
      </c>
      <c r="D1289" s="8" t="s">
        <v>223</v>
      </c>
      <c r="E1289" s="88">
        <v>120</v>
      </c>
      <c r="F1289" s="7">
        <f>'прил.5'!G387</f>
        <v>21566.300000000003</v>
      </c>
      <c r="G1289" s="7">
        <f>'прил.5'!H387</f>
        <v>0</v>
      </c>
      <c r="H1289" s="35">
        <f t="shared" si="271"/>
        <v>21566.300000000003</v>
      </c>
      <c r="I1289" s="7">
        <f>'прил.5'!J387</f>
        <v>-8140.3</v>
      </c>
      <c r="J1289" s="35">
        <f t="shared" si="267"/>
        <v>13426.000000000004</v>
      </c>
      <c r="K1289" s="7">
        <f>'прил.5'!L387</f>
        <v>0</v>
      </c>
      <c r="L1289" s="35">
        <f t="shared" si="277"/>
        <v>13426.000000000004</v>
      </c>
      <c r="M1289" s="7">
        <f>'прил.5'!N387</f>
        <v>0</v>
      </c>
      <c r="N1289" s="35">
        <f t="shared" si="270"/>
        <v>13426.000000000004</v>
      </c>
      <c r="O1289" s="7">
        <f>'прил.5'!P387</f>
        <v>0</v>
      </c>
      <c r="P1289" s="35">
        <f t="shared" si="268"/>
        <v>13426.000000000004</v>
      </c>
    </row>
    <row r="1290" spans="1:16" ht="12.75">
      <c r="A1290" s="61" t="str">
        <f ca="1" t="shared" si="279"/>
        <v>Закупка товаров, работ и услуг для муниципальных нужд</v>
      </c>
      <c r="B1290" s="43" t="s">
        <v>312</v>
      </c>
      <c r="C1290" s="8" t="s">
        <v>221</v>
      </c>
      <c r="D1290" s="8" t="s">
        <v>223</v>
      </c>
      <c r="E1290" s="88">
        <v>200</v>
      </c>
      <c r="F1290" s="7">
        <f>F1291</f>
        <v>1410.8</v>
      </c>
      <c r="G1290" s="7">
        <f>G1291</f>
        <v>0</v>
      </c>
      <c r="H1290" s="35">
        <f t="shared" si="271"/>
        <v>1410.8</v>
      </c>
      <c r="I1290" s="7">
        <f>I1291</f>
        <v>-390.1</v>
      </c>
      <c r="J1290" s="35">
        <f t="shared" si="267"/>
        <v>1020.6999999999999</v>
      </c>
      <c r="K1290" s="7">
        <f>K1291</f>
        <v>0</v>
      </c>
      <c r="L1290" s="35">
        <f t="shared" si="277"/>
        <v>1020.6999999999999</v>
      </c>
      <c r="M1290" s="7">
        <f>M1291</f>
        <v>0</v>
      </c>
      <c r="N1290" s="35">
        <f t="shared" si="270"/>
        <v>1020.6999999999999</v>
      </c>
      <c r="O1290" s="7">
        <f>O1291</f>
        <v>0</v>
      </c>
      <c r="P1290" s="35">
        <f t="shared" si="268"/>
        <v>1020.6999999999999</v>
      </c>
    </row>
    <row r="1291" spans="1:16" ht="33">
      <c r="A1291" s="61" t="str">
        <f ca="1" t="shared" si="279"/>
        <v>Иные закупки товаров, работ и услуг для обеспечения муниципальных нужд</v>
      </c>
      <c r="B1291" s="43" t="s">
        <v>312</v>
      </c>
      <c r="C1291" s="8" t="s">
        <v>221</v>
      </c>
      <c r="D1291" s="8" t="s">
        <v>223</v>
      </c>
      <c r="E1291" s="88">
        <v>240</v>
      </c>
      <c r="F1291" s="7">
        <f>F1292</f>
        <v>1410.8</v>
      </c>
      <c r="G1291" s="7">
        <f>G1292</f>
        <v>0</v>
      </c>
      <c r="H1291" s="35">
        <f t="shared" si="271"/>
        <v>1410.8</v>
      </c>
      <c r="I1291" s="7">
        <f>I1292</f>
        <v>-390.1</v>
      </c>
      <c r="J1291" s="35">
        <f t="shared" si="267"/>
        <v>1020.6999999999999</v>
      </c>
      <c r="K1291" s="7">
        <f>K1292</f>
        <v>0</v>
      </c>
      <c r="L1291" s="35">
        <f t="shared" si="277"/>
        <v>1020.6999999999999</v>
      </c>
      <c r="M1291" s="7">
        <f>M1292</f>
        <v>0</v>
      </c>
      <c r="N1291" s="35">
        <f t="shared" si="270"/>
        <v>1020.6999999999999</v>
      </c>
      <c r="O1291" s="7">
        <f>O1292</f>
        <v>0</v>
      </c>
      <c r="P1291" s="35">
        <f t="shared" si="268"/>
        <v>1020.6999999999999</v>
      </c>
    </row>
    <row r="1292" spans="1:16" ht="33">
      <c r="A1292" s="61" t="str">
        <f ca="1" t="shared" si="279"/>
        <v xml:space="preserve">Прочая закупка товаров, работ и услуг для обеспечения муниципальных нужд         </v>
      </c>
      <c r="B1292" s="43" t="s">
        <v>312</v>
      </c>
      <c r="C1292" s="8" t="s">
        <v>221</v>
      </c>
      <c r="D1292" s="8" t="s">
        <v>223</v>
      </c>
      <c r="E1292" s="88">
        <v>244</v>
      </c>
      <c r="F1292" s="7">
        <f>'прил.5'!G390</f>
        <v>1410.8</v>
      </c>
      <c r="G1292" s="7">
        <f>'прил.5'!H390</f>
        <v>0</v>
      </c>
      <c r="H1292" s="35">
        <f t="shared" si="271"/>
        <v>1410.8</v>
      </c>
      <c r="I1292" s="7">
        <f>'прил.5'!J390</f>
        <v>-390.1</v>
      </c>
      <c r="J1292" s="35">
        <f t="shared" si="267"/>
        <v>1020.6999999999999</v>
      </c>
      <c r="K1292" s="7">
        <f>'прил.5'!L390</f>
        <v>0</v>
      </c>
      <c r="L1292" s="35">
        <f t="shared" si="277"/>
        <v>1020.6999999999999</v>
      </c>
      <c r="M1292" s="7">
        <f>'прил.5'!N390</f>
        <v>0</v>
      </c>
      <c r="N1292" s="35">
        <f t="shared" si="270"/>
        <v>1020.6999999999999</v>
      </c>
      <c r="O1292" s="7">
        <f>'прил.5'!P390</f>
        <v>0</v>
      </c>
      <c r="P1292" s="35">
        <f t="shared" si="268"/>
        <v>1020.6999999999999</v>
      </c>
    </row>
    <row r="1293" spans="1:16" ht="12.75">
      <c r="A1293" s="61" t="str">
        <f ca="1" t="shared" si="279"/>
        <v>Иные бюджетные ассигнования</v>
      </c>
      <c r="B1293" s="43" t="s">
        <v>312</v>
      </c>
      <c r="C1293" s="8" t="s">
        <v>221</v>
      </c>
      <c r="D1293" s="8" t="s">
        <v>223</v>
      </c>
      <c r="E1293" s="88">
        <v>800</v>
      </c>
      <c r="F1293" s="7">
        <f>F1294</f>
        <v>2.4</v>
      </c>
      <c r="G1293" s="7">
        <f>G1294</f>
        <v>0</v>
      </c>
      <c r="H1293" s="35">
        <f t="shared" si="271"/>
        <v>2.4</v>
      </c>
      <c r="I1293" s="7">
        <f>I1294</f>
        <v>0</v>
      </c>
      <c r="J1293" s="35">
        <f t="shared" si="267"/>
        <v>2.4</v>
      </c>
      <c r="K1293" s="7">
        <f>K1294</f>
        <v>0</v>
      </c>
      <c r="L1293" s="35">
        <f t="shared" si="277"/>
        <v>2.4</v>
      </c>
      <c r="M1293" s="7">
        <f>M1294</f>
        <v>0</v>
      </c>
      <c r="N1293" s="35">
        <f t="shared" si="270"/>
        <v>2.4</v>
      </c>
      <c r="O1293" s="7">
        <f>O1294</f>
        <v>0</v>
      </c>
      <c r="P1293" s="35">
        <f t="shared" si="268"/>
        <v>2.4</v>
      </c>
    </row>
    <row r="1294" spans="1:16" ht="12.75">
      <c r="A1294" s="61" t="str">
        <f ca="1" t="shared" si="279"/>
        <v>Уплата налогов, сборов и иных платежей</v>
      </c>
      <c r="B1294" s="43" t="s">
        <v>312</v>
      </c>
      <c r="C1294" s="8" t="s">
        <v>221</v>
      </c>
      <c r="D1294" s="8" t="s">
        <v>223</v>
      </c>
      <c r="E1294" s="88">
        <v>850</v>
      </c>
      <c r="F1294" s="7">
        <f>F1296</f>
        <v>2.4</v>
      </c>
      <c r="G1294" s="7">
        <f>G1296</f>
        <v>0</v>
      </c>
      <c r="H1294" s="35">
        <f t="shared" si="271"/>
        <v>2.4</v>
      </c>
      <c r="I1294" s="7">
        <f>I1295+I1296</f>
        <v>0</v>
      </c>
      <c r="J1294" s="35">
        <f t="shared" si="267"/>
        <v>2.4</v>
      </c>
      <c r="K1294" s="7">
        <f>K1295+K1296</f>
        <v>0</v>
      </c>
      <c r="L1294" s="35">
        <f t="shared" si="277"/>
        <v>2.4</v>
      </c>
      <c r="M1294" s="7">
        <f>M1295+M1296</f>
        <v>0</v>
      </c>
      <c r="N1294" s="35">
        <f t="shared" si="270"/>
        <v>2.4</v>
      </c>
      <c r="O1294" s="7">
        <f>O1295+O1296</f>
        <v>0</v>
      </c>
      <c r="P1294" s="35">
        <f t="shared" si="268"/>
        <v>2.4</v>
      </c>
    </row>
    <row r="1295" spans="1:16" ht="12.75">
      <c r="A1295" s="61" t="str">
        <f aca="true" t="shared" si="280" ref="A1295">IF(ISERROR(MATCH(E1295,Код_КВР,0)),"",INDIRECT(ADDRESS(MATCH(E1295,Код_КВР,0)+1,2,,,"КВР")))</f>
        <v>Уплата налога на имущество организаций и земельного налога</v>
      </c>
      <c r="B1295" s="43" t="s">
        <v>312</v>
      </c>
      <c r="C1295" s="8" t="s">
        <v>221</v>
      </c>
      <c r="D1295" s="8" t="s">
        <v>223</v>
      </c>
      <c r="E1295" s="88">
        <v>851</v>
      </c>
      <c r="F1295" s="7"/>
      <c r="G1295" s="7"/>
      <c r="H1295" s="35"/>
      <c r="I1295" s="7">
        <f>'прил.5'!J393</f>
        <v>2.4</v>
      </c>
      <c r="J1295" s="35">
        <f t="shared" si="267"/>
        <v>2.4</v>
      </c>
      <c r="K1295" s="7">
        <f>'прил.5'!L393</f>
        <v>0</v>
      </c>
      <c r="L1295" s="35">
        <f t="shared" si="277"/>
        <v>2.4</v>
      </c>
      <c r="M1295" s="7">
        <f>'прил.5'!N393</f>
        <v>0</v>
      </c>
      <c r="N1295" s="35">
        <f t="shared" si="270"/>
        <v>2.4</v>
      </c>
      <c r="O1295" s="7">
        <f>'прил.5'!P393</f>
        <v>0</v>
      </c>
      <c r="P1295" s="35">
        <f t="shared" si="268"/>
        <v>2.4</v>
      </c>
    </row>
    <row r="1296" spans="1:16" ht="12.75" hidden="1">
      <c r="A1296" s="61" t="str">
        <f ca="1" t="shared" si="279"/>
        <v>Уплата прочих налогов, сборов и иных платежей</v>
      </c>
      <c r="B1296" s="43" t="s">
        <v>312</v>
      </c>
      <c r="C1296" s="8" t="s">
        <v>221</v>
      </c>
      <c r="D1296" s="8" t="s">
        <v>223</v>
      </c>
      <c r="E1296" s="88">
        <v>852</v>
      </c>
      <c r="F1296" s="7">
        <f>'прил.5'!G394</f>
        <v>2.4</v>
      </c>
      <c r="G1296" s="7">
        <f>'прил.5'!H394</f>
        <v>0</v>
      </c>
      <c r="H1296" s="35">
        <f t="shared" si="271"/>
        <v>2.4</v>
      </c>
      <c r="I1296" s="7">
        <f>'прил.5'!J394</f>
        <v>-2.4</v>
      </c>
      <c r="J1296" s="35">
        <f t="shared" si="267"/>
        <v>0</v>
      </c>
      <c r="K1296" s="7">
        <f>'прил.5'!L394</f>
        <v>0</v>
      </c>
      <c r="L1296" s="35">
        <f t="shared" si="277"/>
        <v>0</v>
      </c>
      <c r="M1296" s="7">
        <f>'прил.5'!N394</f>
        <v>0</v>
      </c>
      <c r="N1296" s="35">
        <f t="shared" si="270"/>
        <v>0</v>
      </c>
      <c r="O1296" s="7">
        <f>'прил.5'!P394</f>
        <v>0</v>
      </c>
      <c r="P1296" s="35">
        <f t="shared" si="268"/>
        <v>0</v>
      </c>
    </row>
    <row r="1297" spans="1:16" ht="49.5">
      <c r="A1297" s="107" t="s">
        <v>243</v>
      </c>
      <c r="B1297" s="101" t="s">
        <v>312</v>
      </c>
      <c r="C1297" s="102" t="s">
        <v>221</v>
      </c>
      <c r="D1297" s="102" t="s">
        <v>224</v>
      </c>
      <c r="E1297" s="99"/>
      <c r="F1297" s="104">
        <f>F1298+F1300+F1303</f>
        <v>124245.5</v>
      </c>
      <c r="G1297" s="104">
        <f>G1298+G1300+G1303</f>
        <v>0</v>
      </c>
      <c r="H1297" s="105">
        <f t="shared" si="271"/>
        <v>124245.5</v>
      </c>
      <c r="I1297" s="104">
        <f>I1298+I1300+I1303</f>
        <v>0</v>
      </c>
      <c r="J1297" s="105">
        <f t="shared" si="267"/>
        <v>124245.5</v>
      </c>
      <c r="K1297" s="104">
        <f>K1298+K1300+K1303</f>
        <v>0</v>
      </c>
      <c r="L1297" s="105">
        <f t="shared" si="277"/>
        <v>124245.5</v>
      </c>
      <c r="M1297" s="104">
        <f>M1298+M1300+M1303</f>
        <v>222.5</v>
      </c>
      <c r="N1297" s="105">
        <f t="shared" si="270"/>
        <v>124468</v>
      </c>
      <c r="O1297" s="104">
        <f>O1298+O1300+O1303</f>
        <v>0</v>
      </c>
      <c r="P1297" s="35">
        <f t="shared" si="268"/>
        <v>124468</v>
      </c>
    </row>
    <row r="1298" spans="1:16" ht="33">
      <c r="A1298" s="100" t="str">
        <f aca="true" t="shared" si="281" ref="A1298:A1305">IF(ISERROR(MATCH(E1298,Код_КВР,0)),"",INDIRECT(ADDRESS(MATCH(E1298,Код_КВР,0)+1,2,,,"КВР")))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8" s="101" t="s">
        <v>312</v>
      </c>
      <c r="C1298" s="102" t="s">
        <v>221</v>
      </c>
      <c r="D1298" s="102" t="s">
        <v>224</v>
      </c>
      <c r="E1298" s="99">
        <v>100</v>
      </c>
      <c r="F1298" s="104">
        <f>F1299</f>
        <v>120035.7</v>
      </c>
      <c r="G1298" s="104">
        <f>G1299</f>
        <v>0</v>
      </c>
      <c r="H1298" s="105">
        <f t="shared" si="271"/>
        <v>120035.7</v>
      </c>
      <c r="I1298" s="104">
        <f>I1299</f>
        <v>0</v>
      </c>
      <c r="J1298" s="105">
        <f t="shared" si="267"/>
        <v>120035.7</v>
      </c>
      <c r="K1298" s="104">
        <f>K1299</f>
        <v>0</v>
      </c>
      <c r="L1298" s="105">
        <f t="shared" si="277"/>
        <v>120035.7</v>
      </c>
      <c r="M1298" s="104">
        <f>M1299</f>
        <v>-0.5</v>
      </c>
      <c r="N1298" s="105">
        <f t="shared" si="270"/>
        <v>120035.2</v>
      </c>
      <c r="O1298" s="104">
        <f>O1299</f>
        <v>0</v>
      </c>
      <c r="P1298" s="35">
        <f t="shared" si="268"/>
        <v>120035.2</v>
      </c>
    </row>
    <row r="1299" spans="1:16" ht="12.75">
      <c r="A1299" s="100" t="str">
        <f ca="1" t="shared" si="281"/>
        <v>Расходы на выплаты персоналу муниципальных органов</v>
      </c>
      <c r="B1299" s="101" t="s">
        <v>312</v>
      </c>
      <c r="C1299" s="102" t="s">
        <v>221</v>
      </c>
      <c r="D1299" s="102" t="s">
        <v>224</v>
      </c>
      <c r="E1299" s="99">
        <v>120</v>
      </c>
      <c r="F1299" s="104">
        <f>'прил.5'!G40</f>
        <v>120035.7</v>
      </c>
      <c r="G1299" s="104">
        <f>'прил.5'!H40</f>
        <v>0</v>
      </c>
      <c r="H1299" s="105">
        <f t="shared" si="271"/>
        <v>120035.7</v>
      </c>
      <c r="I1299" s="104">
        <f>'прил.5'!J40</f>
        <v>0</v>
      </c>
      <c r="J1299" s="105">
        <f t="shared" si="267"/>
        <v>120035.7</v>
      </c>
      <c r="K1299" s="104">
        <f>'прил.5'!L40</f>
        <v>0</v>
      </c>
      <c r="L1299" s="105">
        <f t="shared" si="277"/>
        <v>120035.7</v>
      </c>
      <c r="M1299" s="104">
        <f>'прил.5'!N40</f>
        <v>-0.5</v>
      </c>
      <c r="N1299" s="105">
        <f t="shared" si="270"/>
        <v>120035.2</v>
      </c>
      <c r="O1299" s="104">
        <f>'прил.5'!P40</f>
        <v>0</v>
      </c>
      <c r="P1299" s="35">
        <f t="shared" si="268"/>
        <v>120035.2</v>
      </c>
    </row>
    <row r="1300" spans="1:16" ht="12.75">
      <c r="A1300" s="61" t="str">
        <f ca="1" t="shared" si="281"/>
        <v>Закупка товаров, работ и услуг для муниципальных нужд</v>
      </c>
      <c r="B1300" s="43" t="s">
        <v>312</v>
      </c>
      <c r="C1300" s="8" t="s">
        <v>221</v>
      </c>
      <c r="D1300" s="8" t="s">
        <v>224</v>
      </c>
      <c r="E1300" s="97">
        <v>200</v>
      </c>
      <c r="F1300" s="7">
        <f>F1301</f>
        <v>4207.8</v>
      </c>
      <c r="G1300" s="7">
        <f>G1301</f>
        <v>0</v>
      </c>
      <c r="H1300" s="35">
        <f t="shared" si="271"/>
        <v>4207.8</v>
      </c>
      <c r="I1300" s="7">
        <f>I1301</f>
        <v>0</v>
      </c>
      <c r="J1300" s="35">
        <f t="shared" si="267"/>
        <v>4207.8</v>
      </c>
      <c r="K1300" s="7">
        <f>K1301</f>
        <v>0</v>
      </c>
      <c r="L1300" s="35">
        <f t="shared" si="277"/>
        <v>4207.8</v>
      </c>
      <c r="M1300" s="7">
        <f>M1301</f>
        <v>223</v>
      </c>
      <c r="N1300" s="35">
        <f t="shared" si="270"/>
        <v>4430.8</v>
      </c>
      <c r="O1300" s="7">
        <f>O1301</f>
        <v>0</v>
      </c>
      <c r="P1300" s="35">
        <f t="shared" si="268"/>
        <v>4430.8</v>
      </c>
    </row>
    <row r="1301" spans="1:16" ht="33">
      <c r="A1301" s="61" t="str">
        <f ca="1" t="shared" si="281"/>
        <v>Иные закупки товаров, работ и услуг для обеспечения муниципальных нужд</v>
      </c>
      <c r="B1301" s="43" t="s">
        <v>312</v>
      </c>
      <c r="C1301" s="8" t="s">
        <v>221</v>
      </c>
      <c r="D1301" s="8" t="s">
        <v>224</v>
      </c>
      <c r="E1301" s="88">
        <v>240</v>
      </c>
      <c r="F1301" s="7">
        <f>F1302</f>
        <v>4207.8</v>
      </c>
      <c r="G1301" s="7">
        <f>G1302</f>
        <v>0</v>
      </c>
      <c r="H1301" s="35">
        <f t="shared" si="271"/>
        <v>4207.8</v>
      </c>
      <c r="I1301" s="7">
        <f>I1302</f>
        <v>0</v>
      </c>
      <c r="J1301" s="35">
        <f t="shared" si="267"/>
        <v>4207.8</v>
      </c>
      <c r="K1301" s="7">
        <f>K1302</f>
        <v>0</v>
      </c>
      <c r="L1301" s="35">
        <f t="shared" si="277"/>
        <v>4207.8</v>
      </c>
      <c r="M1301" s="7">
        <f>M1302</f>
        <v>223</v>
      </c>
      <c r="N1301" s="35">
        <f t="shared" si="270"/>
        <v>4430.8</v>
      </c>
      <c r="O1301" s="7">
        <f>O1302</f>
        <v>0</v>
      </c>
      <c r="P1301" s="35">
        <f t="shared" si="268"/>
        <v>4430.8</v>
      </c>
    </row>
    <row r="1302" spans="1:16" ht="33">
      <c r="A1302" s="61" t="str">
        <f ca="1" t="shared" si="281"/>
        <v xml:space="preserve">Прочая закупка товаров, работ и услуг для обеспечения муниципальных нужд         </v>
      </c>
      <c r="B1302" s="43" t="s">
        <v>312</v>
      </c>
      <c r="C1302" s="8" t="s">
        <v>221</v>
      </c>
      <c r="D1302" s="8" t="s">
        <v>224</v>
      </c>
      <c r="E1302" s="88">
        <v>244</v>
      </c>
      <c r="F1302" s="7">
        <f>'прил.5'!G43</f>
        <v>4207.8</v>
      </c>
      <c r="G1302" s="7">
        <f>'прил.5'!H43</f>
        <v>0</v>
      </c>
      <c r="H1302" s="35">
        <f t="shared" si="271"/>
        <v>4207.8</v>
      </c>
      <c r="I1302" s="7">
        <f>'прил.5'!J43</f>
        <v>0</v>
      </c>
      <c r="J1302" s="35">
        <f t="shared" si="267"/>
        <v>4207.8</v>
      </c>
      <c r="K1302" s="7">
        <f>'прил.5'!L43</f>
        <v>0</v>
      </c>
      <c r="L1302" s="35">
        <f t="shared" si="277"/>
        <v>4207.8</v>
      </c>
      <c r="M1302" s="7">
        <f>'прил.5'!N43</f>
        <v>223</v>
      </c>
      <c r="N1302" s="35">
        <f t="shared" si="270"/>
        <v>4430.8</v>
      </c>
      <c r="O1302" s="7">
        <f>'прил.5'!P43</f>
        <v>0</v>
      </c>
      <c r="P1302" s="35">
        <f t="shared" si="268"/>
        <v>4430.8</v>
      </c>
    </row>
    <row r="1303" spans="1:16" ht="12.75">
      <c r="A1303" s="100" t="str">
        <f ca="1" t="shared" si="281"/>
        <v>Иные бюджетные ассигнования</v>
      </c>
      <c r="B1303" s="101" t="s">
        <v>312</v>
      </c>
      <c r="C1303" s="102" t="s">
        <v>221</v>
      </c>
      <c r="D1303" s="102" t="s">
        <v>224</v>
      </c>
      <c r="E1303" s="99">
        <v>800</v>
      </c>
      <c r="F1303" s="104">
        <f>F1304</f>
        <v>2</v>
      </c>
      <c r="G1303" s="104">
        <f>G1304</f>
        <v>0</v>
      </c>
      <c r="H1303" s="105">
        <f t="shared" si="271"/>
        <v>2</v>
      </c>
      <c r="I1303" s="104">
        <f>I1304</f>
        <v>0</v>
      </c>
      <c r="J1303" s="105">
        <f t="shared" si="267"/>
        <v>2</v>
      </c>
      <c r="K1303" s="104">
        <f>K1304</f>
        <v>0</v>
      </c>
      <c r="L1303" s="105">
        <f t="shared" si="277"/>
        <v>2</v>
      </c>
      <c r="M1303" s="104">
        <f>M1304</f>
        <v>0</v>
      </c>
      <c r="N1303" s="105">
        <f t="shared" si="270"/>
        <v>2</v>
      </c>
      <c r="O1303" s="104">
        <f>O1304</f>
        <v>0</v>
      </c>
      <c r="P1303" s="35">
        <f t="shared" si="268"/>
        <v>2</v>
      </c>
    </row>
    <row r="1304" spans="1:16" ht="12.75">
      <c r="A1304" s="100" t="str">
        <f ca="1" t="shared" si="281"/>
        <v>Уплата налогов, сборов и иных платежей</v>
      </c>
      <c r="B1304" s="101" t="s">
        <v>312</v>
      </c>
      <c r="C1304" s="102" t="s">
        <v>221</v>
      </c>
      <c r="D1304" s="102" t="s">
        <v>224</v>
      </c>
      <c r="E1304" s="99">
        <v>850</v>
      </c>
      <c r="F1304" s="104">
        <f>F1305</f>
        <v>2</v>
      </c>
      <c r="G1304" s="104">
        <f>G1305</f>
        <v>0</v>
      </c>
      <c r="H1304" s="105">
        <f t="shared" si="271"/>
        <v>2</v>
      </c>
      <c r="I1304" s="104">
        <f>I1305</f>
        <v>0</v>
      </c>
      <c r="J1304" s="105">
        <f t="shared" si="267"/>
        <v>2</v>
      </c>
      <c r="K1304" s="104">
        <f>K1305</f>
        <v>0</v>
      </c>
      <c r="L1304" s="105">
        <f t="shared" si="277"/>
        <v>2</v>
      </c>
      <c r="M1304" s="104">
        <f>M1305</f>
        <v>0</v>
      </c>
      <c r="N1304" s="105">
        <f t="shared" si="270"/>
        <v>2</v>
      </c>
      <c r="O1304" s="104">
        <f>O1305</f>
        <v>0</v>
      </c>
      <c r="P1304" s="35">
        <f t="shared" si="268"/>
        <v>2</v>
      </c>
    </row>
    <row r="1305" spans="1:16" ht="12.75">
      <c r="A1305" s="61" t="str">
        <f ca="1" t="shared" si="281"/>
        <v>Уплата прочих налогов, сборов и иных платежей</v>
      </c>
      <c r="B1305" s="43" t="s">
        <v>312</v>
      </c>
      <c r="C1305" s="8" t="s">
        <v>221</v>
      </c>
      <c r="D1305" s="8" t="s">
        <v>224</v>
      </c>
      <c r="E1305" s="88">
        <v>852</v>
      </c>
      <c r="F1305" s="7">
        <f>'прил.5'!G46</f>
        <v>2</v>
      </c>
      <c r="G1305" s="7">
        <f>'прил.5'!H46</f>
        <v>0</v>
      </c>
      <c r="H1305" s="35">
        <f t="shared" si="271"/>
        <v>2</v>
      </c>
      <c r="I1305" s="7">
        <f>'прил.5'!J46</f>
        <v>0</v>
      </c>
      <c r="J1305" s="35">
        <f t="shared" si="267"/>
        <v>2</v>
      </c>
      <c r="K1305" s="7">
        <f>'прил.5'!L46</f>
        <v>0</v>
      </c>
      <c r="L1305" s="35">
        <f t="shared" si="277"/>
        <v>2</v>
      </c>
      <c r="M1305" s="7">
        <f>'прил.5'!N46</f>
        <v>0</v>
      </c>
      <c r="N1305" s="35">
        <f t="shared" si="270"/>
        <v>2</v>
      </c>
      <c r="O1305" s="7">
        <f>'прил.5'!P46</f>
        <v>0</v>
      </c>
      <c r="P1305" s="35">
        <f t="shared" si="268"/>
        <v>2</v>
      </c>
    </row>
    <row r="1306" spans="1:16" ht="37.5" customHeight="1">
      <c r="A1306" s="12" t="s">
        <v>173</v>
      </c>
      <c r="B1306" s="43" t="s">
        <v>312</v>
      </c>
      <c r="C1306" s="8" t="s">
        <v>221</v>
      </c>
      <c r="D1306" s="8" t="s">
        <v>225</v>
      </c>
      <c r="E1306" s="88"/>
      <c r="F1306" s="7">
        <f>F1307+F1309+F1312</f>
        <v>34037.299999999996</v>
      </c>
      <c r="G1306" s="7">
        <f>G1307+G1309+G1312</f>
        <v>0</v>
      </c>
      <c r="H1306" s="35">
        <f t="shared" si="271"/>
        <v>34037.299999999996</v>
      </c>
      <c r="I1306" s="7">
        <f>I1307+I1309+I1312</f>
        <v>8199.9</v>
      </c>
      <c r="J1306" s="35">
        <f t="shared" si="267"/>
        <v>42237.2</v>
      </c>
      <c r="K1306" s="7">
        <f>K1307+K1309+K1312</f>
        <v>0</v>
      </c>
      <c r="L1306" s="35">
        <f t="shared" si="277"/>
        <v>42237.2</v>
      </c>
      <c r="M1306" s="7">
        <f>M1307+M1309+M1312</f>
        <v>0</v>
      </c>
      <c r="N1306" s="35">
        <f t="shared" si="270"/>
        <v>42237.2</v>
      </c>
      <c r="O1306" s="7">
        <f>O1307+O1309+O1312</f>
        <v>0</v>
      </c>
      <c r="P1306" s="35">
        <f t="shared" si="268"/>
        <v>42237.2</v>
      </c>
    </row>
    <row r="1307" spans="1:16" ht="33">
      <c r="A1307" s="61" t="str">
        <f aca="true" t="shared" si="282" ref="A1307:A1314">IF(ISERROR(MATCH(E1307,Код_КВР,0)),"",INDIRECT(ADDRESS(MATCH(E1307,Код_КВР,0)+1,2,,,"КВР")))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07" s="43" t="s">
        <v>312</v>
      </c>
      <c r="C1307" s="8" t="s">
        <v>221</v>
      </c>
      <c r="D1307" s="8" t="s">
        <v>225</v>
      </c>
      <c r="E1307" s="88">
        <v>100</v>
      </c>
      <c r="F1307" s="7">
        <f>F1308</f>
        <v>33963.1</v>
      </c>
      <c r="G1307" s="7">
        <f>G1308</f>
        <v>0</v>
      </c>
      <c r="H1307" s="35">
        <f t="shared" si="271"/>
        <v>33963.1</v>
      </c>
      <c r="I1307" s="7">
        <f>I1308</f>
        <v>8130.3</v>
      </c>
      <c r="J1307" s="35">
        <f t="shared" si="267"/>
        <v>42093.4</v>
      </c>
      <c r="K1307" s="7">
        <f>K1308</f>
        <v>0</v>
      </c>
      <c r="L1307" s="35">
        <f t="shared" si="277"/>
        <v>42093.4</v>
      </c>
      <c r="M1307" s="7">
        <f>M1308</f>
        <v>0</v>
      </c>
      <c r="N1307" s="35">
        <f t="shared" si="270"/>
        <v>42093.4</v>
      </c>
      <c r="O1307" s="7">
        <f>O1308</f>
        <v>0</v>
      </c>
      <c r="P1307" s="35">
        <f aca="true" t="shared" si="283" ref="P1307:P1371">N1307+O1307</f>
        <v>42093.4</v>
      </c>
    </row>
    <row r="1308" spans="1:16" ht="12.75">
      <c r="A1308" s="61" t="str">
        <f ca="1" t="shared" si="282"/>
        <v>Расходы на выплаты персоналу муниципальных органов</v>
      </c>
      <c r="B1308" s="43" t="s">
        <v>312</v>
      </c>
      <c r="C1308" s="8" t="s">
        <v>221</v>
      </c>
      <c r="D1308" s="8" t="s">
        <v>225</v>
      </c>
      <c r="E1308" s="88">
        <v>120</v>
      </c>
      <c r="F1308" s="7">
        <f>'прил.5'!G822</f>
        <v>33963.1</v>
      </c>
      <c r="G1308" s="7">
        <f>'прил.5'!H822</f>
        <v>0</v>
      </c>
      <c r="H1308" s="35">
        <f t="shared" si="271"/>
        <v>33963.1</v>
      </c>
      <c r="I1308" s="7">
        <f>'прил.5'!J822+'прил.5'!J1498</f>
        <v>8130.3</v>
      </c>
      <c r="J1308" s="35">
        <f aca="true" t="shared" si="284" ref="J1308:J1372">H1308+I1308</f>
        <v>42093.4</v>
      </c>
      <c r="K1308" s="7">
        <f>'прил.5'!L822+'прил.5'!L1498</f>
        <v>0</v>
      </c>
      <c r="L1308" s="35">
        <f t="shared" si="277"/>
        <v>42093.4</v>
      </c>
      <c r="M1308" s="7">
        <f>'прил.5'!N822+'прил.5'!N1498</f>
        <v>0</v>
      </c>
      <c r="N1308" s="35">
        <f t="shared" si="270"/>
        <v>42093.4</v>
      </c>
      <c r="O1308" s="7">
        <f>'прил.5'!P822+'прил.5'!P1498</f>
        <v>0</v>
      </c>
      <c r="P1308" s="35">
        <f t="shared" si="283"/>
        <v>42093.4</v>
      </c>
    </row>
    <row r="1309" spans="1:16" ht="12.75">
      <c r="A1309" s="61" t="str">
        <f ca="1" t="shared" si="282"/>
        <v>Закупка товаров, работ и услуг для муниципальных нужд</v>
      </c>
      <c r="B1309" s="43" t="s">
        <v>312</v>
      </c>
      <c r="C1309" s="8" t="s">
        <v>221</v>
      </c>
      <c r="D1309" s="8" t="s">
        <v>225</v>
      </c>
      <c r="E1309" s="88">
        <v>200</v>
      </c>
      <c r="F1309" s="7">
        <f>F1310</f>
        <v>72.7</v>
      </c>
      <c r="G1309" s="7">
        <f>G1310</f>
        <v>0</v>
      </c>
      <c r="H1309" s="35">
        <f t="shared" si="271"/>
        <v>72.7</v>
      </c>
      <c r="I1309" s="7">
        <f>I1310</f>
        <v>66.6</v>
      </c>
      <c r="J1309" s="35">
        <f t="shared" si="284"/>
        <v>139.3</v>
      </c>
      <c r="K1309" s="7">
        <f>K1310</f>
        <v>0</v>
      </c>
      <c r="L1309" s="35">
        <f t="shared" si="277"/>
        <v>139.3</v>
      </c>
      <c r="M1309" s="7">
        <f>M1310</f>
        <v>0</v>
      </c>
      <c r="N1309" s="35">
        <f t="shared" si="270"/>
        <v>139.3</v>
      </c>
      <c r="O1309" s="7">
        <f>O1310</f>
        <v>0</v>
      </c>
      <c r="P1309" s="35">
        <f t="shared" si="283"/>
        <v>139.3</v>
      </c>
    </row>
    <row r="1310" spans="1:16" ht="33">
      <c r="A1310" s="61" t="str">
        <f ca="1" t="shared" si="282"/>
        <v>Иные закупки товаров, работ и услуг для обеспечения муниципальных нужд</v>
      </c>
      <c r="B1310" s="43" t="s">
        <v>312</v>
      </c>
      <c r="C1310" s="8" t="s">
        <v>221</v>
      </c>
      <c r="D1310" s="8" t="s">
        <v>225</v>
      </c>
      <c r="E1310" s="88">
        <v>240</v>
      </c>
      <c r="F1310" s="7">
        <f>F1311</f>
        <v>72.7</v>
      </c>
      <c r="G1310" s="7">
        <f>G1311</f>
        <v>0</v>
      </c>
      <c r="H1310" s="35">
        <f t="shared" si="271"/>
        <v>72.7</v>
      </c>
      <c r="I1310" s="7">
        <f>I1311</f>
        <v>66.6</v>
      </c>
      <c r="J1310" s="35">
        <f t="shared" si="284"/>
        <v>139.3</v>
      </c>
      <c r="K1310" s="7">
        <f>K1311</f>
        <v>0</v>
      </c>
      <c r="L1310" s="35">
        <f t="shared" si="277"/>
        <v>139.3</v>
      </c>
      <c r="M1310" s="7">
        <f>M1311</f>
        <v>0</v>
      </c>
      <c r="N1310" s="35">
        <f aca="true" t="shared" si="285" ref="N1310:N1374">L1310+M1310</f>
        <v>139.3</v>
      </c>
      <c r="O1310" s="7">
        <f>O1311</f>
        <v>0</v>
      </c>
      <c r="P1310" s="35">
        <f t="shared" si="283"/>
        <v>139.3</v>
      </c>
    </row>
    <row r="1311" spans="1:16" ht="33">
      <c r="A1311" s="61" t="str">
        <f ca="1" t="shared" si="282"/>
        <v xml:space="preserve">Прочая закупка товаров, работ и услуг для обеспечения муниципальных нужд         </v>
      </c>
      <c r="B1311" s="43" t="s">
        <v>312</v>
      </c>
      <c r="C1311" s="8" t="s">
        <v>221</v>
      </c>
      <c r="D1311" s="8" t="s">
        <v>225</v>
      </c>
      <c r="E1311" s="88">
        <v>244</v>
      </c>
      <c r="F1311" s="7">
        <f>'прил.5'!G825</f>
        <v>72.7</v>
      </c>
      <c r="G1311" s="7">
        <f>'прил.5'!H825</f>
        <v>0</v>
      </c>
      <c r="H1311" s="35">
        <f t="shared" si="271"/>
        <v>72.7</v>
      </c>
      <c r="I1311" s="7">
        <f>'прил.5'!J1501</f>
        <v>66.6</v>
      </c>
      <c r="J1311" s="35">
        <f t="shared" si="284"/>
        <v>139.3</v>
      </c>
      <c r="K1311" s="7">
        <f>'прил.5'!L1501</f>
        <v>0</v>
      </c>
      <c r="L1311" s="35">
        <f t="shared" si="277"/>
        <v>139.3</v>
      </c>
      <c r="M1311" s="7">
        <f>'прил.5'!N1501</f>
        <v>0</v>
      </c>
      <c r="N1311" s="35">
        <f t="shared" si="285"/>
        <v>139.3</v>
      </c>
      <c r="O1311" s="7">
        <f>'прил.5'!P1501</f>
        <v>0</v>
      </c>
      <c r="P1311" s="35">
        <f t="shared" si="283"/>
        <v>139.3</v>
      </c>
    </row>
    <row r="1312" spans="1:16" ht="12.75">
      <c r="A1312" s="61" t="str">
        <f ca="1" t="shared" si="282"/>
        <v>Иные бюджетные ассигнования</v>
      </c>
      <c r="B1312" s="43" t="s">
        <v>312</v>
      </c>
      <c r="C1312" s="8" t="s">
        <v>221</v>
      </c>
      <c r="D1312" s="8" t="s">
        <v>225</v>
      </c>
      <c r="E1312" s="88">
        <v>800</v>
      </c>
      <c r="F1312" s="7">
        <f>F1313</f>
        <v>1.5</v>
      </c>
      <c r="G1312" s="7">
        <f>G1313</f>
        <v>0</v>
      </c>
      <c r="H1312" s="35">
        <f t="shared" si="271"/>
        <v>1.5</v>
      </c>
      <c r="I1312" s="7">
        <f>I1313</f>
        <v>3</v>
      </c>
      <c r="J1312" s="35">
        <f t="shared" si="284"/>
        <v>4.5</v>
      </c>
      <c r="K1312" s="7">
        <f>K1313</f>
        <v>0</v>
      </c>
      <c r="L1312" s="35">
        <f t="shared" si="277"/>
        <v>4.5</v>
      </c>
      <c r="M1312" s="7">
        <f>M1313</f>
        <v>0</v>
      </c>
      <c r="N1312" s="35">
        <f t="shared" si="285"/>
        <v>4.5</v>
      </c>
      <c r="O1312" s="7">
        <f>O1313</f>
        <v>0</v>
      </c>
      <c r="P1312" s="35">
        <f t="shared" si="283"/>
        <v>4.5</v>
      </c>
    </row>
    <row r="1313" spans="1:16" ht="12.75">
      <c r="A1313" s="61" t="str">
        <f ca="1" t="shared" si="282"/>
        <v>Уплата налогов, сборов и иных платежей</v>
      </c>
      <c r="B1313" s="43" t="s">
        <v>312</v>
      </c>
      <c r="C1313" s="8" t="s">
        <v>221</v>
      </c>
      <c r="D1313" s="8" t="s">
        <v>225</v>
      </c>
      <c r="E1313" s="88">
        <v>850</v>
      </c>
      <c r="F1313" s="7">
        <f>F1314</f>
        <v>1.5</v>
      </c>
      <c r="G1313" s="7">
        <f>G1314</f>
        <v>0</v>
      </c>
      <c r="H1313" s="35">
        <f t="shared" si="271"/>
        <v>1.5</v>
      </c>
      <c r="I1313" s="7">
        <f>I1314</f>
        <v>3</v>
      </c>
      <c r="J1313" s="35">
        <f t="shared" si="284"/>
        <v>4.5</v>
      </c>
      <c r="K1313" s="7">
        <f>K1314</f>
        <v>0</v>
      </c>
      <c r="L1313" s="35">
        <f t="shared" si="277"/>
        <v>4.5</v>
      </c>
      <c r="M1313" s="7">
        <f>M1314</f>
        <v>0</v>
      </c>
      <c r="N1313" s="35">
        <f t="shared" si="285"/>
        <v>4.5</v>
      </c>
      <c r="O1313" s="7">
        <f>O1314</f>
        <v>0</v>
      </c>
      <c r="P1313" s="35">
        <f t="shared" si="283"/>
        <v>4.5</v>
      </c>
    </row>
    <row r="1314" spans="1:16" ht="12.75">
      <c r="A1314" s="61" t="str">
        <f ca="1" t="shared" si="282"/>
        <v>Уплата прочих налогов, сборов и иных платежей</v>
      </c>
      <c r="B1314" s="43" t="s">
        <v>312</v>
      </c>
      <c r="C1314" s="8" t="s">
        <v>221</v>
      </c>
      <c r="D1314" s="8" t="s">
        <v>225</v>
      </c>
      <c r="E1314" s="88">
        <v>852</v>
      </c>
      <c r="F1314" s="7">
        <f>'прил.5'!G828</f>
        <v>1.5</v>
      </c>
      <c r="G1314" s="7">
        <f>'прил.5'!H828</f>
        <v>0</v>
      </c>
      <c r="H1314" s="35">
        <f t="shared" si="271"/>
        <v>1.5</v>
      </c>
      <c r="I1314" s="7">
        <f>'прил.5'!J1504</f>
        <v>3</v>
      </c>
      <c r="J1314" s="35">
        <f t="shared" si="284"/>
        <v>4.5</v>
      </c>
      <c r="K1314" s="7">
        <f>'прил.5'!L1504</f>
        <v>0</v>
      </c>
      <c r="L1314" s="35">
        <f t="shared" si="277"/>
        <v>4.5</v>
      </c>
      <c r="M1314" s="7">
        <f>'прил.5'!N1504</f>
        <v>0</v>
      </c>
      <c r="N1314" s="35">
        <f t="shared" si="285"/>
        <v>4.5</v>
      </c>
      <c r="O1314" s="7">
        <f>'прил.5'!P1504</f>
        <v>0</v>
      </c>
      <c r="P1314" s="35">
        <f t="shared" si="283"/>
        <v>4.5</v>
      </c>
    </row>
    <row r="1315" spans="1:16" ht="12.75">
      <c r="A1315" s="61" t="str">
        <f ca="1">IF(ISERROR(MATCH(C1315,Код_Раздел,0)),"",INDIRECT(ADDRESS(MATCH(C1315,Код_Раздел,0)+1,2,,,"Раздел")))</f>
        <v>Национальная экономика</v>
      </c>
      <c r="B1315" s="43" t="s">
        <v>312</v>
      </c>
      <c r="C1315" s="8" t="s">
        <v>224</v>
      </c>
      <c r="D1315" s="8"/>
      <c r="E1315" s="88"/>
      <c r="F1315" s="7">
        <f>F1316</f>
        <v>68230.3</v>
      </c>
      <c r="G1315" s="7">
        <f>G1316</f>
        <v>0</v>
      </c>
      <c r="H1315" s="35">
        <f t="shared" si="271"/>
        <v>68230.3</v>
      </c>
      <c r="I1315" s="7">
        <f>I1316</f>
        <v>0</v>
      </c>
      <c r="J1315" s="35">
        <f t="shared" si="284"/>
        <v>68230.3</v>
      </c>
      <c r="K1315" s="7">
        <f>K1316</f>
        <v>0</v>
      </c>
      <c r="L1315" s="35">
        <f t="shared" si="277"/>
        <v>68230.3</v>
      </c>
      <c r="M1315" s="7">
        <f>M1316</f>
        <v>0</v>
      </c>
      <c r="N1315" s="35">
        <f t="shared" si="285"/>
        <v>68230.3</v>
      </c>
      <c r="O1315" s="7">
        <f>O1316</f>
        <v>0</v>
      </c>
      <c r="P1315" s="35">
        <f t="shared" si="283"/>
        <v>68230.3</v>
      </c>
    </row>
    <row r="1316" spans="1:16" ht="12.75">
      <c r="A1316" s="12" t="s">
        <v>172</v>
      </c>
      <c r="B1316" s="43" t="s">
        <v>312</v>
      </c>
      <c r="C1316" s="8" t="s">
        <v>224</v>
      </c>
      <c r="D1316" s="8" t="s">
        <v>204</v>
      </c>
      <c r="E1316" s="88"/>
      <c r="F1316" s="7">
        <f>F1317+F1319+F1322</f>
        <v>68230.3</v>
      </c>
      <c r="G1316" s="7">
        <f>G1317+G1319+G1322</f>
        <v>0</v>
      </c>
      <c r="H1316" s="35">
        <f aca="true" t="shared" si="286" ref="H1316:H1380">F1316+G1316</f>
        <v>68230.3</v>
      </c>
      <c r="I1316" s="7">
        <f>I1317+I1319+I1322</f>
        <v>0</v>
      </c>
      <c r="J1316" s="35">
        <f t="shared" si="284"/>
        <v>68230.3</v>
      </c>
      <c r="K1316" s="7">
        <f>K1317+K1319+K1322</f>
        <v>0</v>
      </c>
      <c r="L1316" s="35">
        <f t="shared" si="277"/>
        <v>68230.3</v>
      </c>
      <c r="M1316" s="7">
        <f>M1317+M1319+M1322</f>
        <v>0</v>
      </c>
      <c r="N1316" s="35">
        <f t="shared" si="285"/>
        <v>68230.3</v>
      </c>
      <c r="O1316" s="7">
        <f>O1317+O1319+O1322</f>
        <v>0</v>
      </c>
      <c r="P1316" s="35">
        <f t="shared" si="283"/>
        <v>68230.3</v>
      </c>
    </row>
    <row r="1317" spans="1:16" ht="33">
      <c r="A1317" s="61" t="str">
        <f aca="true" t="shared" si="287" ref="A1317:A1325">IF(ISERROR(MATCH(E1317,Код_КВР,0)),"",INDIRECT(ADDRESS(MATCH(E1317,Код_КВР,0)+1,2,,,"КВР")))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17" s="43" t="s">
        <v>312</v>
      </c>
      <c r="C1317" s="8" t="s">
        <v>224</v>
      </c>
      <c r="D1317" s="8" t="s">
        <v>204</v>
      </c>
      <c r="E1317" s="88">
        <v>100</v>
      </c>
      <c r="F1317" s="7">
        <f>F1318</f>
        <v>68183.7</v>
      </c>
      <c r="G1317" s="7">
        <f>G1318</f>
        <v>0</v>
      </c>
      <c r="H1317" s="35">
        <f t="shared" si="286"/>
        <v>68183.7</v>
      </c>
      <c r="I1317" s="7">
        <f>I1318</f>
        <v>0</v>
      </c>
      <c r="J1317" s="35">
        <f t="shared" si="284"/>
        <v>68183.7</v>
      </c>
      <c r="K1317" s="7">
        <f>K1318</f>
        <v>0</v>
      </c>
      <c r="L1317" s="35">
        <f t="shared" si="277"/>
        <v>68183.7</v>
      </c>
      <c r="M1317" s="7">
        <f>M1318</f>
        <v>0</v>
      </c>
      <c r="N1317" s="35">
        <f t="shared" si="285"/>
        <v>68183.7</v>
      </c>
      <c r="O1317" s="7">
        <f>O1318</f>
        <v>-0.1</v>
      </c>
      <c r="P1317" s="35">
        <f t="shared" si="283"/>
        <v>68183.59999999999</v>
      </c>
    </row>
    <row r="1318" spans="1:16" ht="12.75">
      <c r="A1318" s="61" t="str">
        <f ca="1" t="shared" si="287"/>
        <v>Расходы на выплаты персоналу муниципальных органов</v>
      </c>
      <c r="B1318" s="43" t="s">
        <v>312</v>
      </c>
      <c r="C1318" s="8" t="s">
        <v>224</v>
      </c>
      <c r="D1318" s="8" t="s">
        <v>204</v>
      </c>
      <c r="E1318" s="88">
        <v>120</v>
      </c>
      <c r="F1318" s="7">
        <f>'прил.5'!G538+'прил.5'!G1397</f>
        <v>68183.7</v>
      </c>
      <c r="G1318" s="7">
        <f>'прил.5'!H538+'прил.5'!H1397</f>
        <v>0</v>
      </c>
      <c r="H1318" s="35">
        <f t="shared" si="286"/>
        <v>68183.7</v>
      </c>
      <c r="I1318" s="7">
        <f>'прил.5'!J538+'прил.5'!J1397</f>
        <v>0</v>
      </c>
      <c r="J1318" s="35">
        <f t="shared" si="284"/>
        <v>68183.7</v>
      </c>
      <c r="K1318" s="7">
        <f>'прил.5'!L538+'прил.5'!L1397</f>
        <v>0</v>
      </c>
      <c r="L1318" s="35">
        <f t="shared" si="277"/>
        <v>68183.7</v>
      </c>
      <c r="M1318" s="7">
        <f>'прил.5'!N538+'прил.5'!N1397</f>
        <v>0</v>
      </c>
      <c r="N1318" s="35">
        <f t="shared" si="285"/>
        <v>68183.7</v>
      </c>
      <c r="O1318" s="7">
        <f>'прил.5'!P538+'прил.5'!P1397</f>
        <v>-0.1</v>
      </c>
      <c r="P1318" s="35">
        <f t="shared" si="283"/>
        <v>68183.59999999999</v>
      </c>
    </row>
    <row r="1319" spans="1:16" ht="12.75">
      <c r="A1319" s="61" t="str">
        <f ca="1" t="shared" si="287"/>
        <v>Закупка товаров, работ и услуг для муниципальных нужд</v>
      </c>
      <c r="B1319" s="43" t="s">
        <v>312</v>
      </c>
      <c r="C1319" s="8" t="s">
        <v>224</v>
      </c>
      <c r="D1319" s="8" t="s">
        <v>204</v>
      </c>
      <c r="E1319" s="88">
        <v>200</v>
      </c>
      <c r="F1319" s="7">
        <f>F1320</f>
        <v>41.6</v>
      </c>
      <c r="G1319" s="7">
        <f>G1320</f>
        <v>0</v>
      </c>
      <c r="H1319" s="35">
        <f t="shared" si="286"/>
        <v>41.6</v>
      </c>
      <c r="I1319" s="7">
        <f>I1320</f>
        <v>0</v>
      </c>
      <c r="J1319" s="35">
        <f t="shared" si="284"/>
        <v>41.6</v>
      </c>
      <c r="K1319" s="7">
        <f>K1320</f>
        <v>0</v>
      </c>
      <c r="L1319" s="35">
        <f t="shared" si="277"/>
        <v>41.6</v>
      </c>
      <c r="M1319" s="7">
        <f>M1320</f>
        <v>0</v>
      </c>
      <c r="N1319" s="35">
        <f t="shared" si="285"/>
        <v>41.6</v>
      </c>
      <c r="O1319" s="7">
        <f>O1320</f>
        <v>0</v>
      </c>
      <c r="P1319" s="35">
        <f t="shared" si="283"/>
        <v>41.6</v>
      </c>
    </row>
    <row r="1320" spans="1:16" ht="33">
      <c r="A1320" s="61" t="str">
        <f ca="1" t="shared" si="287"/>
        <v>Иные закупки товаров, работ и услуг для обеспечения муниципальных нужд</v>
      </c>
      <c r="B1320" s="43" t="s">
        <v>312</v>
      </c>
      <c r="C1320" s="8" t="s">
        <v>224</v>
      </c>
      <c r="D1320" s="8" t="s">
        <v>204</v>
      </c>
      <c r="E1320" s="88">
        <v>240</v>
      </c>
      <c r="F1320" s="7">
        <f>F1321</f>
        <v>41.6</v>
      </c>
      <c r="G1320" s="7">
        <f>G1321</f>
        <v>0</v>
      </c>
      <c r="H1320" s="35">
        <f t="shared" si="286"/>
        <v>41.6</v>
      </c>
      <c r="I1320" s="7">
        <f>I1321</f>
        <v>0</v>
      </c>
      <c r="J1320" s="35">
        <f t="shared" si="284"/>
        <v>41.6</v>
      </c>
      <c r="K1320" s="7">
        <f>K1321</f>
        <v>0</v>
      </c>
      <c r="L1320" s="35">
        <f t="shared" si="277"/>
        <v>41.6</v>
      </c>
      <c r="M1320" s="7">
        <f>M1321</f>
        <v>0</v>
      </c>
      <c r="N1320" s="35">
        <f t="shared" si="285"/>
        <v>41.6</v>
      </c>
      <c r="O1320" s="7">
        <f>O1321</f>
        <v>0</v>
      </c>
      <c r="P1320" s="35">
        <f t="shared" si="283"/>
        <v>41.6</v>
      </c>
    </row>
    <row r="1321" spans="1:16" ht="33">
      <c r="A1321" s="61" t="str">
        <f ca="1" t="shared" si="287"/>
        <v xml:space="preserve">Прочая закупка товаров, работ и услуг для обеспечения муниципальных нужд         </v>
      </c>
      <c r="B1321" s="43" t="s">
        <v>312</v>
      </c>
      <c r="C1321" s="8" t="s">
        <v>224</v>
      </c>
      <c r="D1321" s="8" t="s">
        <v>204</v>
      </c>
      <c r="E1321" s="88">
        <v>244</v>
      </c>
      <c r="F1321" s="7">
        <f>'прил.5'!G541+'прил.5'!G1400</f>
        <v>41.6</v>
      </c>
      <c r="G1321" s="7">
        <f>'прил.5'!H541+'прил.5'!H1400</f>
        <v>0</v>
      </c>
      <c r="H1321" s="35">
        <f t="shared" si="286"/>
        <v>41.6</v>
      </c>
      <c r="I1321" s="7">
        <f>'прил.5'!J541+'прил.5'!J1400</f>
        <v>0</v>
      </c>
      <c r="J1321" s="35">
        <f t="shared" si="284"/>
        <v>41.6</v>
      </c>
      <c r="K1321" s="7">
        <f>'прил.5'!L541+'прил.5'!L1400</f>
        <v>0</v>
      </c>
      <c r="L1321" s="35">
        <f t="shared" si="277"/>
        <v>41.6</v>
      </c>
      <c r="M1321" s="7">
        <f>'прил.5'!N541+'прил.5'!N1400</f>
        <v>0</v>
      </c>
      <c r="N1321" s="35">
        <f t="shared" si="285"/>
        <v>41.6</v>
      </c>
      <c r="O1321" s="7">
        <f>'прил.5'!P541+'прил.5'!P1400</f>
        <v>0</v>
      </c>
      <c r="P1321" s="35">
        <f t="shared" si="283"/>
        <v>41.6</v>
      </c>
    </row>
    <row r="1322" spans="1:16" ht="12.75">
      <c r="A1322" s="61" t="str">
        <f ca="1" t="shared" si="287"/>
        <v>Иные бюджетные ассигнования</v>
      </c>
      <c r="B1322" s="43" t="s">
        <v>312</v>
      </c>
      <c r="C1322" s="8" t="s">
        <v>224</v>
      </c>
      <c r="D1322" s="8" t="s">
        <v>204</v>
      </c>
      <c r="E1322" s="88">
        <v>800</v>
      </c>
      <c r="F1322" s="7">
        <f>F1323</f>
        <v>5</v>
      </c>
      <c r="G1322" s="7">
        <f>G1323</f>
        <v>0</v>
      </c>
      <c r="H1322" s="35">
        <f t="shared" si="286"/>
        <v>5</v>
      </c>
      <c r="I1322" s="7">
        <f>I1323</f>
        <v>0</v>
      </c>
      <c r="J1322" s="35">
        <f t="shared" si="284"/>
        <v>5</v>
      </c>
      <c r="K1322" s="7">
        <f>K1323</f>
        <v>0</v>
      </c>
      <c r="L1322" s="35">
        <f t="shared" si="277"/>
        <v>5</v>
      </c>
      <c r="M1322" s="7">
        <f>M1323</f>
        <v>0</v>
      </c>
      <c r="N1322" s="35">
        <f t="shared" si="285"/>
        <v>5</v>
      </c>
      <c r="O1322" s="7">
        <f>O1323</f>
        <v>0.1</v>
      </c>
      <c r="P1322" s="35">
        <f t="shared" si="283"/>
        <v>5.1</v>
      </c>
    </row>
    <row r="1323" spans="1:16" ht="12.75">
      <c r="A1323" s="61" t="str">
        <f ca="1" t="shared" si="287"/>
        <v>Уплата налогов, сборов и иных платежей</v>
      </c>
      <c r="B1323" s="43" t="s">
        <v>312</v>
      </c>
      <c r="C1323" s="8" t="s">
        <v>224</v>
      </c>
      <c r="D1323" s="8" t="s">
        <v>204</v>
      </c>
      <c r="E1323" s="88">
        <v>850</v>
      </c>
      <c r="F1323" s="7">
        <f>F1325</f>
        <v>5</v>
      </c>
      <c r="G1323" s="7">
        <f>G1325</f>
        <v>0</v>
      </c>
      <c r="H1323" s="35">
        <f t="shared" si="286"/>
        <v>5</v>
      </c>
      <c r="I1323" s="7">
        <f>I1325</f>
        <v>0</v>
      </c>
      <c r="J1323" s="35">
        <f t="shared" si="284"/>
        <v>5</v>
      </c>
      <c r="K1323" s="7">
        <f>K1325</f>
        <v>0</v>
      </c>
      <c r="L1323" s="35">
        <f t="shared" si="277"/>
        <v>5</v>
      </c>
      <c r="M1323" s="7">
        <f>M1325</f>
        <v>0</v>
      </c>
      <c r="N1323" s="35">
        <f t="shared" si="285"/>
        <v>5</v>
      </c>
      <c r="O1323" s="7">
        <f>O1325+O1324</f>
        <v>0.1</v>
      </c>
      <c r="P1323" s="35">
        <f t="shared" si="283"/>
        <v>5.1</v>
      </c>
    </row>
    <row r="1324" spans="1:16" ht="12.75">
      <c r="A1324" s="61" t="str">
        <f aca="true" t="shared" si="288" ref="A1324">IF(ISERROR(MATCH(E1324,Код_КВР,0)),"",INDIRECT(ADDRESS(MATCH(E1324,Код_КВР,0)+1,2,,,"КВР")))</f>
        <v>Уплата налога на имущество организаций и земельного налога</v>
      </c>
      <c r="B1324" s="43" t="s">
        <v>312</v>
      </c>
      <c r="C1324" s="8" t="s">
        <v>224</v>
      </c>
      <c r="D1324" s="8" t="s">
        <v>204</v>
      </c>
      <c r="E1324" s="120">
        <v>851</v>
      </c>
      <c r="F1324" s="7"/>
      <c r="G1324" s="7"/>
      <c r="H1324" s="35"/>
      <c r="I1324" s="7"/>
      <c r="J1324" s="35"/>
      <c r="K1324" s="7"/>
      <c r="L1324" s="35"/>
      <c r="M1324" s="7"/>
      <c r="N1324" s="35"/>
      <c r="O1324" s="7">
        <f>'прил.5'!P544</f>
        <v>0.1</v>
      </c>
      <c r="P1324" s="35">
        <f t="shared" si="283"/>
        <v>0.1</v>
      </c>
    </row>
    <row r="1325" spans="1:16" ht="12.75">
      <c r="A1325" s="61" t="str">
        <f ca="1" t="shared" si="287"/>
        <v>Уплата прочих налогов, сборов и иных платежей</v>
      </c>
      <c r="B1325" s="43" t="s">
        <v>312</v>
      </c>
      <c r="C1325" s="8" t="s">
        <v>224</v>
      </c>
      <c r="D1325" s="8" t="s">
        <v>204</v>
      </c>
      <c r="E1325" s="88">
        <v>852</v>
      </c>
      <c r="F1325" s="7">
        <f>'прил.5'!G545+'прил.5'!G1403</f>
        <v>5</v>
      </c>
      <c r="G1325" s="7">
        <f>'прил.5'!H545+'прил.5'!H1403</f>
        <v>0</v>
      </c>
      <c r="H1325" s="35">
        <f t="shared" si="286"/>
        <v>5</v>
      </c>
      <c r="I1325" s="7">
        <f>'прил.5'!J545+'прил.5'!J1403</f>
        <v>0</v>
      </c>
      <c r="J1325" s="35">
        <f t="shared" si="284"/>
        <v>5</v>
      </c>
      <c r="K1325" s="7">
        <f>'прил.5'!L545+'прил.5'!L1403</f>
        <v>0</v>
      </c>
      <c r="L1325" s="35">
        <f t="shared" si="277"/>
        <v>5</v>
      </c>
      <c r="M1325" s="7">
        <f>'прил.5'!N545+'прил.5'!N1403</f>
        <v>0</v>
      </c>
      <c r="N1325" s="35">
        <f t="shared" si="285"/>
        <v>5</v>
      </c>
      <c r="O1325" s="7">
        <f>'прил.5'!P545+'прил.5'!P1403</f>
        <v>0</v>
      </c>
      <c r="P1325" s="35">
        <f t="shared" si="283"/>
        <v>5</v>
      </c>
    </row>
    <row r="1326" spans="1:16" ht="12.75">
      <c r="A1326" s="61" t="str">
        <f ca="1">IF(ISERROR(MATCH(C1326,Код_Раздел,0)),"",INDIRECT(ADDRESS(MATCH(C1326,Код_Раздел,0)+1,2,,,"Раздел")))</f>
        <v>Жилищно-коммунальное хозяйство</v>
      </c>
      <c r="B1326" s="43" t="s">
        <v>312</v>
      </c>
      <c r="C1326" s="8" t="s">
        <v>229</v>
      </c>
      <c r="D1326" s="8"/>
      <c r="E1326" s="88"/>
      <c r="F1326" s="7">
        <f>F1327</f>
        <v>21929.300000000003</v>
      </c>
      <c r="G1326" s="7">
        <f>G1327</f>
        <v>0</v>
      </c>
      <c r="H1326" s="35">
        <f t="shared" si="286"/>
        <v>21929.300000000003</v>
      </c>
      <c r="I1326" s="7">
        <f>I1327</f>
        <v>0</v>
      </c>
      <c r="J1326" s="35">
        <f t="shared" si="284"/>
        <v>21929.300000000003</v>
      </c>
      <c r="K1326" s="7">
        <f>K1327</f>
        <v>0</v>
      </c>
      <c r="L1326" s="35">
        <f t="shared" si="277"/>
        <v>21929.300000000003</v>
      </c>
      <c r="M1326" s="7">
        <f>M1327</f>
        <v>0</v>
      </c>
      <c r="N1326" s="35">
        <f t="shared" si="285"/>
        <v>21929.300000000003</v>
      </c>
      <c r="O1326" s="7">
        <f>O1327</f>
        <v>0</v>
      </c>
      <c r="P1326" s="35">
        <f t="shared" si="283"/>
        <v>21929.300000000003</v>
      </c>
    </row>
    <row r="1327" spans="1:16" ht="12.75">
      <c r="A1327" s="12" t="s">
        <v>172</v>
      </c>
      <c r="B1327" s="43" t="s">
        <v>312</v>
      </c>
      <c r="C1327" s="8" t="s">
        <v>229</v>
      </c>
      <c r="D1327" s="8" t="s">
        <v>229</v>
      </c>
      <c r="E1327" s="88"/>
      <c r="F1327" s="7">
        <f>F1328+F1330+F1333</f>
        <v>21929.300000000003</v>
      </c>
      <c r="G1327" s="7">
        <f>G1328+G1330+G1333</f>
        <v>0</v>
      </c>
      <c r="H1327" s="35">
        <f t="shared" si="286"/>
        <v>21929.300000000003</v>
      </c>
      <c r="I1327" s="7">
        <f>I1328+I1330+I1333</f>
        <v>0</v>
      </c>
      <c r="J1327" s="35">
        <f t="shared" si="284"/>
        <v>21929.300000000003</v>
      </c>
      <c r="K1327" s="7">
        <f>K1328+K1330+K1333</f>
        <v>0</v>
      </c>
      <c r="L1327" s="35">
        <f t="shared" si="277"/>
        <v>21929.300000000003</v>
      </c>
      <c r="M1327" s="7">
        <f>M1328+M1330+M1333</f>
        <v>0</v>
      </c>
      <c r="N1327" s="35">
        <f t="shared" si="285"/>
        <v>21929.300000000003</v>
      </c>
      <c r="O1327" s="7">
        <f>O1328+O1330+O1333</f>
        <v>0</v>
      </c>
      <c r="P1327" s="35">
        <f t="shared" si="283"/>
        <v>21929.300000000003</v>
      </c>
    </row>
    <row r="1328" spans="1:16" ht="33">
      <c r="A1328" s="61" t="str">
        <f aca="true" t="shared" si="289" ref="A1328:A1335">IF(ISERROR(MATCH(E1328,Код_КВР,0)),"",INDIRECT(ADDRESS(MATCH(E1328,Код_КВР,0)+1,2,,,"КВР")))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28" s="43" t="s">
        <v>312</v>
      </c>
      <c r="C1328" s="8" t="s">
        <v>229</v>
      </c>
      <c r="D1328" s="8" t="s">
        <v>229</v>
      </c>
      <c r="E1328" s="88">
        <v>100</v>
      </c>
      <c r="F1328" s="7">
        <f>F1329</f>
        <v>21894.9</v>
      </c>
      <c r="G1328" s="7">
        <f>G1329</f>
        <v>0</v>
      </c>
      <c r="H1328" s="35">
        <f t="shared" si="286"/>
        <v>21894.9</v>
      </c>
      <c r="I1328" s="7">
        <f>I1329</f>
        <v>0</v>
      </c>
      <c r="J1328" s="35">
        <f t="shared" si="284"/>
        <v>21894.9</v>
      </c>
      <c r="K1328" s="7">
        <f>K1329</f>
        <v>0</v>
      </c>
      <c r="L1328" s="35">
        <f t="shared" si="277"/>
        <v>21894.9</v>
      </c>
      <c r="M1328" s="7">
        <f>M1329</f>
        <v>0</v>
      </c>
      <c r="N1328" s="35">
        <f t="shared" si="285"/>
        <v>21894.9</v>
      </c>
      <c r="O1328" s="7">
        <f>O1329</f>
        <v>0</v>
      </c>
      <c r="P1328" s="35">
        <f t="shared" si="283"/>
        <v>21894.9</v>
      </c>
    </row>
    <row r="1329" spans="1:16" ht="12.75">
      <c r="A1329" s="61" t="str">
        <f ca="1" t="shared" si="289"/>
        <v>Расходы на выплаты персоналу муниципальных органов</v>
      </c>
      <c r="B1329" s="43" t="s">
        <v>312</v>
      </c>
      <c r="C1329" s="8" t="s">
        <v>229</v>
      </c>
      <c r="D1329" s="8" t="s">
        <v>229</v>
      </c>
      <c r="E1329" s="88">
        <v>120</v>
      </c>
      <c r="F1329" s="7">
        <f>'прил.5'!G493</f>
        <v>21894.9</v>
      </c>
      <c r="G1329" s="7">
        <f>'прил.5'!H493</f>
        <v>0</v>
      </c>
      <c r="H1329" s="35">
        <f t="shared" si="286"/>
        <v>21894.9</v>
      </c>
      <c r="I1329" s="7">
        <f>'прил.5'!J493</f>
        <v>0</v>
      </c>
      <c r="J1329" s="35">
        <f t="shared" si="284"/>
        <v>21894.9</v>
      </c>
      <c r="K1329" s="7">
        <f>'прил.5'!L493</f>
        <v>0</v>
      </c>
      <c r="L1329" s="35">
        <f t="shared" si="277"/>
        <v>21894.9</v>
      </c>
      <c r="M1329" s="7">
        <f>'прил.5'!N493</f>
        <v>0</v>
      </c>
      <c r="N1329" s="35">
        <f t="shared" si="285"/>
        <v>21894.9</v>
      </c>
      <c r="O1329" s="7">
        <f>'прил.5'!P493</f>
        <v>0</v>
      </c>
      <c r="P1329" s="35">
        <f t="shared" si="283"/>
        <v>21894.9</v>
      </c>
    </row>
    <row r="1330" spans="1:16" ht="12.75">
      <c r="A1330" s="61" t="str">
        <f ca="1" t="shared" si="289"/>
        <v>Закупка товаров, работ и услуг для муниципальных нужд</v>
      </c>
      <c r="B1330" s="43" t="s">
        <v>312</v>
      </c>
      <c r="C1330" s="8" t="s">
        <v>229</v>
      </c>
      <c r="D1330" s="8" t="s">
        <v>229</v>
      </c>
      <c r="E1330" s="88">
        <v>200</v>
      </c>
      <c r="F1330" s="7">
        <f>F1331</f>
        <v>31.4</v>
      </c>
      <c r="G1330" s="7">
        <f>G1331</f>
        <v>0</v>
      </c>
      <c r="H1330" s="35">
        <f t="shared" si="286"/>
        <v>31.4</v>
      </c>
      <c r="I1330" s="7">
        <f>I1331</f>
        <v>0</v>
      </c>
      <c r="J1330" s="35">
        <f t="shared" si="284"/>
        <v>31.4</v>
      </c>
      <c r="K1330" s="7">
        <f>K1331</f>
        <v>0</v>
      </c>
      <c r="L1330" s="35">
        <f t="shared" si="277"/>
        <v>31.4</v>
      </c>
      <c r="M1330" s="7">
        <f>M1331</f>
        <v>0</v>
      </c>
      <c r="N1330" s="35">
        <f t="shared" si="285"/>
        <v>31.4</v>
      </c>
      <c r="O1330" s="7">
        <f>O1331</f>
        <v>0</v>
      </c>
      <c r="P1330" s="35">
        <f t="shared" si="283"/>
        <v>31.4</v>
      </c>
    </row>
    <row r="1331" spans="1:16" ht="33">
      <c r="A1331" s="61" t="str">
        <f ca="1" t="shared" si="289"/>
        <v>Иные закупки товаров, работ и услуг для обеспечения муниципальных нужд</v>
      </c>
      <c r="B1331" s="43" t="s">
        <v>312</v>
      </c>
      <c r="C1331" s="8" t="s">
        <v>229</v>
      </c>
      <c r="D1331" s="8" t="s">
        <v>229</v>
      </c>
      <c r="E1331" s="88">
        <v>240</v>
      </c>
      <c r="F1331" s="7">
        <f>F1332</f>
        <v>31.4</v>
      </c>
      <c r="G1331" s="7">
        <f>G1332</f>
        <v>0</v>
      </c>
      <c r="H1331" s="35">
        <f t="shared" si="286"/>
        <v>31.4</v>
      </c>
      <c r="I1331" s="7">
        <f>I1332</f>
        <v>0</v>
      </c>
      <c r="J1331" s="35">
        <f t="shared" si="284"/>
        <v>31.4</v>
      </c>
      <c r="K1331" s="7">
        <f>K1332</f>
        <v>0</v>
      </c>
      <c r="L1331" s="35">
        <f t="shared" si="277"/>
        <v>31.4</v>
      </c>
      <c r="M1331" s="7">
        <f>M1332</f>
        <v>0</v>
      </c>
      <c r="N1331" s="35">
        <f t="shared" si="285"/>
        <v>31.4</v>
      </c>
      <c r="O1331" s="7">
        <f>O1332</f>
        <v>0</v>
      </c>
      <c r="P1331" s="35">
        <f t="shared" si="283"/>
        <v>31.4</v>
      </c>
    </row>
    <row r="1332" spans="1:16" ht="33">
      <c r="A1332" s="61" t="str">
        <f ca="1" t="shared" si="289"/>
        <v xml:space="preserve">Прочая закупка товаров, работ и услуг для обеспечения муниципальных нужд         </v>
      </c>
      <c r="B1332" s="43" t="s">
        <v>312</v>
      </c>
      <c r="C1332" s="8" t="s">
        <v>229</v>
      </c>
      <c r="D1332" s="8" t="s">
        <v>229</v>
      </c>
      <c r="E1332" s="88">
        <v>244</v>
      </c>
      <c r="F1332" s="7">
        <f>'прил.5'!G496</f>
        <v>31.4</v>
      </c>
      <c r="G1332" s="7">
        <f>'прил.5'!H496</f>
        <v>0</v>
      </c>
      <c r="H1332" s="35">
        <f t="shared" si="286"/>
        <v>31.4</v>
      </c>
      <c r="I1332" s="7">
        <f>'прил.5'!J496</f>
        <v>0</v>
      </c>
      <c r="J1332" s="35">
        <f t="shared" si="284"/>
        <v>31.4</v>
      </c>
      <c r="K1332" s="7">
        <f>'прил.5'!L496</f>
        <v>0</v>
      </c>
      <c r="L1332" s="35">
        <f t="shared" si="277"/>
        <v>31.4</v>
      </c>
      <c r="M1332" s="7">
        <f>'прил.5'!N496</f>
        <v>0</v>
      </c>
      <c r="N1332" s="35">
        <f t="shared" si="285"/>
        <v>31.4</v>
      </c>
      <c r="O1332" s="7">
        <f>'прил.5'!P496</f>
        <v>0</v>
      </c>
      <c r="P1332" s="35">
        <f t="shared" si="283"/>
        <v>31.4</v>
      </c>
    </row>
    <row r="1333" spans="1:16" ht="12.75">
      <c r="A1333" s="61" t="str">
        <f ca="1" t="shared" si="289"/>
        <v>Иные бюджетные ассигнования</v>
      </c>
      <c r="B1333" s="43" t="s">
        <v>312</v>
      </c>
      <c r="C1333" s="8" t="s">
        <v>229</v>
      </c>
      <c r="D1333" s="8" t="s">
        <v>229</v>
      </c>
      <c r="E1333" s="88">
        <v>800</v>
      </c>
      <c r="F1333" s="7">
        <f>F1334</f>
        <v>3</v>
      </c>
      <c r="G1333" s="7">
        <f>G1334</f>
        <v>0</v>
      </c>
      <c r="H1333" s="35">
        <f t="shared" si="286"/>
        <v>3</v>
      </c>
      <c r="I1333" s="7">
        <f>I1334</f>
        <v>0</v>
      </c>
      <c r="J1333" s="35">
        <f t="shared" si="284"/>
        <v>3</v>
      </c>
      <c r="K1333" s="7">
        <f>K1334</f>
        <v>0</v>
      </c>
      <c r="L1333" s="35">
        <f t="shared" si="277"/>
        <v>3</v>
      </c>
      <c r="M1333" s="7">
        <f>M1334</f>
        <v>0</v>
      </c>
      <c r="N1333" s="35">
        <f t="shared" si="285"/>
        <v>3</v>
      </c>
      <c r="O1333" s="7">
        <f>O1334</f>
        <v>0</v>
      </c>
      <c r="P1333" s="35">
        <f t="shared" si="283"/>
        <v>3</v>
      </c>
    </row>
    <row r="1334" spans="1:16" ht="12.75">
      <c r="A1334" s="61" t="str">
        <f ca="1" t="shared" si="289"/>
        <v>Уплата налогов, сборов и иных платежей</v>
      </c>
      <c r="B1334" s="43" t="s">
        <v>312</v>
      </c>
      <c r="C1334" s="8" t="s">
        <v>229</v>
      </c>
      <c r="D1334" s="8" t="s">
        <v>229</v>
      </c>
      <c r="E1334" s="88">
        <v>850</v>
      </c>
      <c r="F1334" s="7">
        <f>F1335</f>
        <v>3</v>
      </c>
      <c r="G1334" s="7">
        <f>G1335</f>
        <v>0</v>
      </c>
      <c r="H1334" s="35">
        <f t="shared" si="286"/>
        <v>3</v>
      </c>
      <c r="I1334" s="7">
        <f>I1335</f>
        <v>0</v>
      </c>
      <c r="J1334" s="35">
        <f t="shared" si="284"/>
        <v>3</v>
      </c>
      <c r="K1334" s="7">
        <f>K1335</f>
        <v>0</v>
      </c>
      <c r="L1334" s="35">
        <f t="shared" si="277"/>
        <v>3</v>
      </c>
      <c r="M1334" s="7">
        <f>M1335</f>
        <v>0</v>
      </c>
      <c r="N1334" s="35">
        <f t="shared" si="285"/>
        <v>3</v>
      </c>
      <c r="O1334" s="7">
        <f>O1335</f>
        <v>0</v>
      </c>
      <c r="P1334" s="35">
        <f t="shared" si="283"/>
        <v>3</v>
      </c>
    </row>
    <row r="1335" spans="1:16" ht="12.75">
      <c r="A1335" s="61" t="str">
        <f ca="1" t="shared" si="289"/>
        <v>Уплата прочих налогов, сборов и иных платежей</v>
      </c>
      <c r="B1335" s="43" t="s">
        <v>312</v>
      </c>
      <c r="C1335" s="8" t="s">
        <v>229</v>
      </c>
      <c r="D1335" s="8" t="s">
        <v>229</v>
      </c>
      <c r="E1335" s="88">
        <v>852</v>
      </c>
      <c r="F1335" s="7">
        <f>'прил.5'!G499</f>
        <v>3</v>
      </c>
      <c r="G1335" s="7">
        <f>'прил.5'!H499</f>
        <v>0</v>
      </c>
      <c r="H1335" s="35">
        <f t="shared" si="286"/>
        <v>3</v>
      </c>
      <c r="I1335" s="7">
        <f>'прил.5'!J499</f>
        <v>0</v>
      </c>
      <c r="J1335" s="35">
        <f t="shared" si="284"/>
        <v>3</v>
      </c>
      <c r="K1335" s="7">
        <f>'прил.5'!L499</f>
        <v>0</v>
      </c>
      <c r="L1335" s="35">
        <f t="shared" si="277"/>
        <v>3</v>
      </c>
      <c r="M1335" s="7">
        <f>'прил.5'!N499</f>
        <v>0</v>
      </c>
      <c r="N1335" s="35">
        <f t="shared" si="285"/>
        <v>3</v>
      </c>
      <c r="O1335" s="7">
        <f>'прил.5'!P499</f>
        <v>0</v>
      </c>
      <c r="P1335" s="35">
        <f t="shared" si="283"/>
        <v>3</v>
      </c>
    </row>
    <row r="1336" spans="1:16" ht="12.75">
      <c r="A1336" s="61" t="str">
        <f ca="1">IF(ISERROR(MATCH(C1336,Код_Раздел,0)),"",INDIRECT(ADDRESS(MATCH(C1336,Код_Раздел,0)+1,2,,,"Раздел")))</f>
        <v>Охрана окружающей среды</v>
      </c>
      <c r="B1336" s="43" t="s">
        <v>312</v>
      </c>
      <c r="C1336" s="8" t="s">
        <v>225</v>
      </c>
      <c r="D1336" s="8"/>
      <c r="E1336" s="88"/>
      <c r="F1336" s="7">
        <f>F1337</f>
        <v>11173.1</v>
      </c>
      <c r="G1336" s="7">
        <f>G1337</f>
        <v>0</v>
      </c>
      <c r="H1336" s="35">
        <f t="shared" si="286"/>
        <v>11173.1</v>
      </c>
      <c r="I1336" s="7">
        <f>I1337</f>
        <v>0</v>
      </c>
      <c r="J1336" s="35">
        <f t="shared" si="284"/>
        <v>11173.1</v>
      </c>
      <c r="K1336" s="7">
        <f>K1337</f>
        <v>0</v>
      </c>
      <c r="L1336" s="35">
        <f t="shared" si="277"/>
        <v>11173.1</v>
      </c>
      <c r="M1336" s="7">
        <f>M1337</f>
        <v>0</v>
      </c>
      <c r="N1336" s="35">
        <f t="shared" si="285"/>
        <v>11173.1</v>
      </c>
      <c r="O1336" s="7">
        <f>O1337</f>
        <v>0</v>
      </c>
      <c r="P1336" s="35">
        <f t="shared" si="283"/>
        <v>11173.1</v>
      </c>
    </row>
    <row r="1337" spans="1:16" ht="12.75">
      <c r="A1337" s="12" t="s">
        <v>263</v>
      </c>
      <c r="B1337" s="43" t="s">
        <v>312</v>
      </c>
      <c r="C1337" s="8" t="s">
        <v>225</v>
      </c>
      <c r="D1337" s="8" t="s">
        <v>229</v>
      </c>
      <c r="E1337" s="88"/>
      <c r="F1337" s="7">
        <f>F1338+F1340+F1343</f>
        <v>11173.1</v>
      </c>
      <c r="G1337" s="7">
        <f>G1338+G1340+G1343</f>
        <v>0</v>
      </c>
      <c r="H1337" s="35">
        <f t="shared" si="286"/>
        <v>11173.1</v>
      </c>
      <c r="I1337" s="7">
        <f>I1338+I1340+I1343</f>
        <v>0</v>
      </c>
      <c r="J1337" s="35">
        <f t="shared" si="284"/>
        <v>11173.1</v>
      </c>
      <c r="K1337" s="7">
        <f>K1338+K1340+K1343</f>
        <v>0</v>
      </c>
      <c r="L1337" s="35">
        <f aca="true" t="shared" si="290" ref="L1337:L1424">J1337+K1337</f>
        <v>11173.1</v>
      </c>
      <c r="M1337" s="7">
        <f>M1338+M1340+M1343</f>
        <v>0</v>
      </c>
      <c r="N1337" s="35">
        <f t="shared" si="285"/>
        <v>11173.1</v>
      </c>
      <c r="O1337" s="7">
        <f>O1338+O1340+O1343</f>
        <v>0</v>
      </c>
      <c r="P1337" s="35">
        <f t="shared" si="283"/>
        <v>11173.1</v>
      </c>
    </row>
    <row r="1338" spans="1:16" ht="33">
      <c r="A1338" s="61" t="str">
        <f aca="true" t="shared" si="291" ref="A1338:A1345">IF(ISERROR(MATCH(E1338,Код_КВР,0)),"",INDIRECT(ADDRESS(MATCH(E1338,Код_КВР,0)+1,2,,,"КВР")))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38" s="43" t="s">
        <v>312</v>
      </c>
      <c r="C1338" s="8" t="s">
        <v>225</v>
      </c>
      <c r="D1338" s="8" t="s">
        <v>229</v>
      </c>
      <c r="E1338" s="88">
        <v>100</v>
      </c>
      <c r="F1338" s="7">
        <f>F1339</f>
        <v>11155.7</v>
      </c>
      <c r="G1338" s="7">
        <f>G1339</f>
        <v>0</v>
      </c>
      <c r="H1338" s="35">
        <f t="shared" si="286"/>
        <v>11155.7</v>
      </c>
      <c r="I1338" s="7">
        <f>I1339</f>
        <v>0</v>
      </c>
      <c r="J1338" s="35">
        <f t="shared" si="284"/>
        <v>11155.7</v>
      </c>
      <c r="K1338" s="7">
        <f>K1339</f>
        <v>0</v>
      </c>
      <c r="L1338" s="35">
        <f t="shared" si="290"/>
        <v>11155.7</v>
      </c>
      <c r="M1338" s="7">
        <f>M1339</f>
        <v>0</v>
      </c>
      <c r="N1338" s="35">
        <f t="shared" si="285"/>
        <v>11155.7</v>
      </c>
      <c r="O1338" s="7">
        <f>O1339</f>
        <v>0</v>
      </c>
      <c r="P1338" s="35">
        <f t="shared" si="283"/>
        <v>11155.7</v>
      </c>
    </row>
    <row r="1339" spans="1:16" ht="12.75">
      <c r="A1339" s="61" t="str">
        <f ca="1" t="shared" si="291"/>
        <v>Расходы на выплаты персоналу муниципальных органов</v>
      </c>
      <c r="B1339" s="43" t="s">
        <v>312</v>
      </c>
      <c r="C1339" s="8" t="s">
        <v>225</v>
      </c>
      <c r="D1339" s="8" t="s">
        <v>229</v>
      </c>
      <c r="E1339" s="88">
        <v>120</v>
      </c>
      <c r="F1339" s="7">
        <f>'прил.5'!G1527</f>
        <v>11155.7</v>
      </c>
      <c r="G1339" s="7">
        <f>'прил.5'!H1527</f>
        <v>0</v>
      </c>
      <c r="H1339" s="35">
        <f t="shared" si="286"/>
        <v>11155.7</v>
      </c>
      <c r="I1339" s="7">
        <f>'прил.5'!J1527</f>
        <v>0</v>
      </c>
      <c r="J1339" s="35">
        <f t="shared" si="284"/>
        <v>11155.7</v>
      </c>
      <c r="K1339" s="7">
        <f>'прил.5'!L1527</f>
        <v>0</v>
      </c>
      <c r="L1339" s="35">
        <f t="shared" si="290"/>
        <v>11155.7</v>
      </c>
      <c r="M1339" s="7">
        <f>'прил.5'!N1527</f>
        <v>0</v>
      </c>
      <c r="N1339" s="35">
        <f t="shared" si="285"/>
        <v>11155.7</v>
      </c>
      <c r="O1339" s="7">
        <f>'прил.5'!P1527</f>
        <v>0</v>
      </c>
      <c r="P1339" s="35">
        <f t="shared" si="283"/>
        <v>11155.7</v>
      </c>
    </row>
    <row r="1340" spans="1:16" ht="12.75">
      <c r="A1340" s="61" t="str">
        <f ca="1" t="shared" si="291"/>
        <v>Закупка товаров, работ и услуг для муниципальных нужд</v>
      </c>
      <c r="B1340" s="43" t="s">
        <v>312</v>
      </c>
      <c r="C1340" s="8" t="s">
        <v>225</v>
      </c>
      <c r="D1340" s="8" t="s">
        <v>229</v>
      </c>
      <c r="E1340" s="88">
        <v>200</v>
      </c>
      <c r="F1340" s="7">
        <f>F1341</f>
        <v>15.4</v>
      </c>
      <c r="G1340" s="7">
        <f>G1341</f>
        <v>0</v>
      </c>
      <c r="H1340" s="35">
        <f t="shared" si="286"/>
        <v>15.4</v>
      </c>
      <c r="I1340" s="7">
        <f>I1341</f>
        <v>0</v>
      </c>
      <c r="J1340" s="35">
        <f t="shared" si="284"/>
        <v>15.4</v>
      </c>
      <c r="K1340" s="7">
        <f>K1341</f>
        <v>0</v>
      </c>
      <c r="L1340" s="35">
        <f t="shared" si="290"/>
        <v>15.4</v>
      </c>
      <c r="M1340" s="7">
        <f>M1341</f>
        <v>0</v>
      </c>
      <c r="N1340" s="35">
        <f t="shared" si="285"/>
        <v>15.4</v>
      </c>
      <c r="O1340" s="7">
        <f>O1341</f>
        <v>0</v>
      </c>
      <c r="P1340" s="35">
        <f t="shared" si="283"/>
        <v>15.4</v>
      </c>
    </row>
    <row r="1341" spans="1:16" ht="33">
      <c r="A1341" s="61" t="str">
        <f ca="1" t="shared" si="291"/>
        <v>Иные закупки товаров, работ и услуг для обеспечения муниципальных нужд</v>
      </c>
      <c r="B1341" s="43" t="s">
        <v>312</v>
      </c>
      <c r="C1341" s="8" t="s">
        <v>225</v>
      </c>
      <c r="D1341" s="8" t="s">
        <v>229</v>
      </c>
      <c r="E1341" s="88">
        <v>240</v>
      </c>
      <c r="F1341" s="7">
        <f>F1342</f>
        <v>15.4</v>
      </c>
      <c r="G1341" s="7">
        <f>G1342</f>
        <v>0</v>
      </c>
      <c r="H1341" s="35">
        <f t="shared" si="286"/>
        <v>15.4</v>
      </c>
      <c r="I1341" s="7">
        <f>I1342</f>
        <v>0</v>
      </c>
      <c r="J1341" s="35">
        <f t="shared" si="284"/>
        <v>15.4</v>
      </c>
      <c r="K1341" s="7">
        <f>K1342</f>
        <v>0</v>
      </c>
      <c r="L1341" s="35">
        <f t="shared" si="290"/>
        <v>15.4</v>
      </c>
      <c r="M1341" s="7">
        <f>M1342</f>
        <v>0</v>
      </c>
      <c r="N1341" s="35">
        <f t="shared" si="285"/>
        <v>15.4</v>
      </c>
      <c r="O1341" s="7">
        <f>O1342</f>
        <v>0</v>
      </c>
      <c r="P1341" s="35">
        <f t="shared" si="283"/>
        <v>15.4</v>
      </c>
    </row>
    <row r="1342" spans="1:16" ht="33">
      <c r="A1342" s="61" t="str">
        <f ca="1" t="shared" si="291"/>
        <v xml:space="preserve">Прочая закупка товаров, работ и услуг для обеспечения муниципальных нужд         </v>
      </c>
      <c r="B1342" s="43" t="s">
        <v>312</v>
      </c>
      <c r="C1342" s="8" t="s">
        <v>225</v>
      </c>
      <c r="D1342" s="8" t="s">
        <v>229</v>
      </c>
      <c r="E1342" s="88">
        <v>244</v>
      </c>
      <c r="F1342" s="7">
        <f>'прил.5'!G1530</f>
        <v>15.4</v>
      </c>
      <c r="G1342" s="7">
        <f>'прил.5'!H1530</f>
        <v>0</v>
      </c>
      <c r="H1342" s="35">
        <f t="shared" si="286"/>
        <v>15.4</v>
      </c>
      <c r="I1342" s="7">
        <f>'прил.5'!J1530</f>
        <v>0</v>
      </c>
      <c r="J1342" s="35">
        <f t="shared" si="284"/>
        <v>15.4</v>
      </c>
      <c r="K1342" s="7">
        <f>'прил.5'!L1530</f>
        <v>0</v>
      </c>
      <c r="L1342" s="35">
        <f t="shared" si="290"/>
        <v>15.4</v>
      </c>
      <c r="M1342" s="7">
        <f>'прил.5'!N1530</f>
        <v>0</v>
      </c>
      <c r="N1342" s="35">
        <f t="shared" si="285"/>
        <v>15.4</v>
      </c>
      <c r="O1342" s="7">
        <f>'прил.5'!P1530</f>
        <v>0</v>
      </c>
      <c r="P1342" s="35">
        <f t="shared" si="283"/>
        <v>15.4</v>
      </c>
    </row>
    <row r="1343" spans="1:16" ht="12.75">
      <c r="A1343" s="61" t="str">
        <f ca="1" t="shared" si="291"/>
        <v>Иные бюджетные ассигнования</v>
      </c>
      <c r="B1343" s="43" t="s">
        <v>312</v>
      </c>
      <c r="C1343" s="8" t="s">
        <v>225</v>
      </c>
      <c r="D1343" s="8" t="s">
        <v>229</v>
      </c>
      <c r="E1343" s="88">
        <v>800</v>
      </c>
      <c r="F1343" s="7">
        <f>F1344</f>
        <v>2</v>
      </c>
      <c r="G1343" s="7">
        <f>G1344</f>
        <v>0</v>
      </c>
      <c r="H1343" s="35">
        <f t="shared" si="286"/>
        <v>2</v>
      </c>
      <c r="I1343" s="7">
        <f>I1344</f>
        <v>0</v>
      </c>
      <c r="J1343" s="35">
        <f t="shared" si="284"/>
        <v>2</v>
      </c>
      <c r="K1343" s="7">
        <f>K1344</f>
        <v>0</v>
      </c>
      <c r="L1343" s="35">
        <f t="shared" si="290"/>
        <v>2</v>
      </c>
      <c r="M1343" s="7">
        <f>M1344</f>
        <v>0</v>
      </c>
      <c r="N1343" s="35">
        <f t="shared" si="285"/>
        <v>2</v>
      </c>
      <c r="O1343" s="7">
        <f>O1344</f>
        <v>0</v>
      </c>
      <c r="P1343" s="35">
        <f t="shared" si="283"/>
        <v>2</v>
      </c>
    </row>
    <row r="1344" spans="1:16" ht="12.75">
      <c r="A1344" s="61" t="str">
        <f ca="1" t="shared" si="291"/>
        <v>Уплата налогов, сборов и иных платежей</v>
      </c>
      <c r="B1344" s="43" t="s">
        <v>312</v>
      </c>
      <c r="C1344" s="8" t="s">
        <v>225</v>
      </c>
      <c r="D1344" s="8" t="s">
        <v>229</v>
      </c>
      <c r="E1344" s="88">
        <v>850</v>
      </c>
      <c r="F1344" s="7">
        <f>F1345</f>
        <v>2</v>
      </c>
      <c r="G1344" s="7">
        <f>G1345</f>
        <v>0</v>
      </c>
      <c r="H1344" s="35">
        <f t="shared" si="286"/>
        <v>2</v>
      </c>
      <c r="I1344" s="7">
        <f>I1345</f>
        <v>0</v>
      </c>
      <c r="J1344" s="35">
        <f t="shared" si="284"/>
        <v>2</v>
      </c>
      <c r="K1344" s="7">
        <f>K1345</f>
        <v>0</v>
      </c>
      <c r="L1344" s="35">
        <f t="shared" si="290"/>
        <v>2</v>
      </c>
      <c r="M1344" s="7">
        <f>M1345</f>
        <v>0</v>
      </c>
      <c r="N1344" s="35">
        <f t="shared" si="285"/>
        <v>2</v>
      </c>
      <c r="O1344" s="7">
        <f>O1345</f>
        <v>0</v>
      </c>
      <c r="P1344" s="35">
        <f t="shared" si="283"/>
        <v>2</v>
      </c>
    </row>
    <row r="1345" spans="1:16" ht="12.75">
      <c r="A1345" s="61" t="str">
        <f ca="1" t="shared" si="291"/>
        <v>Уплата прочих налогов, сборов и иных платежей</v>
      </c>
      <c r="B1345" s="43" t="s">
        <v>312</v>
      </c>
      <c r="C1345" s="8" t="s">
        <v>225</v>
      </c>
      <c r="D1345" s="8" t="s">
        <v>229</v>
      </c>
      <c r="E1345" s="88">
        <v>852</v>
      </c>
      <c r="F1345" s="7">
        <f>'прил.5'!G1533</f>
        <v>2</v>
      </c>
      <c r="G1345" s="7">
        <f>'прил.5'!H1533</f>
        <v>0</v>
      </c>
      <c r="H1345" s="35">
        <f t="shared" si="286"/>
        <v>2</v>
      </c>
      <c r="I1345" s="7">
        <f>'прил.5'!J1533</f>
        <v>0</v>
      </c>
      <c r="J1345" s="35">
        <f t="shared" si="284"/>
        <v>2</v>
      </c>
      <c r="K1345" s="7">
        <f>'прил.5'!L1533</f>
        <v>0</v>
      </c>
      <c r="L1345" s="35">
        <f t="shared" si="290"/>
        <v>2</v>
      </c>
      <c r="M1345" s="7">
        <f>'прил.5'!N1533</f>
        <v>0</v>
      </c>
      <c r="N1345" s="35">
        <f t="shared" si="285"/>
        <v>2</v>
      </c>
      <c r="O1345" s="7">
        <f>'прил.5'!P1533</f>
        <v>0</v>
      </c>
      <c r="P1345" s="35">
        <f t="shared" si="283"/>
        <v>2</v>
      </c>
    </row>
    <row r="1346" spans="1:16" ht="12.75">
      <c r="A1346" s="61" t="str">
        <f ca="1">IF(ISERROR(MATCH(C1346,Код_Раздел,0)),"",INDIRECT(ADDRESS(MATCH(C1346,Код_Раздел,0)+1,2,,,"Раздел")))</f>
        <v>Образование</v>
      </c>
      <c r="B1346" s="43" t="s">
        <v>312</v>
      </c>
      <c r="C1346" s="8" t="s">
        <v>203</v>
      </c>
      <c r="D1346" s="1"/>
      <c r="E1346" s="88"/>
      <c r="F1346" s="7">
        <f>F1347</f>
        <v>20820.6</v>
      </c>
      <c r="G1346" s="7">
        <f>G1347</f>
        <v>0</v>
      </c>
      <c r="H1346" s="35">
        <f t="shared" si="286"/>
        <v>20820.6</v>
      </c>
      <c r="I1346" s="7">
        <f>I1347</f>
        <v>0</v>
      </c>
      <c r="J1346" s="35">
        <f t="shared" si="284"/>
        <v>20820.6</v>
      </c>
      <c r="K1346" s="7">
        <f>K1347</f>
        <v>0</v>
      </c>
      <c r="L1346" s="35">
        <f t="shared" si="290"/>
        <v>20820.6</v>
      </c>
      <c r="M1346" s="7">
        <f>M1347</f>
        <v>0</v>
      </c>
      <c r="N1346" s="35">
        <f t="shared" si="285"/>
        <v>20820.6</v>
      </c>
      <c r="O1346" s="7">
        <f>O1347</f>
        <v>0</v>
      </c>
      <c r="P1346" s="35">
        <f t="shared" si="283"/>
        <v>20820.6</v>
      </c>
    </row>
    <row r="1347" spans="1:16" ht="12.75">
      <c r="A1347" s="12" t="s">
        <v>259</v>
      </c>
      <c r="B1347" s="43" t="s">
        <v>312</v>
      </c>
      <c r="C1347" s="8" t="s">
        <v>203</v>
      </c>
      <c r="D1347" s="1" t="s">
        <v>227</v>
      </c>
      <c r="E1347" s="88"/>
      <c r="F1347" s="7">
        <f>F1348+F1350</f>
        <v>20820.6</v>
      </c>
      <c r="G1347" s="7">
        <f>G1348+G1350</f>
        <v>0</v>
      </c>
      <c r="H1347" s="35">
        <f t="shared" si="286"/>
        <v>20820.6</v>
      </c>
      <c r="I1347" s="7">
        <f>I1348+I1350</f>
        <v>0</v>
      </c>
      <c r="J1347" s="35">
        <f t="shared" si="284"/>
        <v>20820.6</v>
      </c>
      <c r="K1347" s="7">
        <f>K1348+K1350</f>
        <v>0</v>
      </c>
      <c r="L1347" s="35">
        <f t="shared" si="290"/>
        <v>20820.6</v>
      </c>
      <c r="M1347" s="7">
        <f>M1348+M1350</f>
        <v>0</v>
      </c>
      <c r="N1347" s="35">
        <f t="shared" si="285"/>
        <v>20820.6</v>
      </c>
      <c r="O1347" s="7">
        <f>O1348+O1350</f>
        <v>0</v>
      </c>
      <c r="P1347" s="35">
        <f t="shared" si="283"/>
        <v>20820.6</v>
      </c>
    </row>
    <row r="1348" spans="1:16" ht="33">
      <c r="A1348" s="61" t="str">
        <f ca="1">IF(ISERROR(MATCH(E1348,Код_КВР,0)),"",INDIRECT(ADDRESS(MATCH(E1348,Код_КВР,0)+1,2,,,"КВР")))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48" s="43" t="s">
        <v>312</v>
      </c>
      <c r="C1348" s="8" t="s">
        <v>203</v>
      </c>
      <c r="D1348" s="1" t="s">
        <v>227</v>
      </c>
      <c r="E1348" s="88">
        <v>100</v>
      </c>
      <c r="F1348" s="7">
        <f>F1349</f>
        <v>20763</v>
      </c>
      <c r="G1348" s="7">
        <f>G1349</f>
        <v>0</v>
      </c>
      <c r="H1348" s="35">
        <f t="shared" si="286"/>
        <v>20763</v>
      </c>
      <c r="I1348" s="7">
        <f>I1349</f>
        <v>0</v>
      </c>
      <c r="J1348" s="35">
        <f t="shared" si="284"/>
        <v>20763</v>
      </c>
      <c r="K1348" s="7">
        <f>K1349</f>
        <v>0</v>
      </c>
      <c r="L1348" s="35">
        <f t="shared" si="290"/>
        <v>20763</v>
      </c>
      <c r="M1348" s="7">
        <f>M1349</f>
        <v>0</v>
      </c>
      <c r="N1348" s="35">
        <f t="shared" si="285"/>
        <v>20763</v>
      </c>
      <c r="O1348" s="7">
        <f>O1349</f>
        <v>0</v>
      </c>
      <c r="P1348" s="35">
        <f t="shared" si="283"/>
        <v>20763</v>
      </c>
    </row>
    <row r="1349" spans="1:16" ht="12.75">
      <c r="A1349" s="61" t="str">
        <f ca="1">IF(ISERROR(MATCH(E1349,Код_КВР,0)),"",INDIRECT(ADDRESS(MATCH(E1349,Код_КВР,0)+1,2,,,"КВР")))</f>
        <v>Расходы на выплаты персоналу муниципальных органов</v>
      </c>
      <c r="B1349" s="43" t="s">
        <v>312</v>
      </c>
      <c r="C1349" s="8" t="s">
        <v>203</v>
      </c>
      <c r="D1349" s="1" t="s">
        <v>227</v>
      </c>
      <c r="E1349" s="88">
        <v>120</v>
      </c>
      <c r="F1349" s="7">
        <f>'прил.5'!G762</f>
        <v>20763</v>
      </c>
      <c r="G1349" s="7">
        <f>'прил.5'!H762</f>
        <v>0</v>
      </c>
      <c r="H1349" s="35">
        <f t="shared" si="286"/>
        <v>20763</v>
      </c>
      <c r="I1349" s="7">
        <f>'прил.5'!J762</f>
        <v>0</v>
      </c>
      <c r="J1349" s="35">
        <f t="shared" si="284"/>
        <v>20763</v>
      </c>
      <c r="K1349" s="7">
        <f>'прил.5'!L762</f>
        <v>0</v>
      </c>
      <c r="L1349" s="35">
        <f t="shared" si="290"/>
        <v>20763</v>
      </c>
      <c r="M1349" s="7">
        <f>'прил.5'!N762</f>
        <v>0</v>
      </c>
      <c r="N1349" s="35">
        <f t="shared" si="285"/>
        <v>20763</v>
      </c>
      <c r="O1349" s="7">
        <f>'прил.5'!P762</f>
        <v>0</v>
      </c>
      <c r="P1349" s="35">
        <f t="shared" si="283"/>
        <v>20763</v>
      </c>
    </row>
    <row r="1350" spans="1:16" ht="12.75">
      <c r="A1350" s="61" t="str">
        <f ca="1">IF(ISERROR(MATCH(E1350,Код_КВР,0)),"",INDIRECT(ADDRESS(MATCH(E1350,Код_КВР,0)+1,2,,,"КВР")))</f>
        <v>Закупка товаров, работ и услуг для муниципальных нужд</v>
      </c>
      <c r="B1350" s="43" t="s">
        <v>312</v>
      </c>
      <c r="C1350" s="8" t="s">
        <v>203</v>
      </c>
      <c r="D1350" s="1" t="s">
        <v>227</v>
      </c>
      <c r="E1350" s="88">
        <v>200</v>
      </c>
      <c r="F1350" s="7">
        <f>F1351</f>
        <v>57.6</v>
      </c>
      <c r="G1350" s="7">
        <f>G1351</f>
        <v>0</v>
      </c>
      <c r="H1350" s="35">
        <f t="shared" si="286"/>
        <v>57.6</v>
      </c>
      <c r="I1350" s="7">
        <f>I1351</f>
        <v>0</v>
      </c>
      <c r="J1350" s="35">
        <f t="shared" si="284"/>
        <v>57.6</v>
      </c>
      <c r="K1350" s="7">
        <f>K1351</f>
        <v>0</v>
      </c>
      <c r="L1350" s="35">
        <f t="shared" si="290"/>
        <v>57.6</v>
      </c>
      <c r="M1350" s="7">
        <f>M1351</f>
        <v>0</v>
      </c>
      <c r="N1350" s="35">
        <f t="shared" si="285"/>
        <v>57.6</v>
      </c>
      <c r="O1350" s="7">
        <f>O1351</f>
        <v>0</v>
      </c>
      <c r="P1350" s="35">
        <f t="shared" si="283"/>
        <v>57.6</v>
      </c>
    </row>
    <row r="1351" spans="1:16" ht="33">
      <c r="A1351" s="61" t="str">
        <f ca="1">IF(ISERROR(MATCH(E1351,Код_КВР,0)),"",INDIRECT(ADDRESS(MATCH(E1351,Код_КВР,0)+1,2,,,"КВР")))</f>
        <v>Иные закупки товаров, работ и услуг для обеспечения муниципальных нужд</v>
      </c>
      <c r="B1351" s="43" t="s">
        <v>312</v>
      </c>
      <c r="C1351" s="8" t="s">
        <v>203</v>
      </c>
      <c r="D1351" s="1" t="s">
        <v>227</v>
      </c>
      <c r="E1351" s="88">
        <v>240</v>
      </c>
      <c r="F1351" s="7">
        <f>F1352</f>
        <v>57.6</v>
      </c>
      <c r="G1351" s="7">
        <f>G1352</f>
        <v>0</v>
      </c>
      <c r="H1351" s="35">
        <f t="shared" si="286"/>
        <v>57.6</v>
      </c>
      <c r="I1351" s="7">
        <f>I1352</f>
        <v>0</v>
      </c>
      <c r="J1351" s="35">
        <f t="shared" si="284"/>
        <v>57.6</v>
      </c>
      <c r="K1351" s="7">
        <f>K1352</f>
        <v>0</v>
      </c>
      <c r="L1351" s="35">
        <f t="shared" si="290"/>
        <v>57.6</v>
      </c>
      <c r="M1351" s="7">
        <f>M1352</f>
        <v>0</v>
      </c>
      <c r="N1351" s="35">
        <f t="shared" si="285"/>
        <v>57.6</v>
      </c>
      <c r="O1351" s="7">
        <f>O1352</f>
        <v>0</v>
      </c>
      <c r="P1351" s="35">
        <f t="shared" si="283"/>
        <v>57.6</v>
      </c>
    </row>
    <row r="1352" spans="1:16" ht="33">
      <c r="A1352" s="61" t="str">
        <f ca="1">IF(ISERROR(MATCH(E1352,Код_КВР,0)),"",INDIRECT(ADDRESS(MATCH(E1352,Код_КВР,0)+1,2,,,"КВР")))</f>
        <v xml:space="preserve">Прочая закупка товаров, работ и услуг для обеспечения муниципальных нужд         </v>
      </c>
      <c r="B1352" s="43" t="s">
        <v>312</v>
      </c>
      <c r="C1352" s="8" t="s">
        <v>203</v>
      </c>
      <c r="D1352" s="1" t="s">
        <v>227</v>
      </c>
      <c r="E1352" s="88">
        <v>244</v>
      </c>
      <c r="F1352" s="7">
        <f>'прил.5'!G765</f>
        <v>57.6</v>
      </c>
      <c r="G1352" s="7">
        <f>'прил.5'!H765</f>
        <v>0</v>
      </c>
      <c r="H1352" s="35">
        <f t="shared" si="286"/>
        <v>57.6</v>
      </c>
      <c r="I1352" s="7">
        <f>'прил.5'!J765</f>
        <v>0</v>
      </c>
      <c r="J1352" s="35">
        <f t="shared" si="284"/>
        <v>57.6</v>
      </c>
      <c r="K1352" s="7">
        <f>'прил.5'!L765</f>
        <v>0</v>
      </c>
      <c r="L1352" s="35">
        <f t="shared" si="290"/>
        <v>57.6</v>
      </c>
      <c r="M1352" s="7">
        <f>'прил.5'!N765</f>
        <v>0</v>
      </c>
      <c r="N1352" s="35">
        <f t="shared" si="285"/>
        <v>57.6</v>
      </c>
      <c r="O1352" s="7">
        <f>'прил.5'!P765</f>
        <v>0</v>
      </c>
      <c r="P1352" s="35">
        <f t="shared" si="283"/>
        <v>57.6</v>
      </c>
    </row>
    <row r="1353" spans="1:16" ht="12.75">
      <c r="A1353" s="61" t="str">
        <f ca="1">IF(ISERROR(MATCH(C1353,Код_Раздел,0)),"",INDIRECT(ADDRESS(MATCH(C1353,Код_Раздел,0)+1,2,,,"Раздел")))</f>
        <v>Культура, кинематография</v>
      </c>
      <c r="B1353" s="43" t="s">
        <v>312</v>
      </c>
      <c r="C1353" s="8" t="s">
        <v>230</v>
      </c>
      <c r="D1353" s="1"/>
      <c r="E1353" s="88"/>
      <c r="F1353" s="7">
        <f>F1354</f>
        <v>8849.3</v>
      </c>
      <c r="G1353" s="7">
        <f>G1354</f>
        <v>0</v>
      </c>
      <c r="H1353" s="35">
        <f t="shared" si="286"/>
        <v>8849.3</v>
      </c>
      <c r="I1353" s="7">
        <f>I1354</f>
        <v>0</v>
      </c>
      <c r="J1353" s="35">
        <f t="shared" si="284"/>
        <v>8849.3</v>
      </c>
      <c r="K1353" s="7">
        <f>K1354</f>
        <v>0</v>
      </c>
      <c r="L1353" s="35">
        <f t="shared" si="290"/>
        <v>8849.3</v>
      </c>
      <c r="M1353" s="7">
        <f>M1354</f>
        <v>0</v>
      </c>
      <c r="N1353" s="35">
        <f t="shared" si="285"/>
        <v>8849.3</v>
      </c>
      <c r="O1353" s="7">
        <f>O1354</f>
        <v>0</v>
      </c>
      <c r="P1353" s="35">
        <f t="shared" si="283"/>
        <v>8849.3</v>
      </c>
    </row>
    <row r="1354" spans="1:16" ht="12.75">
      <c r="A1354" s="12" t="s">
        <v>171</v>
      </c>
      <c r="B1354" s="43" t="s">
        <v>312</v>
      </c>
      <c r="C1354" s="8" t="s">
        <v>230</v>
      </c>
      <c r="D1354" s="1" t="s">
        <v>224</v>
      </c>
      <c r="E1354" s="88"/>
      <c r="F1354" s="7">
        <f>F1355+F1357+F1360</f>
        <v>8849.3</v>
      </c>
      <c r="G1354" s="7">
        <f>G1355+G1357+G1360</f>
        <v>0</v>
      </c>
      <c r="H1354" s="35">
        <f t="shared" si="286"/>
        <v>8849.3</v>
      </c>
      <c r="I1354" s="7">
        <f>I1355+I1357+I1360</f>
        <v>0</v>
      </c>
      <c r="J1354" s="35">
        <f t="shared" si="284"/>
        <v>8849.3</v>
      </c>
      <c r="K1354" s="7">
        <f>K1355+K1357+K1360</f>
        <v>0</v>
      </c>
      <c r="L1354" s="35">
        <f t="shared" si="290"/>
        <v>8849.3</v>
      </c>
      <c r="M1354" s="7">
        <f>M1355+M1357+M1360</f>
        <v>0</v>
      </c>
      <c r="N1354" s="35">
        <f t="shared" si="285"/>
        <v>8849.3</v>
      </c>
      <c r="O1354" s="7">
        <f>O1355+O1357+O1360</f>
        <v>0</v>
      </c>
      <c r="P1354" s="35">
        <f t="shared" si="283"/>
        <v>8849.3</v>
      </c>
    </row>
    <row r="1355" spans="1:16" ht="33">
      <c r="A1355" s="61" t="str">
        <f aca="true" t="shared" si="292" ref="A1355:A1362">IF(ISERROR(MATCH(E1355,Код_КВР,0)),"",INDIRECT(ADDRESS(MATCH(E1355,Код_КВР,0)+1,2,,,"КВР")))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55" s="43" t="s">
        <v>312</v>
      </c>
      <c r="C1355" s="8" t="s">
        <v>230</v>
      </c>
      <c r="D1355" s="1" t="s">
        <v>224</v>
      </c>
      <c r="E1355" s="88">
        <v>100</v>
      </c>
      <c r="F1355" s="7">
        <f>F1356</f>
        <v>8833.5</v>
      </c>
      <c r="G1355" s="7">
        <f>G1356</f>
        <v>0</v>
      </c>
      <c r="H1355" s="35">
        <f t="shared" si="286"/>
        <v>8833.5</v>
      </c>
      <c r="I1355" s="7">
        <f>I1356</f>
        <v>0</v>
      </c>
      <c r="J1355" s="35">
        <f t="shared" si="284"/>
        <v>8833.5</v>
      </c>
      <c r="K1355" s="7">
        <f>K1356</f>
        <v>0</v>
      </c>
      <c r="L1355" s="35">
        <f t="shared" si="290"/>
        <v>8833.5</v>
      </c>
      <c r="M1355" s="7">
        <f>M1356</f>
        <v>0</v>
      </c>
      <c r="N1355" s="35">
        <f t="shared" si="285"/>
        <v>8833.5</v>
      </c>
      <c r="O1355" s="7">
        <f>O1356</f>
        <v>0</v>
      </c>
      <c r="P1355" s="35">
        <f t="shared" si="283"/>
        <v>8833.5</v>
      </c>
    </row>
    <row r="1356" spans="1:16" ht="12.75">
      <c r="A1356" s="61" t="str">
        <f ca="1" t="shared" si="292"/>
        <v>Расходы на выплаты персоналу муниципальных органов</v>
      </c>
      <c r="B1356" s="43" t="s">
        <v>312</v>
      </c>
      <c r="C1356" s="8" t="s">
        <v>230</v>
      </c>
      <c r="D1356" s="1" t="s">
        <v>224</v>
      </c>
      <c r="E1356" s="88">
        <v>120</v>
      </c>
      <c r="F1356" s="7">
        <f>'прил.5'!G1080</f>
        <v>8833.5</v>
      </c>
      <c r="G1356" s="7">
        <f>'прил.5'!H1080</f>
        <v>0</v>
      </c>
      <c r="H1356" s="35">
        <f t="shared" si="286"/>
        <v>8833.5</v>
      </c>
      <c r="I1356" s="7">
        <f>'прил.5'!J1080</f>
        <v>0</v>
      </c>
      <c r="J1356" s="35">
        <f t="shared" si="284"/>
        <v>8833.5</v>
      </c>
      <c r="K1356" s="7">
        <f>'прил.5'!L1080</f>
        <v>0</v>
      </c>
      <c r="L1356" s="35">
        <f t="shared" si="290"/>
        <v>8833.5</v>
      </c>
      <c r="M1356" s="7">
        <f>'прил.5'!N1080</f>
        <v>0</v>
      </c>
      <c r="N1356" s="35">
        <f t="shared" si="285"/>
        <v>8833.5</v>
      </c>
      <c r="O1356" s="7">
        <f>'прил.5'!P1080</f>
        <v>0</v>
      </c>
      <c r="P1356" s="35">
        <f t="shared" si="283"/>
        <v>8833.5</v>
      </c>
    </row>
    <row r="1357" spans="1:16" ht="12.75">
      <c r="A1357" s="61" t="str">
        <f ca="1" t="shared" si="292"/>
        <v>Закупка товаров, работ и услуг для муниципальных нужд</v>
      </c>
      <c r="B1357" s="43" t="s">
        <v>312</v>
      </c>
      <c r="C1357" s="8" t="s">
        <v>230</v>
      </c>
      <c r="D1357" s="1" t="s">
        <v>224</v>
      </c>
      <c r="E1357" s="88">
        <v>200</v>
      </c>
      <c r="F1357" s="7">
        <f>F1358</f>
        <v>14.3</v>
      </c>
      <c r="G1357" s="7">
        <f>G1358</f>
        <v>0</v>
      </c>
      <c r="H1357" s="35">
        <f t="shared" si="286"/>
        <v>14.3</v>
      </c>
      <c r="I1357" s="7">
        <f>I1358</f>
        <v>0</v>
      </c>
      <c r="J1357" s="35">
        <f t="shared" si="284"/>
        <v>14.3</v>
      </c>
      <c r="K1357" s="7">
        <f>K1358</f>
        <v>0</v>
      </c>
      <c r="L1357" s="35">
        <f t="shared" si="290"/>
        <v>14.3</v>
      </c>
      <c r="M1357" s="7">
        <f>M1358</f>
        <v>0</v>
      </c>
      <c r="N1357" s="35">
        <f t="shared" si="285"/>
        <v>14.3</v>
      </c>
      <c r="O1357" s="7">
        <f>O1358</f>
        <v>0</v>
      </c>
      <c r="P1357" s="35">
        <f t="shared" si="283"/>
        <v>14.3</v>
      </c>
    </row>
    <row r="1358" spans="1:16" ht="33">
      <c r="A1358" s="61" t="str">
        <f ca="1" t="shared" si="292"/>
        <v>Иные закупки товаров, работ и услуг для обеспечения муниципальных нужд</v>
      </c>
      <c r="B1358" s="43" t="s">
        <v>312</v>
      </c>
      <c r="C1358" s="8" t="s">
        <v>230</v>
      </c>
      <c r="D1358" s="1" t="s">
        <v>224</v>
      </c>
      <c r="E1358" s="88">
        <v>240</v>
      </c>
      <c r="F1358" s="7">
        <f>F1359</f>
        <v>14.3</v>
      </c>
      <c r="G1358" s="7">
        <f>G1359</f>
        <v>0</v>
      </c>
      <c r="H1358" s="35">
        <f t="shared" si="286"/>
        <v>14.3</v>
      </c>
      <c r="I1358" s="7">
        <f>I1359</f>
        <v>0</v>
      </c>
      <c r="J1358" s="35">
        <f t="shared" si="284"/>
        <v>14.3</v>
      </c>
      <c r="K1358" s="7">
        <f>K1359</f>
        <v>0</v>
      </c>
      <c r="L1358" s="35">
        <f t="shared" si="290"/>
        <v>14.3</v>
      </c>
      <c r="M1358" s="7">
        <f>M1359</f>
        <v>0</v>
      </c>
      <c r="N1358" s="35">
        <f t="shared" si="285"/>
        <v>14.3</v>
      </c>
      <c r="O1358" s="7">
        <f>O1359</f>
        <v>0</v>
      </c>
      <c r="P1358" s="35">
        <f t="shared" si="283"/>
        <v>14.3</v>
      </c>
    </row>
    <row r="1359" spans="1:16" ht="33">
      <c r="A1359" s="61" t="str">
        <f ca="1" t="shared" si="292"/>
        <v xml:space="preserve">Прочая закупка товаров, работ и услуг для обеспечения муниципальных нужд         </v>
      </c>
      <c r="B1359" s="43" t="s">
        <v>312</v>
      </c>
      <c r="C1359" s="8" t="s">
        <v>230</v>
      </c>
      <c r="D1359" s="1" t="s">
        <v>224</v>
      </c>
      <c r="E1359" s="88">
        <v>244</v>
      </c>
      <c r="F1359" s="7">
        <f>'прил.5'!G1083</f>
        <v>14.3</v>
      </c>
      <c r="G1359" s="7">
        <f>'прил.5'!H1083</f>
        <v>0</v>
      </c>
      <c r="H1359" s="35">
        <f t="shared" si="286"/>
        <v>14.3</v>
      </c>
      <c r="I1359" s="7">
        <f>'прил.5'!J1083</f>
        <v>0</v>
      </c>
      <c r="J1359" s="35">
        <f t="shared" si="284"/>
        <v>14.3</v>
      </c>
      <c r="K1359" s="7">
        <f>'прил.5'!L1083</f>
        <v>0</v>
      </c>
      <c r="L1359" s="35">
        <f t="shared" si="290"/>
        <v>14.3</v>
      </c>
      <c r="M1359" s="7">
        <f>'прил.5'!N1083</f>
        <v>0</v>
      </c>
      <c r="N1359" s="35">
        <f t="shared" si="285"/>
        <v>14.3</v>
      </c>
      <c r="O1359" s="7">
        <f>'прил.5'!P1083</f>
        <v>0</v>
      </c>
      <c r="P1359" s="35">
        <f t="shared" si="283"/>
        <v>14.3</v>
      </c>
    </row>
    <row r="1360" spans="1:16" ht="12.75">
      <c r="A1360" s="61" t="str">
        <f ca="1" t="shared" si="292"/>
        <v>Иные бюджетные ассигнования</v>
      </c>
      <c r="B1360" s="43" t="s">
        <v>312</v>
      </c>
      <c r="C1360" s="8" t="s">
        <v>230</v>
      </c>
      <c r="D1360" s="1" t="s">
        <v>224</v>
      </c>
      <c r="E1360" s="88">
        <v>800</v>
      </c>
      <c r="F1360" s="7">
        <f>F1361</f>
        <v>1.5</v>
      </c>
      <c r="G1360" s="7">
        <f>G1361</f>
        <v>0</v>
      </c>
      <c r="H1360" s="35">
        <f t="shared" si="286"/>
        <v>1.5</v>
      </c>
      <c r="I1360" s="7">
        <f>I1361</f>
        <v>0</v>
      </c>
      <c r="J1360" s="35">
        <f t="shared" si="284"/>
        <v>1.5</v>
      </c>
      <c r="K1360" s="7">
        <f>K1361</f>
        <v>0</v>
      </c>
      <c r="L1360" s="35">
        <f t="shared" si="290"/>
        <v>1.5</v>
      </c>
      <c r="M1360" s="7">
        <f>M1361</f>
        <v>0</v>
      </c>
      <c r="N1360" s="35">
        <f t="shared" si="285"/>
        <v>1.5</v>
      </c>
      <c r="O1360" s="7">
        <f>O1361</f>
        <v>0</v>
      </c>
      <c r="P1360" s="35">
        <f t="shared" si="283"/>
        <v>1.5</v>
      </c>
    </row>
    <row r="1361" spans="1:16" ht="12.75">
      <c r="A1361" s="61" t="str">
        <f ca="1" t="shared" si="292"/>
        <v>Уплата налогов, сборов и иных платежей</v>
      </c>
      <c r="B1361" s="43" t="s">
        <v>312</v>
      </c>
      <c r="C1361" s="8" t="s">
        <v>230</v>
      </c>
      <c r="D1361" s="1" t="s">
        <v>224</v>
      </c>
      <c r="E1361" s="88">
        <v>850</v>
      </c>
      <c r="F1361" s="7">
        <f>F1362</f>
        <v>1.5</v>
      </c>
      <c r="G1361" s="7">
        <f>G1362</f>
        <v>0</v>
      </c>
      <c r="H1361" s="35">
        <f t="shared" si="286"/>
        <v>1.5</v>
      </c>
      <c r="I1361" s="7">
        <f>I1362</f>
        <v>0</v>
      </c>
      <c r="J1361" s="35">
        <f t="shared" si="284"/>
        <v>1.5</v>
      </c>
      <c r="K1361" s="7">
        <f>K1362</f>
        <v>0</v>
      </c>
      <c r="L1361" s="35">
        <f t="shared" si="290"/>
        <v>1.5</v>
      </c>
      <c r="M1361" s="7">
        <f>M1362</f>
        <v>0</v>
      </c>
      <c r="N1361" s="35">
        <f t="shared" si="285"/>
        <v>1.5</v>
      </c>
      <c r="O1361" s="7">
        <f>O1362</f>
        <v>0</v>
      </c>
      <c r="P1361" s="35">
        <f t="shared" si="283"/>
        <v>1.5</v>
      </c>
    </row>
    <row r="1362" spans="1:16" ht="12.75">
      <c r="A1362" s="61" t="str">
        <f ca="1" t="shared" si="292"/>
        <v>Уплата прочих налогов, сборов и иных платежей</v>
      </c>
      <c r="B1362" s="43" t="s">
        <v>312</v>
      </c>
      <c r="C1362" s="8" t="s">
        <v>230</v>
      </c>
      <c r="D1362" s="1" t="s">
        <v>224</v>
      </c>
      <c r="E1362" s="88">
        <v>852</v>
      </c>
      <c r="F1362" s="7">
        <f>'прил.5'!G1086</f>
        <v>1.5</v>
      </c>
      <c r="G1362" s="7">
        <f>'прил.5'!H1086</f>
        <v>0</v>
      </c>
      <c r="H1362" s="35">
        <f t="shared" si="286"/>
        <v>1.5</v>
      </c>
      <c r="I1362" s="7">
        <f>'прил.5'!J1086</f>
        <v>0</v>
      </c>
      <c r="J1362" s="35">
        <f t="shared" si="284"/>
        <v>1.5</v>
      </c>
      <c r="K1362" s="7">
        <f>'прил.5'!L1086</f>
        <v>0</v>
      </c>
      <c r="L1362" s="35">
        <f t="shared" si="290"/>
        <v>1.5</v>
      </c>
      <c r="M1362" s="7">
        <f>'прил.5'!N1086</f>
        <v>0</v>
      </c>
      <c r="N1362" s="35">
        <f t="shared" si="285"/>
        <v>1.5</v>
      </c>
      <c r="O1362" s="7">
        <f>'прил.5'!P1086</f>
        <v>0</v>
      </c>
      <c r="P1362" s="35">
        <f t="shared" si="283"/>
        <v>1.5</v>
      </c>
    </row>
    <row r="1363" spans="1:16" ht="12.75">
      <c r="A1363" s="61" t="str">
        <f ca="1">IF(ISERROR(MATCH(C1363,Код_Раздел,0)),"",INDIRECT(ADDRESS(MATCH(C1363,Код_Раздел,0)+1,2,,,"Раздел")))</f>
        <v>Социальная политика</v>
      </c>
      <c r="B1363" s="43" t="s">
        <v>312</v>
      </c>
      <c r="C1363" s="8" t="s">
        <v>196</v>
      </c>
      <c r="D1363" s="1"/>
      <c r="E1363" s="88"/>
      <c r="F1363" s="7">
        <f>F1364</f>
        <v>15807.9</v>
      </c>
      <c r="G1363" s="7">
        <f>G1364</f>
        <v>0</v>
      </c>
      <c r="H1363" s="35">
        <f t="shared" si="286"/>
        <v>15807.9</v>
      </c>
      <c r="I1363" s="7">
        <f>I1364</f>
        <v>-718.2</v>
      </c>
      <c r="J1363" s="35">
        <f t="shared" si="284"/>
        <v>15089.699999999999</v>
      </c>
      <c r="K1363" s="7">
        <f>K1364</f>
        <v>0</v>
      </c>
      <c r="L1363" s="35">
        <f t="shared" si="290"/>
        <v>15089.699999999999</v>
      </c>
      <c r="M1363" s="7">
        <f>M1364</f>
        <v>0</v>
      </c>
      <c r="N1363" s="35">
        <f t="shared" si="285"/>
        <v>15089.699999999999</v>
      </c>
      <c r="O1363" s="7">
        <f>O1364</f>
        <v>0</v>
      </c>
      <c r="P1363" s="35">
        <f t="shared" si="283"/>
        <v>15089.699999999999</v>
      </c>
    </row>
    <row r="1364" spans="1:16" ht="12.75">
      <c r="A1364" s="12" t="s">
        <v>197</v>
      </c>
      <c r="B1364" s="43" t="s">
        <v>312</v>
      </c>
      <c r="C1364" s="8" t="s">
        <v>196</v>
      </c>
      <c r="D1364" s="1" t="s">
        <v>225</v>
      </c>
      <c r="E1364" s="88"/>
      <c r="F1364" s="7">
        <f>F1365+F1367</f>
        <v>15807.9</v>
      </c>
      <c r="G1364" s="7">
        <f>G1365+G1367</f>
        <v>0</v>
      </c>
      <c r="H1364" s="35">
        <f t="shared" si="286"/>
        <v>15807.9</v>
      </c>
      <c r="I1364" s="7">
        <f>I1365+I1367</f>
        <v>-718.2</v>
      </c>
      <c r="J1364" s="35">
        <f t="shared" si="284"/>
        <v>15089.699999999999</v>
      </c>
      <c r="K1364" s="7">
        <f>K1365+K1367</f>
        <v>0</v>
      </c>
      <c r="L1364" s="35">
        <f t="shared" si="290"/>
        <v>15089.699999999999</v>
      </c>
      <c r="M1364" s="7">
        <f>M1365+M1367</f>
        <v>0</v>
      </c>
      <c r="N1364" s="35">
        <f t="shared" si="285"/>
        <v>15089.699999999999</v>
      </c>
      <c r="O1364" s="7">
        <f>O1365+O1367</f>
        <v>0</v>
      </c>
      <c r="P1364" s="35">
        <f t="shared" si="283"/>
        <v>15089.699999999999</v>
      </c>
    </row>
    <row r="1365" spans="1:16" ht="39" customHeight="1">
      <c r="A1365" s="61" t="str">
        <f ca="1">IF(ISERROR(MATCH(E1365,Код_КВР,0)),"",INDIRECT(ADDRESS(MATCH(E1365,Код_КВР,0)+1,2,,,"КВР")))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65" s="43" t="s">
        <v>312</v>
      </c>
      <c r="C1365" s="8" t="s">
        <v>196</v>
      </c>
      <c r="D1365" s="1" t="s">
        <v>225</v>
      </c>
      <c r="E1365" s="88">
        <v>100</v>
      </c>
      <c r="F1365" s="7">
        <f>F1366</f>
        <v>14842.3</v>
      </c>
      <c r="G1365" s="7">
        <f>G1366</f>
        <v>0</v>
      </c>
      <c r="H1365" s="35">
        <f t="shared" si="286"/>
        <v>14842.3</v>
      </c>
      <c r="I1365" s="7">
        <f>I1366</f>
        <v>0</v>
      </c>
      <c r="J1365" s="35">
        <f t="shared" si="284"/>
        <v>14842.3</v>
      </c>
      <c r="K1365" s="7">
        <f>K1366</f>
        <v>0</v>
      </c>
      <c r="L1365" s="35">
        <f t="shared" si="290"/>
        <v>14842.3</v>
      </c>
      <c r="M1365" s="7">
        <f>M1366</f>
        <v>0</v>
      </c>
      <c r="N1365" s="35">
        <f t="shared" si="285"/>
        <v>14842.3</v>
      </c>
      <c r="O1365" s="7">
        <f>O1366</f>
        <v>0</v>
      </c>
      <c r="P1365" s="35">
        <f t="shared" si="283"/>
        <v>14842.3</v>
      </c>
    </row>
    <row r="1366" spans="1:16" ht="12.75">
      <c r="A1366" s="61" t="str">
        <f ca="1">IF(ISERROR(MATCH(E1366,Код_КВР,0)),"",INDIRECT(ADDRESS(MATCH(E1366,Код_КВР,0)+1,2,,,"КВР")))</f>
        <v>Расходы на выплаты персоналу муниципальных органов</v>
      </c>
      <c r="B1366" s="43" t="s">
        <v>312</v>
      </c>
      <c r="C1366" s="8" t="s">
        <v>196</v>
      </c>
      <c r="D1366" s="1" t="s">
        <v>225</v>
      </c>
      <c r="E1366" s="88">
        <v>120</v>
      </c>
      <c r="F1366" s="7">
        <f>'прил.5'!G1291</f>
        <v>14842.3</v>
      </c>
      <c r="G1366" s="7">
        <f>'прил.5'!H1291</f>
        <v>0</v>
      </c>
      <c r="H1366" s="35">
        <f t="shared" si="286"/>
        <v>14842.3</v>
      </c>
      <c r="I1366" s="7">
        <f>'прил.5'!J1291</f>
        <v>0</v>
      </c>
      <c r="J1366" s="35">
        <f t="shared" si="284"/>
        <v>14842.3</v>
      </c>
      <c r="K1366" s="7">
        <f>'прил.5'!L1291</f>
        <v>0</v>
      </c>
      <c r="L1366" s="35">
        <f t="shared" si="290"/>
        <v>14842.3</v>
      </c>
      <c r="M1366" s="7">
        <f>'прил.5'!N1291</f>
        <v>0</v>
      </c>
      <c r="N1366" s="35">
        <f t="shared" si="285"/>
        <v>14842.3</v>
      </c>
      <c r="O1366" s="7">
        <f>'прил.5'!P1291</f>
        <v>0</v>
      </c>
      <c r="P1366" s="35">
        <f t="shared" si="283"/>
        <v>14842.3</v>
      </c>
    </row>
    <row r="1367" spans="1:16" ht="12.75">
      <c r="A1367" s="61" t="str">
        <f ca="1">IF(ISERROR(MATCH(E1367,Код_КВР,0)),"",INDIRECT(ADDRESS(MATCH(E1367,Код_КВР,0)+1,2,,,"КВР")))</f>
        <v>Закупка товаров, работ и услуг для муниципальных нужд</v>
      </c>
      <c r="B1367" s="43" t="s">
        <v>312</v>
      </c>
      <c r="C1367" s="8" t="s">
        <v>196</v>
      </c>
      <c r="D1367" s="1" t="s">
        <v>225</v>
      </c>
      <c r="E1367" s="88">
        <v>200</v>
      </c>
      <c r="F1367" s="7">
        <f>F1368</f>
        <v>965.6</v>
      </c>
      <c r="G1367" s="7">
        <f>G1368</f>
        <v>0</v>
      </c>
      <c r="H1367" s="35">
        <f t="shared" si="286"/>
        <v>965.6</v>
      </c>
      <c r="I1367" s="7">
        <f>I1368</f>
        <v>-718.2</v>
      </c>
      <c r="J1367" s="35">
        <f t="shared" si="284"/>
        <v>247.39999999999998</v>
      </c>
      <c r="K1367" s="7">
        <f>K1368</f>
        <v>0</v>
      </c>
      <c r="L1367" s="35">
        <f t="shared" si="290"/>
        <v>247.39999999999998</v>
      </c>
      <c r="M1367" s="7">
        <f>M1368</f>
        <v>0</v>
      </c>
      <c r="N1367" s="35">
        <f t="shared" si="285"/>
        <v>247.39999999999998</v>
      </c>
      <c r="O1367" s="7">
        <f>O1368</f>
        <v>0</v>
      </c>
      <c r="P1367" s="35">
        <f t="shared" si="283"/>
        <v>247.39999999999998</v>
      </c>
    </row>
    <row r="1368" spans="1:16" ht="33">
      <c r="A1368" s="61" t="str">
        <f ca="1">IF(ISERROR(MATCH(E1368,Код_КВР,0)),"",INDIRECT(ADDRESS(MATCH(E1368,Код_КВР,0)+1,2,,,"КВР")))</f>
        <v>Иные закупки товаров, работ и услуг для обеспечения муниципальных нужд</v>
      </c>
      <c r="B1368" s="43" t="s">
        <v>312</v>
      </c>
      <c r="C1368" s="8" t="s">
        <v>196</v>
      </c>
      <c r="D1368" s="1" t="s">
        <v>225</v>
      </c>
      <c r="E1368" s="88">
        <v>240</v>
      </c>
      <c r="F1368" s="7">
        <f>F1369</f>
        <v>965.6</v>
      </c>
      <c r="G1368" s="7">
        <f>G1369</f>
        <v>0</v>
      </c>
      <c r="H1368" s="35">
        <f t="shared" si="286"/>
        <v>965.6</v>
      </c>
      <c r="I1368" s="7">
        <f>I1369</f>
        <v>-718.2</v>
      </c>
      <c r="J1368" s="35">
        <f t="shared" si="284"/>
        <v>247.39999999999998</v>
      </c>
      <c r="K1368" s="7">
        <f>K1369</f>
        <v>0</v>
      </c>
      <c r="L1368" s="35">
        <f t="shared" si="290"/>
        <v>247.39999999999998</v>
      </c>
      <c r="M1368" s="7">
        <f>M1369</f>
        <v>0</v>
      </c>
      <c r="N1368" s="35">
        <f t="shared" si="285"/>
        <v>247.39999999999998</v>
      </c>
      <c r="O1368" s="7">
        <f>O1369</f>
        <v>0</v>
      </c>
      <c r="P1368" s="35">
        <f t="shared" si="283"/>
        <v>247.39999999999998</v>
      </c>
    </row>
    <row r="1369" spans="1:16" ht="33">
      <c r="A1369" s="61" t="str">
        <f ca="1">IF(ISERROR(MATCH(E1369,Код_КВР,0)),"",INDIRECT(ADDRESS(MATCH(E1369,Код_КВР,0)+1,2,,,"КВР")))</f>
        <v xml:space="preserve">Прочая закупка товаров, работ и услуг для обеспечения муниципальных нужд         </v>
      </c>
      <c r="B1369" s="43" t="s">
        <v>312</v>
      </c>
      <c r="C1369" s="8" t="s">
        <v>196</v>
      </c>
      <c r="D1369" s="1" t="s">
        <v>225</v>
      </c>
      <c r="E1369" s="88">
        <v>244</v>
      </c>
      <c r="F1369" s="7">
        <f>'прил.5'!G1294</f>
        <v>965.6</v>
      </c>
      <c r="G1369" s="7">
        <f>'прил.5'!H1294</f>
        <v>0</v>
      </c>
      <c r="H1369" s="35">
        <f t="shared" si="286"/>
        <v>965.6</v>
      </c>
      <c r="I1369" s="7">
        <f>'прил.5'!J1294</f>
        <v>-718.2</v>
      </c>
      <c r="J1369" s="35">
        <f t="shared" si="284"/>
        <v>247.39999999999998</v>
      </c>
      <c r="K1369" s="7">
        <f>'прил.5'!L1294</f>
        <v>0</v>
      </c>
      <c r="L1369" s="35">
        <f t="shared" si="290"/>
        <v>247.39999999999998</v>
      </c>
      <c r="M1369" s="7">
        <f>'прил.5'!N1294</f>
        <v>0</v>
      </c>
      <c r="N1369" s="35">
        <f t="shared" si="285"/>
        <v>247.39999999999998</v>
      </c>
      <c r="O1369" s="7">
        <f>'прил.5'!P1294</f>
        <v>0</v>
      </c>
      <c r="P1369" s="35">
        <f t="shared" si="283"/>
        <v>247.39999999999998</v>
      </c>
    </row>
    <row r="1370" spans="1:16" ht="12.75">
      <c r="A1370" s="61" t="str">
        <f ca="1">IF(ISERROR(MATCH(C1370,Код_Раздел,0)),"",INDIRECT(ADDRESS(MATCH(C1370,Код_Раздел,0)+1,2,,,"Раздел")))</f>
        <v>Физическая культура и спорт</v>
      </c>
      <c r="B1370" s="43" t="s">
        <v>312</v>
      </c>
      <c r="C1370" s="8" t="s">
        <v>232</v>
      </c>
      <c r="D1370" s="1"/>
      <c r="E1370" s="88"/>
      <c r="F1370" s="7">
        <f>F1371</f>
        <v>5855.8</v>
      </c>
      <c r="G1370" s="7">
        <f>G1371</f>
        <v>0</v>
      </c>
      <c r="H1370" s="35">
        <f t="shared" si="286"/>
        <v>5855.8</v>
      </c>
      <c r="I1370" s="7">
        <f>I1371</f>
        <v>0</v>
      </c>
      <c r="J1370" s="35">
        <f t="shared" si="284"/>
        <v>5855.8</v>
      </c>
      <c r="K1370" s="7">
        <f>K1371</f>
        <v>0</v>
      </c>
      <c r="L1370" s="35">
        <f t="shared" si="290"/>
        <v>5855.8</v>
      </c>
      <c r="M1370" s="7">
        <f>M1371</f>
        <v>0</v>
      </c>
      <c r="N1370" s="35">
        <f t="shared" si="285"/>
        <v>5855.8</v>
      </c>
      <c r="O1370" s="7">
        <f>O1371</f>
        <v>0</v>
      </c>
      <c r="P1370" s="35">
        <f t="shared" si="283"/>
        <v>5855.8</v>
      </c>
    </row>
    <row r="1371" spans="1:16" ht="12.75">
      <c r="A1371" s="12" t="s">
        <v>200</v>
      </c>
      <c r="B1371" s="43" t="s">
        <v>312</v>
      </c>
      <c r="C1371" s="8" t="s">
        <v>232</v>
      </c>
      <c r="D1371" s="1" t="s">
        <v>229</v>
      </c>
      <c r="E1371" s="88"/>
      <c r="F1371" s="7">
        <f>F1372+F1374</f>
        <v>5855.8</v>
      </c>
      <c r="G1371" s="7">
        <f>G1372+G1374</f>
        <v>0</v>
      </c>
      <c r="H1371" s="35">
        <f t="shared" si="286"/>
        <v>5855.8</v>
      </c>
      <c r="I1371" s="7">
        <f>I1372+I1374</f>
        <v>0</v>
      </c>
      <c r="J1371" s="35">
        <f t="shared" si="284"/>
        <v>5855.8</v>
      </c>
      <c r="K1371" s="7">
        <f>K1372+K1374</f>
        <v>0</v>
      </c>
      <c r="L1371" s="35">
        <f t="shared" si="290"/>
        <v>5855.8</v>
      </c>
      <c r="M1371" s="7">
        <f>M1372+M1374</f>
        <v>0</v>
      </c>
      <c r="N1371" s="35">
        <f t="shared" si="285"/>
        <v>5855.8</v>
      </c>
      <c r="O1371" s="7">
        <f>O1372+O1374</f>
        <v>0</v>
      </c>
      <c r="P1371" s="35">
        <f t="shared" si="283"/>
        <v>5855.8</v>
      </c>
    </row>
    <row r="1372" spans="1:16" ht="33">
      <c r="A1372" s="61" t="str">
        <f ca="1">IF(ISERROR(MATCH(E1372,Код_КВР,0)),"",INDIRECT(ADDRESS(MATCH(E1372,Код_КВР,0)+1,2,,,"КВР")))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72" s="43" t="s">
        <v>312</v>
      </c>
      <c r="C1372" s="8" t="s">
        <v>232</v>
      </c>
      <c r="D1372" s="1" t="s">
        <v>229</v>
      </c>
      <c r="E1372" s="88">
        <v>100</v>
      </c>
      <c r="F1372" s="7">
        <f>F1373</f>
        <v>5841</v>
      </c>
      <c r="G1372" s="7">
        <f>G1373</f>
        <v>0</v>
      </c>
      <c r="H1372" s="35">
        <f t="shared" si="286"/>
        <v>5841</v>
      </c>
      <c r="I1372" s="7">
        <f>I1373</f>
        <v>0</v>
      </c>
      <c r="J1372" s="35">
        <f t="shared" si="284"/>
        <v>5841</v>
      </c>
      <c r="K1372" s="7">
        <f>K1373</f>
        <v>0</v>
      </c>
      <c r="L1372" s="35">
        <f t="shared" si="290"/>
        <v>5841</v>
      </c>
      <c r="M1372" s="7">
        <f>M1373</f>
        <v>0</v>
      </c>
      <c r="N1372" s="35">
        <f t="shared" si="285"/>
        <v>5841</v>
      </c>
      <c r="O1372" s="7">
        <f>O1373</f>
        <v>0</v>
      </c>
      <c r="P1372" s="35">
        <f aca="true" t="shared" si="293" ref="P1372:P1435">N1372+O1372</f>
        <v>5841</v>
      </c>
    </row>
    <row r="1373" spans="1:16" ht="12.75">
      <c r="A1373" s="61" t="str">
        <f ca="1">IF(ISERROR(MATCH(E1373,Код_КВР,0)),"",INDIRECT(ADDRESS(MATCH(E1373,Код_КВР,0)+1,2,,,"КВР")))</f>
        <v>Расходы на выплаты персоналу муниципальных органов</v>
      </c>
      <c r="B1373" s="43" t="s">
        <v>312</v>
      </c>
      <c r="C1373" s="8" t="s">
        <v>232</v>
      </c>
      <c r="D1373" s="1" t="s">
        <v>229</v>
      </c>
      <c r="E1373" s="88">
        <v>120</v>
      </c>
      <c r="F1373" s="7">
        <f>'прил.5'!G1181</f>
        <v>5841</v>
      </c>
      <c r="G1373" s="7">
        <f>'прил.5'!H1181</f>
        <v>0</v>
      </c>
      <c r="H1373" s="35">
        <f t="shared" si="286"/>
        <v>5841</v>
      </c>
      <c r="I1373" s="7">
        <f>'прил.5'!J1181</f>
        <v>0</v>
      </c>
      <c r="J1373" s="35">
        <f aca="true" t="shared" si="294" ref="J1373:J1493">H1373+I1373</f>
        <v>5841</v>
      </c>
      <c r="K1373" s="7">
        <f>'прил.5'!L1181</f>
        <v>0</v>
      </c>
      <c r="L1373" s="35">
        <f t="shared" si="290"/>
        <v>5841</v>
      </c>
      <c r="M1373" s="7">
        <f>'прил.5'!N1181</f>
        <v>0</v>
      </c>
      <c r="N1373" s="35">
        <f t="shared" si="285"/>
        <v>5841</v>
      </c>
      <c r="O1373" s="7">
        <f>'прил.5'!P1181</f>
        <v>0</v>
      </c>
      <c r="P1373" s="35">
        <f t="shared" si="293"/>
        <v>5841</v>
      </c>
    </row>
    <row r="1374" spans="1:16" ht="12.75">
      <c r="A1374" s="61" t="str">
        <f ca="1">IF(ISERROR(MATCH(E1374,Код_КВР,0)),"",INDIRECT(ADDRESS(MATCH(E1374,Код_КВР,0)+1,2,,,"КВР")))</f>
        <v>Закупка товаров, работ и услуг для муниципальных нужд</v>
      </c>
      <c r="B1374" s="43" t="s">
        <v>312</v>
      </c>
      <c r="C1374" s="8" t="s">
        <v>232</v>
      </c>
      <c r="D1374" s="1" t="s">
        <v>229</v>
      </c>
      <c r="E1374" s="88">
        <v>200</v>
      </c>
      <c r="F1374" s="7">
        <f>F1375</f>
        <v>14.8</v>
      </c>
      <c r="G1374" s="7">
        <f>G1375</f>
        <v>0</v>
      </c>
      <c r="H1374" s="35">
        <f t="shared" si="286"/>
        <v>14.8</v>
      </c>
      <c r="I1374" s="7">
        <f>I1375</f>
        <v>0</v>
      </c>
      <c r="J1374" s="35">
        <f t="shared" si="294"/>
        <v>14.8</v>
      </c>
      <c r="K1374" s="7">
        <f>K1375</f>
        <v>0</v>
      </c>
      <c r="L1374" s="35">
        <f t="shared" si="290"/>
        <v>14.8</v>
      </c>
      <c r="M1374" s="7">
        <f>M1375</f>
        <v>0</v>
      </c>
      <c r="N1374" s="35">
        <f t="shared" si="285"/>
        <v>14.8</v>
      </c>
      <c r="O1374" s="7">
        <f>O1375</f>
        <v>0</v>
      </c>
      <c r="P1374" s="35">
        <f t="shared" si="293"/>
        <v>14.8</v>
      </c>
    </row>
    <row r="1375" spans="1:16" ht="33">
      <c r="A1375" s="61" t="str">
        <f ca="1">IF(ISERROR(MATCH(E1375,Код_КВР,0)),"",INDIRECT(ADDRESS(MATCH(E1375,Код_КВР,0)+1,2,,,"КВР")))</f>
        <v>Иные закупки товаров, работ и услуг для обеспечения муниципальных нужд</v>
      </c>
      <c r="B1375" s="43" t="s">
        <v>312</v>
      </c>
      <c r="C1375" s="8" t="s">
        <v>232</v>
      </c>
      <c r="D1375" s="1" t="s">
        <v>229</v>
      </c>
      <c r="E1375" s="88">
        <v>240</v>
      </c>
      <c r="F1375" s="7">
        <f>F1376</f>
        <v>14.8</v>
      </c>
      <c r="G1375" s="7">
        <f>G1376</f>
        <v>0</v>
      </c>
      <c r="H1375" s="35">
        <f t="shared" si="286"/>
        <v>14.8</v>
      </c>
      <c r="I1375" s="7">
        <f>I1376</f>
        <v>0</v>
      </c>
      <c r="J1375" s="35">
        <f t="shared" si="294"/>
        <v>14.8</v>
      </c>
      <c r="K1375" s="7">
        <f>K1376</f>
        <v>0</v>
      </c>
      <c r="L1375" s="35">
        <f t="shared" si="290"/>
        <v>14.8</v>
      </c>
      <c r="M1375" s="7">
        <f>M1376</f>
        <v>0</v>
      </c>
      <c r="N1375" s="35">
        <f aca="true" t="shared" si="295" ref="N1375:N1456">L1375+M1375</f>
        <v>14.8</v>
      </c>
      <c r="O1375" s="7">
        <f>O1376</f>
        <v>0</v>
      </c>
      <c r="P1375" s="35">
        <f t="shared" si="293"/>
        <v>14.8</v>
      </c>
    </row>
    <row r="1376" spans="1:16" ht="33">
      <c r="A1376" s="61" t="str">
        <f ca="1">IF(ISERROR(MATCH(E1376,Код_КВР,0)),"",INDIRECT(ADDRESS(MATCH(E1376,Код_КВР,0)+1,2,,,"КВР")))</f>
        <v xml:space="preserve">Прочая закупка товаров, работ и услуг для обеспечения муниципальных нужд         </v>
      </c>
      <c r="B1376" s="43" t="s">
        <v>312</v>
      </c>
      <c r="C1376" s="8" t="s">
        <v>232</v>
      </c>
      <c r="D1376" s="1" t="s">
        <v>229</v>
      </c>
      <c r="E1376" s="88">
        <v>244</v>
      </c>
      <c r="F1376" s="7">
        <f>'прил.5'!G1184</f>
        <v>14.8</v>
      </c>
      <c r="G1376" s="7">
        <f>'прил.5'!H1184</f>
        <v>0</v>
      </c>
      <c r="H1376" s="35">
        <f t="shared" si="286"/>
        <v>14.8</v>
      </c>
      <c r="I1376" s="7">
        <f>'прил.5'!J1184</f>
        <v>0</v>
      </c>
      <c r="J1376" s="35">
        <f t="shared" si="294"/>
        <v>14.8</v>
      </c>
      <c r="K1376" s="7">
        <f>'прил.5'!L1184</f>
        <v>0</v>
      </c>
      <c r="L1376" s="35">
        <f t="shared" si="290"/>
        <v>14.8</v>
      </c>
      <c r="M1376" s="7">
        <f>'прил.5'!N1184</f>
        <v>0</v>
      </c>
      <c r="N1376" s="35">
        <f t="shared" si="295"/>
        <v>14.8</v>
      </c>
      <c r="O1376" s="7">
        <f>'прил.5'!P1184</f>
        <v>0</v>
      </c>
      <c r="P1376" s="35">
        <f t="shared" si="293"/>
        <v>14.8</v>
      </c>
    </row>
    <row r="1377" spans="1:16" ht="33">
      <c r="A1377" s="61" t="str">
        <f ca="1">IF(ISERROR(MATCH(B1377,Код_КЦСР,0)),"",INDIRECT(ADDRESS(MATCH(B1377,Код_КЦСР,0)+1,2,,,"КЦСР")))</f>
        <v>Председатель представительного органа муниципального образования</v>
      </c>
      <c r="B1377" s="43" t="s">
        <v>313</v>
      </c>
      <c r="C1377" s="8"/>
      <c r="D1377" s="1"/>
      <c r="E1377" s="88"/>
      <c r="F1377" s="7">
        <f aca="true" t="shared" si="296" ref="F1377:O1380">F1378</f>
        <v>2201.1</v>
      </c>
      <c r="G1377" s="7">
        <f t="shared" si="296"/>
        <v>0</v>
      </c>
      <c r="H1377" s="35">
        <f t="shared" si="286"/>
        <v>2201.1</v>
      </c>
      <c r="I1377" s="7">
        <f t="shared" si="296"/>
        <v>0</v>
      </c>
      <c r="J1377" s="35">
        <f t="shared" si="294"/>
        <v>2201.1</v>
      </c>
      <c r="K1377" s="7">
        <f t="shared" si="296"/>
        <v>0</v>
      </c>
      <c r="L1377" s="35">
        <f t="shared" si="290"/>
        <v>2201.1</v>
      </c>
      <c r="M1377" s="7">
        <f t="shared" si="296"/>
        <v>0</v>
      </c>
      <c r="N1377" s="35">
        <f t="shared" si="295"/>
        <v>2201.1</v>
      </c>
      <c r="O1377" s="7">
        <f t="shared" si="296"/>
        <v>0</v>
      </c>
      <c r="P1377" s="35">
        <f t="shared" si="293"/>
        <v>2201.1</v>
      </c>
    </row>
    <row r="1378" spans="1:16" ht="12.75">
      <c r="A1378" s="61" t="str">
        <f ca="1">IF(ISERROR(MATCH(C1378,Код_Раздел,0)),"",INDIRECT(ADDRESS(MATCH(C1378,Код_Раздел,0)+1,2,,,"Раздел")))</f>
        <v>Общегосударственные  вопросы</v>
      </c>
      <c r="B1378" s="43" t="s">
        <v>313</v>
      </c>
      <c r="C1378" s="8" t="s">
        <v>221</v>
      </c>
      <c r="D1378" s="1"/>
      <c r="E1378" s="88"/>
      <c r="F1378" s="7">
        <f t="shared" si="296"/>
        <v>2201.1</v>
      </c>
      <c r="G1378" s="7">
        <f t="shared" si="296"/>
        <v>0</v>
      </c>
      <c r="H1378" s="35">
        <f t="shared" si="286"/>
        <v>2201.1</v>
      </c>
      <c r="I1378" s="7">
        <f t="shared" si="296"/>
        <v>0</v>
      </c>
      <c r="J1378" s="35">
        <f t="shared" si="294"/>
        <v>2201.1</v>
      </c>
      <c r="K1378" s="7">
        <f t="shared" si="296"/>
        <v>0</v>
      </c>
      <c r="L1378" s="35">
        <f t="shared" si="290"/>
        <v>2201.1</v>
      </c>
      <c r="M1378" s="7">
        <f t="shared" si="296"/>
        <v>0</v>
      </c>
      <c r="N1378" s="35">
        <f t="shared" si="295"/>
        <v>2201.1</v>
      </c>
      <c r="O1378" s="7">
        <f t="shared" si="296"/>
        <v>0</v>
      </c>
      <c r="P1378" s="35">
        <f t="shared" si="293"/>
        <v>2201.1</v>
      </c>
    </row>
    <row r="1379" spans="1:16" ht="49.5">
      <c r="A1379" s="12" t="s">
        <v>176</v>
      </c>
      <c r="B1379" s="43" t="s">
        <v>313</v>
      </c>
      <c r="C1379" s="8" t="s">
        <v>221</v>
      </c>
      <c r="D1379" s="8" t="s">
        <v>223</v>
      </c>
      <c r="E1379" s="88"/>
      <c r="F1379" s="7">
        <f t="shared" si="296"/>
        <v>2201.1</v>
      </c>
      <c r="G1379" s="7">
        <f t="shared" si="296"/>
        <v>0</v>
      </c>
      <c r="H1379" s="35">
        <f t="shared" si="286"/>
        <v>2201.1</v>
      </c>
      <c r="I1379" s="7">
        <f t="shared" si="296"/>
        <v>0</v>
      </c>
      <c r="J1379" s="35">
        <f t="shared" si="294"/>
        <v>2201.1</v>
      </c>
      <c r="K1379" s="7">
        <f t="shared" si="296"/>
        <v>0</v>
      </c>
      <c r="L1379" s="35">
        <f t="shared" si="290"/>
        <v>2201.1</v>
      </c>
      <c r="M1379" s="7">
        <f t="shared" si="296"/>
        <v>0</v>
      </c>
      <c r="N1379" s="35">
        <f t="shared" si="295"/>
        <v>2201.1</v>
      </c>
      <c r="O1379" s="7">
        <f t="shared" si="296"/>
        <v>0</v>
      </c>
      <c r="P1379" s="35">
        <f t="shared" si="293"/>
        <v>2201.1</v>
      </c>
    </row>
    <row r="1380" spans="1:16" ht="33">
      <c r="A1380" s="61" t="str">
        <f ca="1">IF(ISERROR(MATCH(E1380,Код_КВР,0)),"",INDIRECT(ADDRESS(MATCH(E1380,Код_КВР,0)+1,2,,,"КВР")))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0" s="43" t="s">
        <v>313</v>
      </c>
      <c r="C1380" s="8" t="s">
        <v>221</v>
      </c>
      <c r="D1380" s="8" t="s">
        <v>223</v>
      </c>
      <c r="E1380" s="88">
        <v>100</v>
      </c>
      <c r="F1380" s="7">
        <f t="shared" si="296"/>
        <v>2201.1</v>
      </c>
      <c r="G1380" s="7">
        <f t="shared" si="296"/>
        <v>0</v>
      </c>
      <c r="H1380" s="35">
        <f t="shared" si="286"/>
        <v>2201.1</v>
      </c>
      <c r="I1380" s="7">
        <f t="shared" si="296"/>
        <v>0</v>
      </c>
      <c r="J1380" s="35">
        <f t="shared" si="294"/>
        <v>2201.1</v>
      </c>
      <c r="K1380" s="7">
        <f t="shared" si="296"/>
        <v>0</v>
      </c>
      <c r="L1380" s="35">
        <f t="shared" si="290"/>
        <v>2201.1</v>
      </c>
      <c r="M1380" s="7">
        <f t="shared" si="296"/>
        <v>0</v>
      </c>
      <c r="N1380" s="35">
        <f t="shared" si="295"/>
        <v>2201.1</v>
      </c>
      <c r="O1380" s="7">
        <f t="shared" si="296"/>
        <v>0</v>
      </c>
      <c r="P1380" s="35">
        <f t="shared" si="293"/>
        <v>2201.1</v>
      </c>
    </row>
    <row r="1381" spans="1:16" ht="12.75">
      <c r="A1381" s="61" t="str">
        <f ca="1">IF(ISERROR(MATCH(E1381,Код_КВР,0)),"",INDIRECT(ADDRESS(MATCH(E1381,Код_КВР,0)+1,2,,,"КВР")))</f>
        <v>Расходы на выплаты персоналу муниципальных органов</v>
      </c>
      <c r="B1381" s="43" t="s">
        <v>313</v>
      </c>
      <c r="C1381" s="8" t="s">
        <v>221</v>
      </c>
      <c r="D1381" s="8" t="s">
        <v>223</v>
      </c>
      <c r="E1381" s="88">
        <v>120</v>
      </c>
      <c r="F1381" s="7">
        <f>'прил.5'!G397</f>
        <v>2201.1</v>
      </c>
      <c r="G1381" s="7">
        <f>'прил.5'!H397</f>
        <v>0</v>
      </c>
      <c r="H1381" s="35">
        <f aca="true" t="shared" si="297" ref="H1381:H1501">F1381+G1381</f>
        <v>2201.1</v>
      </c>
      <c r="I1381" s="7">
        <f>'прил.5'!J397</f>
        <v>0</v>
      </c>
      <c r="J1381" s="35">
        <f t="shared" si="294"/>
        <v>2201.1</v>
      </c>
      <c r="K1381" s="7">
        <f>'прил.5'!L397</f>
        <v>0</v>
      </c>
      <c r="L1381" s="35">
        <f t="shared" si="290"/>
        <v>2201.1</v>
      </c>
      <c r="M1381" s="7">
        <f>'прил.5'!N397</f>
        <v>0</v>
      </c>
      <c r="N1381" s="35">
        <f t="shared" si="295"/>
        <v>2201.1</v>
      </c>
      <c r="O1381" s="7">
        <f>'прил.5'!P397</f>
        <v>0</v>
      </c>
      <c r="P1381" s="35">
        <f t="shared" si="293"/>
        <v>2201.1</v>
      </c>
    </row>
    <row r="1382" spans="1:16" ht="12.75">
      <c r="A1382" s="61" t="str">
        <f ca="1">IF(ISERROR(MATCH(B1382,Код_КЦСР,0)),"",INDIRECT(ADDRESS(MATCH(B1382,Код_КЦСР,0)+1,2,,,"КЦСР")))</f>
        <v>Депутаты представительного органа муниципального образования</v>
      </c>
      <c r="B1382" s="43" t="s">
        <v>314</v>
      </c>
      <c r="C1382" s="8"/>
      <c r="D1382" s="1"/>
      <c r="E1382" s="88"/>
      <c r="F1382" s="7">
        <f aca="true" t="shared" si="298" ref="F1382:O1385">F1383</f>
        <v>3706.8</v>
      </c>
      <c r="G1382" s="7">
        <f t="shared" si="298"/>
        <v>0</v>
      </c>
      <c r="H1382" s="35">
        <f t="shared" si="297"/>
        <v>3706.8</v>
      </c>
      <c r="I1382" s="7">
        <f t="shared" si="298"/>
        <v>0</v>
      </c>
      <c r="J1382" s="35">
        <f t="shared" si="294"/>
        <v>3706.8</v>
      </c>
      <c r="K1382" s="7">
        <f t="shared" si="298"/>
        <v>0</v>
      </c>
      <c r="L1382" s="35">
        <f t="shared" si="290"/>
        <v>3706.8</v>
      </c>
      <c r="M1382" s="7">
        <f t="shared" si="298"/>
        <v>0</v>
      </c>
      <c r="N1382" s="35">
        <f t="shared" si="295"/>
        <v>3706.8</v>
      </c>
      <c r="O1382" s="7">
        <f t="shared" si="298"/>
        <v>0</v>
      </c>
      <c r="P1382" s="35">
        <f t="shared" si="293"/>
        <v>3706.8</v>
      </c>
    </row>
    <row r="1383" spans="1:16" ht="12.75">
      <c r="A1383" s="61" t="str">
        <f ca="1">IF(ISERROR(MATCH(C1383,Код_Раздел,0)),"",INDIRECT(ADDRESS(MATCH(C1383,Код_Раздел,0)+1,2,,,"Раздел")))</f>
        <v>Общегосударственные  вопросы</v>
      </c>
      <c r="B1383" s="43" t="s">
        <v>314</v>
      </c>
      <c r="C1383" s="8" t="s">
        <v>221</v>
      </c>
      <c r="D1383" s="1"/>
      <c r="E1383" s="88"/>
      <c r="F1383" s="7">
        <f t="shared" si="298"/>
        <v>3706.8</v>
      </c>
      <c r="G1383" s="7">
        <f t="shared" si="298"/>
        <v>0</v>
      </c>
      <c r="H1383" s="35">
        <f t="shared" si="297"/>
        <v>3706.8</v>
      </c>
      <c r="I1383" s="7">
        <f t="shared" si="298"/>
        <v>0</v>
      </c>
      <c r="J1383" s="35">
        <f t="shared" si="294"/>
        <v>3706.8</v>
      </c>
      <c r="K1383" s="7">
        <f t="shared" si="298"/>
        <v>0</v>
      </c>
      <c r="L1383" s="35">
        <f t="shared" si="290"/>
        <v>3706.8</v>
      </c>
      <c r="M1383" s="7">
        <f t="shared" si="298"/>
        <v>0</v>
      </c>
      <c r="N1383" s="35">
        <f t="shared" si="295"/>
        <v>3706.8</v>
      </c>
      <c r="O1383" s="7">
        <f t="shared" si="298"/>
        <v>0</v>
      </c>
      <c r="P1383" s="35">
        <f t="shared" si="293"/>
        <v>3706.8</v>
      </c>
    </row>
    <row r="1384" spans="1:16" ht="49.5">
      <c r="A1384" s="12" t="s">
        <v>176</v>
      </c>
      <c r="B1384" s="43" t="s">
        <v>314</v>
      </c>
      <c r="C1384" s="8" t="s">
        <v>221</v>
      </c>
      <c r="D1384" s="8" t="s">
        <v>223</v>
      </c>
      <c r="E1384" s="88"/>
      <c r="F1384" s="7">
        <f t="shared" si="298"/>
        <v>3706.8</v>
      </c>
      <c r="G1384" s="7">
        <f t="shared" si="298"/>
        <v>0</v>
      </c>
      <c r="H1384" s="35">
        <f t="shared" si="297"/>
        <v>3706.8</v>
      </c>
      <c r="I1384" s="7">
        <f t="shared" si="298"/>
        <v>0</v>
      </c>
      <c r="J1384" s="35">
        <f t="shared" si="294"/>
        <v>3706.8</v>
      </c>
      <c r="K1384" s="7">
        <f t="shared" si="298"/>
        <v>0</v>
      </c>
      <c r="L1384" s="35">
        <f t="shared" si="290"/>
        <v>3706.8</v>
      </c>
      <c r="M1384" s="7">
        <f t="shared" si="298"/>
        <v>0</v>
      </c>
      <c r="N1384" s="35">
        <f t="shared" si="295"/>
        <v>3706.8</v>
      </c>
      <c r="O1384" s="7">
        <f t="shared" si="298"/>
        <v>0</v>
      </c>
      <c r="P1384" s="35">
        <f t="shared" si="293"/>
        <v>3706.8</v>
      </c>
    </row>
    <row r="1385" spans="1:16" ht="33">
      <c r="A1385" s="61" t="str">
        <f ca="1">IF(ISERROR(MATCH(E1385,Код_КВР,0)),"",INDIRECT(ADDRESS(MATCH(E1385,Код_КВР,0)+1,2,,,"КВР")))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5" s="43" t="s">
        <v>314</v>
      </c>
      <c r="C1385" s="8" t="s">
        <v>221</v>
      </c>
      <c r="D1385" s="8" t="s">
        <v>223</v>
      </c>
      <c r="E1385" s="88">
        <v>100</v>
      </c>
      <c r="F1385" s="7">
        <f t="shared" si="298"/>
        <v>3706.8</v>
      </c>
      <c r="G1385" s="7">
        <f t="shared" si="298"/>
        <v>0</v>
      </c>
      <c r="H1385" s="35">
        <f t="shared" si="297"/>
        <v>3706.8</v>
      </c>
      <c r="I1385" s="7">
        <f t="shared" si="298"/>
        <v>0</v>
      </c>
      <c r="J1385" s="35">
        <f t="shared" si="294"/>
        <v>3706.8</v>
      </c>
      <c r="K1385" s="7">
        <f t="shared" si="298"/>
        <v>0</v>
      </c>
      <c r="L1385" s="35">
        <f t="shared" si="290"/>
        <v>3706.8</v>
      </c>
      <c r="M1385" s="7">
        <f t="shared" si="298"/>
        <v>0</v>
      </c>
      <c r="N1385" s="35">
        <f t="shared" si="295"/>
        <v>3706.8</v>
      </c>
      <c r="O1385" s="7">
        <f t="shared" si="298"/>
        <v>0</v>
      </c>
      <c r="P1385" s="35">
        <f t="shared" si="293"/>
        <v>3706.8</v>
      </c>
    </row>
    <row r="1386" spans="1:16" ht="12.75">
      <c r="A1386" s="61" t="str">
        <f ca="1">IF(ISERROR(MATCH(E1386,Код_КВР,0)),"",INDIRECT(ADDRESS(MATCH(E1386,Код_КВР,0)+1,2,,,"КВР")))</f>
        <v>Расходы на выплаты персоналу муниципальных органов</v>
      </c>
      <c r="B1386" s="43" t="s">
        <v>314</v>
      </c>
      <c r="C1386" s="8" t="s">
        <v>221</v>
      </c>
      <c r="D1386" s="8" t="s">
        <v>223</v>
      </c>
      <c r="E1386" s="88">
        <v>120</v>
      </c>
      <c r="F1386" s="7">
        <f>'прил.5'!G400</f>
        <v>3706.8</v>
      </c>
      <c r="G1386" s="7">
        <f>'прил.5'!H400</f>
        <v>0</v>
      </c>
      <c r="H1386" s="35">
        <f t="shared" si="297"/>
        <v>3706.8</v>
      </c>
      <c r="I1386" s="7">
        <f>'прил.5'!J400</f>
        <v>0</v>
      </c>
      <c r="J1386" s="35">
        <f t="shared" si="294"/>
        <v>3706.8</v>
      </c>
      <c r="K1386" s="7">
        <f>'прил.5'!L400</f>
        <v>0</v>
      </c>
      <c r="L1386" s="35">
        <f t="shared" si="290"/>
        <v>3706.8</v>
      </c>
      <c r="M1386" s="7">
        <f>'прил.5'!N400</f>
        <v>0</v>
      </c>
      <c r="N1386" s="35">
        <f t="shared" si="295"/>
        <v>3706.8</v>
      </c>
      <c r="O1386" s="7">
        <f>'прил.5'!P400</f>
        <v>0</v>
      </c>
      <c r="P1386" s="35">
        <f t="shared" si="293"/>
        <v>3706.8</v>
      </c>
    </row>
    <row r="1387" spans="1:16" ht="33">
      <c r="A1387" s="61" t="str">
        <f ca="1">IF(ISERROR(MATCH(B1387,Код_КЦСР,0)),"",INDIRECT(ADDRESS(MATCH(B1387,Код_КЦСР,0)+1,2,,,"КЦСР")))</f>
        <v>Реализация функций органов местного самоуправления города, связанных с общегородским управлением</v>
      </c>
      <c r="B1387" s="43" t="s">
        <v>315</v>
      </c>
      <c r="C1387" s="8"/>
      <c r="D1387" s="1"/>
      <c r="E1387" s="88"/>
      <c r="F1387" s="7">
        <f aca="true" t="shared" si="299" ref="F1387:O1391">F1388</f>
        <v>400</v>
      </c>
      <c r="G1387" s="7">
        <f t="shared" si="299"/>
        <v>0</v>
      </c>
      <c r="H1387" s="35">
        <f t="shared" si="297"/>
        <v>400</v>
      </c>
      <c r="I1387" s="7">
        <f t="shared" si="299"/>
        <v>0</v>
      </c>
      <c r="J1387" s="35">
        <f t="shared" si="294"/>
        <v>400</v>
      </c>
      <c r="K1387" s="7">
        <f t="shared" si="299"/>
        <v>-50</v>
      </c>
      <c r="L1387" s="35">
        <f t="shared" si="290"/>
        <v>350</v>
      </c>
      <c r="M1387" s="7">
        <f>M1388+M1394</f>
        <v>0.5</v>
      </c>
      <c r="N1387" s="35">
        <f t="shared" si="295"/>
        <v>350.5</v>
      </c>
      <c r="O1387" s="7">
        <f>O1388+O1394</f>
        <v>0</v>
      </c>
      <c r="P1387" s="35">
        <f t="shared" si="293"/>
        <v>350.5</v>
      </c>
    </row>
    <row r="1388" spans="1:16" ht="12.75">
      <c r="A1388" s="61" t="str">
        <f ca="1">IF(ISERROR(MATCH(B1388,Код_КЦСР,0)),"",INDIRECT(ADDRESS(MATCH(B1388,Код_КЦСР,0)+1,2,,,"КЦСР")))</f>
        <v>Расходы на судебные издержки и исполнение судебных решений</v>
      </c>
      <c r="B1388" s="43" t="s">
        <v>317</v>
      </c>
      <c r="C1388" s="8"/>
      <c r="D1388" s="1"/>
      <c r="E1388" s="88"/>
      <c r="F1388" s="7">
        <f t="shared" si="299"/>
        <v>400</v>
      </c>
      <c r="G1388" s="7">
        <f t="shared" si="299"/>
        <v>0</v>
      </c>
      <c r="H1388" s="35">
        <f t="shared" si="297"/>
        <v>400</v>
      </c>
      <c r="I1388" s="7">
        <f t="shared" si="299"/>
        <v>0</v>
      </c>
      <c r="J1388" s="35">
        <f t="shared" si="294"/>
        <v>400</v>
      </c>
      <c r="K1388" s="7">
        <f t="shared" si="299"/>
        <v>-50</v>
      </c>
      <c r="L1388" s="35">
        <f t="shared" si="290"/>
        <v>350</v>
      </c>
      <c r="M1388" s="7">
        <f t="shared" si="299"/>
        <v>0</v>
      </c>
      <c r="N1388" s="35">
        <f t="shared" si="295"/>
        <v>350</v>
      </c>
      <c r="O1388" s="7">
        <f t="shared" si="299"/>
        <v>0</v>
      </c>
      <c r="P1388" s="35">
        <f t="shared" si="293"/>
        <v>350</v>
      </c>
    </row>
    <row r="1389" spans="1:16" ht="12.75">
      <c r="A1389" s="61" t="str">
        <f ca="1">IF(ISERROR(MATCH(C1389,Код_Раздел,0)),"",INDIRECT(ADDRESS(MATCH(C1389,Код_Раздел,0)+1,2,,,"Раздел")))</f>
        <v>Общегосударственные  вопросы</v>
      </c>
      <c r="B1389" s="43" t="s">
        <v>317</v>
      </c>
      <c r="C1389" s="8" t="s">
        <v>221</v>
      </c>
      <c r="D1389" s="1"/>
      <c r="E1389" s="88"/>
      <c r="F1389" s="7">
        <f t="shared" si="299"/>
        <v>400</v>
      </c>
      <c r="G1389" s="7">
        <f t="shared" si="299"/>
        <v>0</v>
      </c>
      <c r="H1389" s="35">
        <f t="shared" si="297"/>
        <v>400</v>
      </c>
      <c r="I1389" s="7">
        <f t="shared" si="299"/>
        <v>0</v>
      </c>
      <c r="J1389" s="35">
        <f t="shared" si="294"/>
        <v>400</v>
      </c>
      <c r="K1389" s="7">
        <f t="shared" si="299"/>
        <v>-50</v>
      </c>
      <c r="L1389" s="35">
        <f t="shared" si="290"/>
        <v>350</v>
      </c>
      <c r="M1389" s="7">
        <f t="shared" si="299"/>
        <v>0</v>
      </c>
      <c r="N1389" s="35">
        <f t="shared" si="295"/>
        <v>350</v>
      </c>
      <c r="O1389" s="7">
        <f t="shared" si="299"/>
        <v>0</v>
      </c>
      <c r="P1389" s="35">
        <f t="shared" si="293"/>
        <v>350</v>
      </c>
    </row>
    <row r="1390" spans="1:16" ht="12.75">
      <c r="A1390" s="12" t="s">
        <v>245</v>
      </c>
      <c r="B1390" s="43" t="s">
        <v>317</v>
      </c>
      <c r="C1390" s="8" t="s">
        <v>221</v>
      </c>
      <c r="D1390" s="1" t="s">
        <v>198</v>
      </c>
      <c r="E1390" s="88"/>
      <c r="F1390" s="7">
        <f t="shared" si="299"/>
        <v>400</v>
      </c>
      <c r="G1390" s="7">
        <f t="shared" si="299"/>
        <v>0</v>
      </c>
      <c r="H1390" s="35">
        <f t="shared" si="297"/>
        <v>400</v>
      </c>
      <c r="I1390" s="7">
        <f t="shared" si="299"/>
        <v>0</v>
      </c>
      <c r="J1390" s="35">
        <f t="shared" si="294"/>
        <v>400</v>
      </c>
      <c r="K1390" s="7">
        <f t="shared" si="299"/>
        <v>-50</v>
      </c>
      <c r="L1390" s="35">
        <f t="shared" si="290"/>
        <v>350</v>
      </c>
      <c r="M1390" s="7">
        <f t="shared" si="299"/>
        <v>0</v>
      </c>
      <c r="N1390" s="35">
        <f t="shared" si="295"/>
        <v>350</v>
      </c>
      <c r="O1390" s="7">
        <f t="shared" si="299"/>
        <v>0</v>
      </c>
      <c r="P1390" s="35">
        <f t="shared" si="293"/>
        <v>350</v>
      </c>
    </row>
    <row r="1391" spans="1:16" ht="12.75">
      <c r="A1391" s="61" t="str">
        <f ca="1">IF(ISERROR(MATCH(E1391,Код_КВР,0)),"",INDIRECT(ADDRESS(MATCH(E1391,Код_КВР,0)+1,2,,,"КВР")))</f>
        <v>Иные бюджетные ассигнования</v>
      </c>
      <c r="B1391" s="43" t="s">
        <v>317</v>
      </c>
      <c r="C1391" s="8" t="s">
        <v>221</v>
      </c>
      <c r="D1391" s="1" t="s">
        <v>198</v>
      </c>
      <c r="E1391" s="88">
        <v>800</v>
      </c>
      <c r="F1391" s="7">
        <f t="shared" si="299"/>
        <v>400</v>
      </c>
      <c r="G1391" s="7">
        <f t="shared" si="299"/>
        <v>0</v>
      </c>
      <c r="H1391" s="35">
        <f t="shared" si="297"/>
        <v>400</v>
      </c>
      <c r="I1391" s="7">
        <f t="shared" si="299"/>
        <v>0</v>
      </c>
      <c r="J1391" s="35">
        <f t="shared" si="294"/>
        <v>400</v>
      </c>
      <c r="K1391" s="7">
        <f t="shared" si="299"/>
        <v>-50</v>
      </c>
      <c r="L1391" s="35">
        <f t="shared" si="290"/>
        <v>350</v>
      </c>
      <c r="M1391" s="7">
        <f t="shared" si="299"/>
        <v>0</v>
      </c>
      <c r="N1391" s="35">
        <f t="shared" si="295"/>
        <v>350</v>
      </c>
      <c r="O1391" s="7">
        <f t="shared" si="299"/>
        <v>0</v>
      </c>
      <c r="P1391" s="35">
        <f t="shared" si="293"/>
        <v>350</v>
      </c>
    </row>
    <row r="1392" spans="1:16" ht="12.75">
      <c r="A1392" s="61" t="str">
        <f ca="1">IF(ISERROR(MATCH(E1392,Код_КВР,0)),"",INDIRECT(ADDRESS(MATCH(E1392,Код_КВР,0)+1,2,,,"КВР")))</f>
        <v>Исполнение судебных актов</v>
      </c>
      <c r="B1392" s="43" t="s">
        <v>317</v>
      </c>
      <c r="C1392" s="8" t="s">
        <v>221</v>
      </c>
      <c r="D1392" s="1" t="s">
        <v>198</v>
      </c>
      <c r="E1392" s="88">
        <v>830</v>
      </c>
      <c r="F1392" s="7">
        <f>F1393</f>
        <v>400</v>
      </c>
      <c r="G1392" s="7">
        <f>G1393</f>
        <v>0</v>
      </c>
      <c r="H1392" s="35">
        <f t="shared" si="297"/>
        <v>400</v>
      </c>
      <c r="I1392" s="7">
        <f>I1393</f>
        <v>0</v>
      </c>
      <c r="J1392" s="35">
        <f t="shared" si="294"/>
        <v>400</v>
      </c>
      <c r="K1392" s="7">
        <f>K1393</f>
        <v>-50</v>
      </c>
      <c r="L1392" s="35">
        <f t="shared" si="290"/>
        <v>350</v>
      </c>
      <c r="M1392" s="7">
        <f>M1393</f>
        <v>0</v>
      </c>
      <c r="N1392" s="35">
        <f t="shared" si="295"/>
        <v>350</v>
      </c>
      <c r="O1392" s="7">
        <f>O1393</f>
        <v>0</v>
      </c>
      <c r="P1392" s="35">
        <f t="shared" si="293"/>
        <v>350</v>
      </c>
    </row>
    <row r="1393" spans="1:16" ht="85.5" customHeight="1">
      <c r="A1393" s="61" t="str">
        <f ca="1">IF(ISERROR(MATCH(E1393,Код_КВР,0)),"",INDIRECT(ADDRESS(MATCH(E1393,Код_КВР,0)+1,2,,,"КВР")))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393" s="43" t="s">
        <v>317</v>
      </c>
      <c r="C1393" s="8" t="s">
        <v>221</v>
      </c>
      <c r="D1393" s="1" t="s">
        <v>198</v>
      </c>
      <c r="E1393" s="88">
        <v>831</v>
      </c>
      <c r="F1393" s="7">
        <f>'прил.5'!G164+'прил.5'!G846</f>
        <v>400</v>
      </c>
      <c r="G1393" s="7">
        <f>'прил.5'!H164+'прил.5'!H846</f>
        <v>0</v>
      </c>
      <c r="H1393" s="35">
        <f t="shared" si="297"/>
        <v>400</v>
      </c>
      <c r="I1393" s="7">
        <f>'прил.5'!J164+'прил.5'!J846</f>
        <v>0</v>
      </c>
      <c r="J1393" s="35">
        <f t="shared" si="294"/>
        <v>400</v>
      </c>
      <c r="K1393" s="7">
        <f>'прил.5'!L164+'прил.5'!L846</f>
        <v>-50</v>
      </c>
      <c r="L1393" s="35">
        <f t="shared" si="290"/>
        <v>350</v>
      </c>
      <c r="M1393" s="7">
        <f>'прил.5'!N164+'прил.5'!N846</f>
        <v>0</v>
      </c>
      <c r="N1393" s="35">
        <f t="shared" si="295"/>
        <v>350</v>
      </c>
      <c r="O1393" s="7">
        <f>'прил.5'!P164+'прил.5'!P846</f>
        <v>0</v>
      </c>
      <c r="P1393" s="35">
        <f t="shared" si="293"/>
        <v>350</v>
      </c>
    </row>
    <row r="1394" spans="1:16" ht="39.75" customHeight="1">
      <c r="A1394" s="61" t="str">
        <f ca="1">IF(ISERROR(MATCH(B1394,Код_КЦСР,0)),"",INDIRECT(ADDRESS(MATCH(B1394,Код_КЦСР,0)+1,2,,,"КЦСР")))</f>
        <v>Выполнение других обязательств органов местного самоуправления</v>
      </c>
      <c r="B1394" s="43" t="s">
        <v>319</v>
      </c>
      <c r="C1394" s="8"/>
      <c r="D1394" s="1"/>
      <c r="E1394" s="112"/>
      <c r="F1394" s="7"/>
      <c r="G1394" s="7"/>
      <c r="H1394" s="35"/>
      <c r="I1394" s="7"/>
      <c r="J1394" s="35"/>
      <c r="K1394" s="7"/>
      <c r="L1394" s="35"/>
      <c r="M1394" s="7">
        <f>M1395</f>
        <v>0.5</v>
      </c>
      <c r="N1394" s="35">
        <f t="shared" si="295"/>
        <v>0.5</v>
      </c>
      <c r="O1394" s="7">
        <f>O1395</f>
        <v>0</v>
      </c>
      <c r="P1394" s="35">
        <f t="shared" si="293"/>
        <v>0.5</v>
      </c>
    </row>
    <row r="1395" spans="1:16" ht="12.75">
      <c r="A1395" s="61" t="str">
        <f ca="1">IF(ISERROR(MATCH(C1395,Код_Раздел,0)),"",INDIRECT(ADDRESS(MATCH(C1395,Код_Раздел,0)+1,2,,,"Раздел")))</f>
        <v>Общегосударственные  вопросы</v>
      </c>
      <c r="B1395" s="43" t="s">
        <v>319</v>
      </c>
      <c r="C1395" s="8" t="s">
        <v>221</v>
      </c>
      <c r="D1395" s="1"/>
      <c r="E1395" s="112"/>
      <c r="F1395" s="7"/>
      <c r="G1395" s="7"/>
      <c r="H1395" s="35"/>
      <c r="I1395" s="7"/>
      <c r="J1395" s="35"/>
      <c r="K1395" s="7"/>
      <c r="L1395" s="35"/>
      <c r="M1395" s="7">
        <f>M1396</f>
        <v>0.5</v>
      </c>
      <c r="N1395" s="35">
        <f t="shared" si="295"/>
        <v>0.5</v>
      </c>
      <c r="O1395" s="7">
        <f>O1396</f>
        <v>0</v>
      </c>
      <c r="P1395" s="35">
        <f t="shared" si="293"/>
        <v>0.5</v>
      </c>
    </row>
    <row r="1396" spans="1:16" ht="12.75">
      <c r="A1396" s="12" t="s">
        <v>245</v>
      </c>
      <c r="B1396" s="43" t="s">
        <v>319</v>
      </c>
      <c r="C1396" s="8" t="s">
        <v>221</v>
      </c>
      <c r="D1396" s="1" t="s">
        <v>198</v>
      </c>
      <c r="E1396" s="112"/>
      <c r="F1396" s="7"/>
      <c r="G1396" s="7"/>
      <c r="H1396" s="35"/>
      <c r="I1396" s="7"/>
      <c r="J1396" s="35"/>
      <c r="K1396" s="7"/>
      <c r="L1396" s="35"/>
      <c r="M1396" s="7">
        <f>M1397</f>
        <v>0.5</v>
      </c>
      <c r="N1396" s="35">
        <f t="shared" si="295"/>
        <v>0.5</v>
      </c>
      <c r="O1396" s="7">
        <f>O1397</f>
        <v>0</v>
      </c>
      <c r="P1396" s="35">
        <f t="shared" si="293"/>
        <v>0.5</v>
      </c>
    </row>
    <row r="1397" spans="1:16" ht="12.75">
      <c r="A1397" s="61" t="str">
        <f ca="1">IF(ISERROR(MATCH(E1397,Код_КВР,0)),"",INDIRECT(ADDRESS(MATCH(E1397,Код_КВР,0)+1,2,,,"КВР")))</f>
        <v>Иные бюджетные ассигнования</v>
      </c>
      <c r="B1397" s="43" t="s">
        <v>319</v>
      </c>
      <c r="C1397" s="8" t="s">
        <v>221</v>
      </c>
      <c r="D1397" s="1" t="s">
        <v>198</v>
      </c>
      <c r="E1397" s="112">
        <v>800</v>
      </c>
      <c r="F1397" s="7"/>
      <c r="G1397" s="7"/>
      <c r="H1397" s="35"/>
      <c r="I1397" s="7"/>
      <c r="J1397" s="35"/>
      <c r="K1397" s="7"/>
      <c r="L1397" s="35"/>
      <c r="M1397" s="7">
        <f>M1398</f>
        <v>0.5</v>
      </c>
      <c r="N1397" s="35">
        <f t="shared" si="295"/>
        <v>0.5</v>
      </c>
      <c r="O1397" s="7">
        <f>O1398</f>
        <v>0</v>
      </c>
      <c r="P1397" s="35">
        <f t="shared" si="293"/>
        <v>0.5</v>
      </c>
    </row>
    <row r="1398" spans="1:16" ht="12.75">
      <c r="A1398" s="61" t="str">
        <f ca="1">IF(ISERROR(MATCH(E1398,Код_КВР,0)),"",INDIRECT(ADDRESS(MATCH(E1398,Код_КВР,0)+1,2,,,"КВР")))</f>
        <v>Уплата налогов, сборов и иных платежей</v>
      </c>
      <c r="B1398" s="43" t="s">
        <v>319</v>
      </c>
      <c r="C1398" s="8" t="s">
        <v>221</v>
      </c>
      <c r="D1398" s="1" t="s">
        <v>198</v>
      </c>
      <c r="E1398" s="112">
        <v>850</v>
      </c>
      <c r="F1398" s="7"/>
      <c r="G1398" s="7"/>
      <c r="H1398" s="35"/>
      <c r="I1398" s="7"/>
      <c r="J1398" s="35"/>
      <c r="K1398" s="7"/>
      <c r="L1398" s="35"/>
      <c r="M1398" s="7">
        <f>M1399</f>
        <v>0.5</v>
      </c>
      <c r="N1398" s="35">
        <f t="shared" si="295"/>
        <v>0.5</v>
      </c>
      <c r="O1398" s="7">
        <f>O1399</f>
        <v>0</v>
      </c>
      <c r="P1398" s="35">
        <f t="shared" si="293"/>
        <v>0.5</v>
      </c>
    </row>
    <row r="1399" spans="1:16" ht="12.75">
      <c r="A1399" s="61" t="str">
        <f ca="1">IF(ISERROR(MATCH(E1399,Код_КВР,0)),"",INDIRECT(ADDRESS(MATCH(E1399,Код_КВР,0)+1,2,,,"КВР")))</f>
        <v>Уплата налога на имущество организаций и земельного налога</v>
      </c>
      <c r="B1399" s="43" t="s">
        <v>319</v>
      </c>
      <c r="C1399" s="8" t="s">
        <v>221</v>
      </c>
      <c r="D1399" s="1" t="s">
        <v>198</v>
      </c>
      <c r="E1399" s="112">
        <v>851</v>
      </c>
      <c r="F1399" s="7"/>
      <c r="G1399" s="7"/>
      <c r="H1399" s="35"/>
      <c r="I1399" s="7"/>
      <c r="J1399" s="35"/>
      <c r="K1399" s="7"/>
      <c r="L1399" s="35"/>
      <c r="M1399" s="7">
        <f>'прил.5'!N168</f>
        <v>0.5</v>
      </c>
      <c r="N1399" s="35">
        <f t="shared" si="295"/>
        <v>0.5</v>
      </c>
      <c r="O1399" s="7">
        <f>'прил.5'!P168</f>
        <v>0</v>
      </c>
      <c r="P1399" s="35">
        <f t="shared" si="293"/>
        <v>0.5</v>
      </c>
    </row>
    <row r="1400" spans="1:16" ht="65.25" customHeight="1">
      <c r="A1400" s="61" t="str">
        <f ca="1">IF(ISERROR(MATCH(B1400,Код_КЦСР,0)),"",INDIRECT(ADDRESS(MATCH(B1400,Код_КЦСР,0)+1,2,,,"КЦСР")))</f>
        <v>Реализация мероприятий по содействию в трудоустройстве незанятых инвалидов на оборудованные (оснащенные) для них рабочие места за счет иных межбюджетных трансфертов из областного бюджета</v>
      </c>
      <c r="B1400" s="94" t="s">
        <v>640</v>
      </c>
      <c r="C1400" s="8"/>
      <c r="D1400" s="1"/>
      <c r="E1400" s="94"/>
      <c r="F1400" s="7"/>
      <c r="G1400" s="7"/>
      <c r="H1400" s="35"/>
      <c r="I1400" s="7"/>
      <c r="J1400" s="35"/>
      <c r="K1400" s="7"/>
      <c r="L1400" s="35"/>
      <c r="M1400" s="7">
        <f>M1401</f>
        <v>3.4</v>
      </c>
      <c r="N1400" s="35">
        <f t="shared" si="295"/>
        <v>3.4</v>
      </c>
      <c r="O1400" s="7">
        <f>O1401</f>
        <v>0</v>
      </c>
      <c r="P1400" s="35">
        <f t="shared" si="293"/>
        <v>3.4</v>
      </c>
    </row>
    <row r="1401" spans="1:16" ht="18" customHeight="1">
      <c r="A1401" s="61" t="str">
        <f ca="1">IF(ISERROR(MATCH(C1401,Код_Раздел,0)),"",INDIRECT(ADDRESS(MATCH(C1401,Код_Раздел,0)+1,2,,,"Раздел")))</f>
        <v>Национальная экономика</v>
      </c>
      <c r="B1401" s="94" t="s">
        <v>640</v>
      </c>
      <c r="C1401" s="8" t="s">
        <v>224</v>
      </c>
      <c r="D1401" s="1"/>
      <c r="E1401" s="94"/>
      <c r="F1401" s="7"/>
      <c r="G1401" s="7"/>
      <c r="H1401" s="35"/>
      <c r="I1401" s="7"/>
      <c r="J1401" s="35"/>
      <c r="K1401" s="7"/>
      <c r="L1401" s="35"/>
      <c r="M1401" s="7">
        <f>M1402</f>
        <v>3.4</v>
      </c>
      <c r="N1401" s="35">
        <f t="shared" si="295"/>
        <v>3.4</v>
      </c>
      <c r="O1401" s="7">
        <f>O1402</f>
        <v>0</v>
      </c>
      <c r="P1401" s="35">
        <f t="shared" si="293"/>
        <v>3.4</v>
      </c>
    </row>
    <row r="1402" spans="1:16" ht="15.75" customHeight="1">
      <c r="A1402" s="76" t="s">
        <v>211</v>
      </c>
      <c r="B1402" s="94" t="s">
        <v>640</v>
      </c>
      <c r="C1402" s="8" t="s">
        <v>224</v>
      </c>
      <c r="D1402" s="1" t="s">
        <v>221</v>
      </c>
      <c r="E1402" s="94"/>
      <c r="F1402" s="7"/>
      <c r="G1402" s="7"/>
      <c r="H1402" s="35"/>
      <c r="I1402" s="7"/>
      <c r="J1402" s="35"/>
      <c r="K1402" s="7"/>
      <c r="L1402" s="35"/>
      <c r="M1402" s="7">
        <f>M1403</f>
        <v>3.4</v>
      </c>
      <c r="N1402" s="35">
        <f t="shared" si="295"/>
        <v>3.4</v>
      </c>
      <c r="O1402" s="7">
        <f>O1403</f>
        <v>0</v>
      </c>
      <c r="P1402" s="35">
        <f t="shared" si="293"/>
        <v>3.4</v>
      </c>
    </row>
    <row r="1403" spans="1:16" ht="32.25" customHeight="1">
      <c r="A1403" s="61" t="str">
        <f ca="1">IF(ISERROR(MATCH(E1403,Код_КВР,0)),"",INDIRECT(ADDRESS(MATCH(E1403,Код_КВР,0)+1,2,,,"КВР")))</f>
        <v>Предоставление субсидий бюджетным, автономным учреждениям и иным некоммерческим организациям</v>
      </c>
      <c r="B1403" s="94" t="s">
        <v>640</v>
      </c>
      <c r="C1403" s="8" t="s">
        <v>224</v>
      </c>
      <c r="D1403" s="1" t="s">
        <v>221</v>
      </c>
      <c r="E1403" s="94">
        <v>600</v>
      </c>
      <c r="F1403" s="7"/>
      <c r="G1403" s="7"/>
      <c r="H1403" s="35"/>
      <c r="I1403" s="7"/>
      <c r="J1403" s="35"/>
      <c r="K1403" s="7"/>
      <c r="L1403" s="35"/>
      <c r="M1403" s="7">
        <f>M1404</f>
        <v>3.4</v>
      </c>
      <c r="N1403" s="35">
        <f t="shared" si="295"/>
        <v>3.4</v>
      </c>
      <c r="O1403" s="7">
        <f>O1404</f>
        <v>0</v>
      </c>
      <c r="P1403" s="35">
        <f t="shared" si="293"/>
        <v>3.4</v>
      </c>
    </row>
    <row r="1404" spans="1:16" ht="17.25" customHeight="1">
      <c r="A1404" s="61" t="str">
        <f ca="1">IF(ISERROR(MATCH(E1404,Код_КВР,0)),"",INDIRECT(ADDRESS(MATCH(E1404,Код_КВР,0)+1,2,,,"КВР")))</f>
        <v>Субсидии бюджетным учреждениям</v>
      </c>
      <c r="B1404" s="94" t="s">
        <v>640</v>
      </c>
      <c r="C1404" s="8" t="s">
        <v>224</v>
      </c>
      <c r="D1404" s="1" t="s">
        <v>221</v>
      </c>
      <c r="E1404" s="94">
        <v>610</v>
      </c>
      <c r="F1404" s="7"/>
      <c r="G1404" s="7"/>
      <c r="H1404" s="35"/>
      <c r="I1404" s="7"/>
      <c r="J1404" s="35"/>
      <c r="K1404" s="7"/>
      <c r="L1404" s="35"/>
      <c r="M1404" s="7">
        <f>M1405</f>
        <v>3.4</v>
      </c>
      <c r="N1404" s="35">
        <f t="shared" si="295"/>
        <v>3.4</v>
      </c>
      <c r="O1404" s="7">
        <f>O1405</f>
        <v>0</v>
      </c>
      <c r="P1404" s="35">
        <f t="shared" si="293"/>
        <v>3.4</v>
      </c>
    </row>
    <row r="1405" spans="1:16" ht="21" customHeight="1">
      <c r="A1405" s="61" t="str">
        <f ca="1">IF(ISERROR(MATCH(E1405,Код_КВР,0)),"",INDIRECT(ADDRESS(MATCH(E1405,Код_КВР,0)+1,2,,,"КВР")))</f>
        <v>Субсидии бюджетным учреждениям на иные цели</v>
      </c>
      <c r="B1405" s="94" t="s">
        <v>640</v>
      </c>
      <c r="C1405" s="8" t="s">
        <v>224</v>
      </c>
      <c r="D1405" s="1" t="s">
        <v>221</v>
      </c>
      <c r="E1405" s="94">
        <v>612</v>
      </c>
      <c r="F1405" s="7"/>
      <c r="G1405" s="7"/>
      <c r="H1405" s="35"/>
      <c r="I1405" s="7"/>
      <c r="J1405" s="35"/>
      <c r="K1405" s="7"/>
      <c r="L1405" s="35"/>
      <c r="M1405" s="7">
        <f>'прил.5'!N554</f>
        <v>3.4</v>
      </c>
      <c r="N1405" s="35">
        <f t="shared" si="295"/>
        <v>3.4</v>
      </c>
      <c r="O1405" s="7">
        <f>'прил.5'!P554</f>
        <v>0</v>
      </c>
      <c r="P1405" s="35">
        <f t="shared" si="293"/>
        <v>3.4</v>
      </c>
    </row>
    <row r="1406" spans="1:16" ht="12.75">
      <c r="A1406" s="61" t="str">
        <f ca="1">IF(ISERROR(MATCH(B1406,Код_КЦСР,0)),"",INDIRECT(ADDRESS(MATCH(B1406,Код_КЦСР,0)+1,2,,,"КЦСР")))</f>
        <v>Процентные платежи по долговым обязательствам</v>
      </c>
      <c r="B1406" s="43" t="s">
        <v>320</v>
      </c>
      <c r="C1406" s="8"/>
      <c r="D1406" s="1"/>
      <c r="E1406" s="88"/>
      <c r="F1406" s="7">
        <f aca="true" t="shared" si="300" ref="F1406:O1410">F1407</f>
        <v>46394.2</v>
      </c>
      <c r="G1406" s="7">
        <f t="shared" si="300"/>
        <v>0</v>
      </c>
      <c r="H1406" s="35">
        <f t="shared" si="297"/>
        <v>46394.2</v>
      </c>
      <c r="I1406" s="7">
        <f t="shared" si="300"/>
        <v>0</v>
      </c>
      <c r="J1406" s="35">
        <f t="shared" si="294"/>
        <v>46394.2</v>
      </c>
      <c r="K1406" s="7">
        <f t="shared" si="300"/>
        <v>0</v>
      </c>
      <c r="L1406" s="35">
        <f t="shared" si="290"/>
        <v>46394.2</v>
      </c>
      <c r="M1406" s="7">
        <f t="shared" si="300"/>
        <v>0</v>
      </c>
      <c r="N1406" s="35">
        <f t="shared" si="295"/>
        <v>46394.2</v>
      </c>
      <c r="O1406" s="7">
        <f t="shared" si="300"/>
        <v>0</v>
      </c>
      <c r="P1406" s="35">
        <f t="shared" si="293"/>
        <v>46394.2</v>
      </c>
    </row>
    <row r="1407" spans="1:16" ht="12.75">
      <c r="A1407" s="61" t="str">
        <f ca="1">IF(ISERROR(MATCH(B1407,Код_КЦСР,0)),"",INDIRECT(ADDRESS(MATCH(B1407,Код_КЦСР,0)+1,2,,,"КЦСР")))</f>
        <v>Процентные платежи по муниципальному долгу</v>
      </c>
      <c r="B1407" s="43" t="s">
        <v>321</v>
      </c>
      <c r="C1407" s="8"/>
      <c r="D1407" s="1"/>
      <c r="E1407" s="88"/>
      <c r="F1407" s="7">
        <f t="shared" si="300"/>
        <v>46394.2</v>
      </c>
      <c r="G1407" s="7">
        <f t="shared" si="300"/>
        <v>0</v>
      </c>
      <c r="H1407" s="35">
        <f t="shared" si="297"/>
        <v>46394.2</v>
      </c>
      <c r="I1407" s="7">
        <f t="shared" si="300"/>
        <v>0</v>
      </c>
      <c r="J1407" s="35">
        <f t="shared" si="294"/>
        <v>46394.2</v>
      </c>
      <c r="K1407" s="7">
        <f t="shared" si="300"/>
        <v>0</v>
      </c>
      <c r="L1407" s="35">
        <f t="shared" si="290"/>
        <v>46394.2</v>
      </c>
      <c r="M1407" s="7">
        <f t="shared" si="300"/>
        <v>0</v>
      </c>
      <c r="N1407" s="35">
        <f t="shared" si="295"/>
        <v>46394.2</v>
      </c>
      <c r="O1407" s="7">
        <f t="shared" si="300"/>
        <v>0</v>
      </c>
      <c r="P1407" s="35">
        <f t="shared" si="293"/>
        <v>46394.2</v>
      </c>
    </row>
    <row r="1408" spans="1:16" ht="12.75">
      <c r="A1408" s="61" t="str">
        <f ca="1">IF(ISERROR(MATCH(C1408,Код_Раздел,0)),"",INDIRECT(ADDRESS(MATCH(C1408,Код_Раздел,0)+1,2,,,"Раздел")))</f>
        <v>Обслуживание государственного и муниципального долга</v>
      </c>
      <c r="B1408" s="43" t="s">
        <v>321</v>
      </c>
      <c r="C1408" s="8" t="s">
        <v>198</v>
      </c>
      <c r="D1408" s="1"/>
      <c r="E1408" s="88"/>
      <c r="F1408" s="7">
        <f t="shared" si="300"/>
        <v>46394.2</v>
      </c>
      <c r="G1408" s="7">
        <f t="shared" si="300"/>
        <v>0</v>
      </c>
      <c r="H1408" s="35">
        <f t="shared" si="297"/>
        <v>46394.2</v>
      </c>
      <c r="I1408" s="7">
        <f t="shared" si="300"/>
        <v>0</v>
      </c>
      <c r="J1408" s="35">
        <f t="shared" si="294"/>
        <v>46394.2</v>
      </c>
      <c r="K1408" s="7">
        <f t="shared" si="300"/>
        <v>0</v>
      </c>
      <c r="L1408" s="35">
        <f t="shared" si="290"/>
        <v>46394.2</v>
      </c>
      <c r="M1408" s="7">
        <f t="shared" si="300"/>
        <v>0</v>
      </c>
      <c r="N1408" s="35">
        <f t="shared" si="295"/>
        <v>46394.2</v>
      </c>
      <c r="O1408" s="7">
        <f t="shared" si="300"/>
        <v>0</v>
      </c>
      <c r="P1408" s="35">
        <f t="shared" si="293"/>
        <v>46394.2</v>
      </c>
    </row>
    <row r="1409" spans="1:16" ht="33">
      <c r="A1409" s="12" t="s">
        <v>268</v>
      </c>
      <c r="B1409" s="43" t="s">
        <v>321</v>
      </c>
      <c r="C1409" s="8" t="s">
        <v>198</v>
      </c>
      <c r="D1409" s="1" t="s">
        <v>221</v>
      </c>
      <c r="E1409" s="88"/>
      <c r="F1409" s="7">
        <f t="shared" si="300"/>
        <v>46394.2</v>
      </c>
      <c r="G1409" s="7">
        <f t="shared" si="300"/>
        <v>0</v>
      </c>
      <c r="H1409" s="35">
        <f t="shared" si="297"/>
        <v>46394.2</v>
      </c>
      <c r="I1409" s="7">
        <f t="shared" si="300"/>
        <v>0</v>
      </c>
      <c r="J1409" s="35">
        <f t="shared" si="294"/>
        <v>46394.2</v>
      </c>
      <c r="K1409" s="7">
        <f t="shared" si="300"/>
        <v>0</v>
      </c>
      <c r="L1409" s="35">
        <f t="shared" si="290"/>
        <v>46394.2</v>
      </c>
      <c r="M1409" s="7">
        <f t="shared" si="300"/>
        <v>0</v>
      </c>
      <c r="N1409" s="35">
        <f t="shared" si="295"/>
        <v>46394.2</v>
      </c>
      <c r="O1409" s="7">
        <f t="shared" si="300"/>
        <v>0</v>
      </c>
      <c r="P1409" s="35">
        <f t="shared" si="293"/>
        <v>46394.2</v>
      </c>
    </row>
    <row r="1410" spans="1:16" ht="12.75">
      <c r="A1410" s="61" t="str">
        <f ca="1">IF(ISERROR(MATCH(E1410,Код_КВР,0)),"",INDIRECT(ADDRESS(MATCH(E1410,Код_КВР,0)+1,2,,,"КВР")))</f>
        <v>Обслуживание государственного (муниципального) долга</v>
      </c>
      <c r="B1410" s="43" t="s">
        <v>321</v>
      </c>
      <c r="C1410" s="8" t="s">
        <v>198</v>
      </c>
      <c r="D1410" s="1" t="s">
        <v>221</v>
      </c>
      <c r="E1410" s="88">
        <v>700</v>
      </c>
      <c r="F1410" s="7">
        <f t="shared" si="300"/>
        <v>46394.2</v>
      </c>
      <c r="G1410" s="7">
        <f t="shared" si="300"/>
        <v>0</v>
      </c>
      <c r="H1410" s="35">
        <f t="shared" si="297"/>
        <v>46394.2</v>
      </c>
      <c r="I1410" s="7">
        <f t="shared" si="300"/>
        <v>0</v>
      </c>
      <c r="J1410" s="35">
        <f t="shared" si="294"/>
        <v>46394.2</v>
      </c>
      <c r="K1410" s="7">
        <f t="shared" si="300"/>
        <v>0</v>
      </c>
      <c r="L1410" s="35">
        <f t="shared" si="290"/>
        <v>46394.2</v>
      </c>
      <c r="M1410" s="7">
        <f t="shared" si="300"/>
        <v>0</v>
      </c>
      <c r="N1410" s="35">
        <f t="shared" si="295"/>
        <v>46394.2</v>
      </c>
      <c r="O1410" s="7">
        <f t="shared" si="300"/>
        <v>0</v>
      </c>
      <c r="P1410" s="35">
        <f t="shared" si="293"/>
        <v>46394.2</v>
      </c>
    </row>
    <row r="1411" spans="1:16" ht="12.75">
      <c r="A1411" s="61" t="str">
        <f ca="1">IF(ISERROR(MATCH(E1411,Код_КВР,0)),"",INDIRECT(ADDRESS(MATCH(E1411,Код_КВР,0)+1,2,,,"КВР")))</f>
        <v>Обслуживание муниципального долга</v>
      </c>
      <c r="B1411" s="43" t="s">
        <v>321</v>
      </c>
      <c r="C1411" s="8" t="s">
        <v>198</v>
      </c>
      <c r="D1411" s="1" t="s">
        <v>221</v>
      </c>
      <c r="E1411" s="88">
        <v>730</v>
      </c>
      <c r="F1411" s="7">
        <f>'прил.5'!G862</f>
        <v>46394.2</v>
      </c>
      <c r="G1411" s="7">
        <f>'прил.5'!H862</f>
        <v>0</v>
      </c>
      <c r="H1411" s="35">
        <f t="shared" si="297"/>
        <v>46394.2</v>
      </c>
      <c r="I1411" s="7">
        <f>'прил.5'!J862</f>
        <v>0</v>
      </c>
      <c r="J1411" s="35">
        <f t="shared" si="294"/>
        <v>46394.2</v>
      </c>
      <c r="K1411" s="7">
        <f>'прил.5'!L862</f>
        <v>0</v>
      </c>
      <c r="L1411" s="35">
        <f t="shared" si="290"/>
        <v>46394.2</v>
      </c>
      <c r="M1411" s="7">
        <f>'прил.5'!N862</f>
        <v>0</v>
      </c>
      <c r="N1411" s="35">
        <f t="shared" si="295"/>
        <v>46394.2</v>
      </c>
      <c r="O1411" s="7">
        <f>'прил.5'!P862</f>
        <v>0</v>
      </c>
      <c r="P1411" s="35">
        <f t="shared" si="293"/>
        <v>46394.2</v>
      </c>
    </row>
    <row r="1412" spans="1:16" ht="54" customHeight="1">
      <c r="A1412" s="61" t="str">
        <f ca="1">IF(ISERROR(MATCH(B1412,Код_КЦСР,0)),"",INDIRECT(ADDRESS(MATCH(B1412,Код_КЦСР,0)+1,2,,,"КЦСР")))</f>
        <v>Реализация дополнительных мероприятий в сфере занятости населения за счет иных межбюджетных трансфертов из федерального бюджета</v>
      </c>
      <c r="B1412" s="94" t="s">
        <v>638</v>
      </c>
      <c r="C1412" s="8"/>
      <c r="D1412" s="1"/>
      <c r="E1412" s="94"/>
      <c r="F1412" s="7"/>
      <c r="G1412" s="7"/>
      <c r="H1412" s="35"/>
      <c r="I1412" s="7"/>
      <c r="J1412" s="35"/>
      <c r="K1412" s="7"/>
      <c r="L1412" s="35"/>
      <c r="M1412" s="7">
        <f>M1413</f>
        <v>65.5</v>
      </c>
      <c r="N1412" s="35">
        <f t="shared" si="295"/>
        <v>65.5</v>
      </c>
      <c r="O1412" s="7">
        <f>O1413</f>
        <v>0</v>
      </c>
      <c r="P1412" s="35">
        <f t="shared" si="293"/>
        <v>65.5</v>
      </c>
    </row>
    <row r="1413" spans="1:16" ht="12.75">
      <c r="A1413" s="61" t="str">
        <f ca="1">IF(ISERROR(MATCH(C1413,Код_Раздел,0)),"",INDIRECT(ADDRESS(MATCH(C1413,Код_Раздел,0)+1,2,,,"Раздел")))</f>
        <v>Национальная экономика</v>
      </c>
      <c r="B1413" s="94" t="s">
        <v>638</v>
      </c>
      <c r="C1413" s="8" t="s">
        <v>224</v>
      </c>
      <c r="D1413" s="1"/>
      <c r="E1413" s="94"/>
      <c r="F1413" s="7"/>
      <c r="G1413" s="7"/>
      <c r="H1413" s="35"/>
      <c r="I1413" s="7"/>
      <c r="J1413" s="35"/>
      <c r="K1413" s="7"/>
      <c r="L1413" s="35"/>
      <c r="M1413" s="7">
        <f>M1414</f>
        <v>65.5</v>
      </c>
      <c r="N1413" s="35">
        <f t="shared" si="295"/>
        <v>65.5</v>
      </c>
      <c r="O1413" s="7">
        <f>O1414</f>
        <v>0</v>
      </c>
      <c r="P1413" s="35">
        <f t="shared" si="293"/>
        <v>65.5</v>
      </c>
    </row>
    <row r="1414" spans="1:16" ht="12.75">
      <c r="A1414" s="76" t="s">
        <v>211</v>
      </c>
      <c r="B1414" s="94" t="s">
        <v>638</v>
      </c>
      <c r="C1414" s="8" t="s">
        <v>224</v>
      </c>
      <c r="D1414" s="1" t="s">
        <v>221</v>
      </c>
      <c r="E1414" s="94"/>
      <c r="F1414" s="7"/>
      <c r="G1414" s="7"/>
      <c r="H1414" s="35"/>
      <c r="I1414" s="7"/>
      <c r="J1414" s="35"/>
      <c r="K1414" s="7"/>
      <c r="L1414" s="35"/>
      <c r="M1414" s="7">
        <f>M1415</f>
        <v>65.5</v>
      </c>
      <c r="N1414" s="35">
        <f t="shared" si="295"/>
        <v>65.5</v>
      </c>
      <c r="O1414" s="7">
        <f>O1415</f>
        <v>0</v>
      </c>
      <c r="P1414" s="35">
        <f t="shared" si="293"/>
        <v>65.5</v>
      </c>
    </row>
    <row r="1415" spans="1:16" ht="33">
      <c r="A1415" s="61" t="str">
        <f ca="1">IF(ISERROR(MATCH(E1415,Код_КВР,0)),"",INDIRECT(ADDRESS(MATCH(E1415,Код_КВР,0)+1,2,,,"КВР")))</f>
        <v>Предоставление субсидий бюджетным, автономным учреждениям и иным некоммерческим организациям</v>
      </c>
      <c r="B1415" s="94" t="s">
        <v>638</v>
      </c>
      <c r="C1415" s="8" t="s">
        <v>224</v>
      </c>
      <c r="D1415" s="1" t="s">
        <v>221</v>
      </c>
      <c r="E1415" s="94">
        <v>600</v>
      </c>
      <c r="F1415" s="7"/>
      <c r="G1415" s="7"/>
      <c r="H1415" s="35"/>
      <c r="I1415" s="7"/>
      <c r="J1415" s="35"/>
      <c r="K1415" s="7"/>
      <c r="L1415" s="35"/>
      <c r="M1415" s="7">
        <f>M1416</f>
        <v>65.5</v>
      </c>
      <c r="N1415" s="35">
        <f t="shared" si="295"/>
        <v>65.5</v>
      </c>
      <c r="O1415" s="7">
        <f>O1416</f>
        <v>0</v>
      </c>
      <c r="P1415" s="35">
        <f t="shared" si="293"/>
        <v>65.5</v>
      </c>
    </row>
    <row r="1416" spans="1:16" ht="12.75">
      <c r="A1416" s="61" t="str">
        <f ca="1">IF(ISERROR(MATCH(E1416,Код_КВР,0)),"",INDIRECT(ADDRESS(MATCH(E1416,Код_КВР,0)+1,2,,,"КВР")))</f>
        <v>Субсидии бюджетным учреждениям</v>
      </c>
      <c r="B1416" s="94" t="s">
        <v>638</v>
      </c>
      <c r="C1416" s="8" t="s">
        <v>224</v>
      </c>
      <c r="D1416" s="1" t="s">
        <v>221</v>
      </c>
      <c r="E1416" s="94">
        <v>610</v>
      </c>
      <c r="F1416" s="7"/>
      <c r="G1416" s="7"/>
      <c r="H1416" s="35"/>
      <c r="I1416" s="7"/>
      <c r="J1416" s="35"/>
      <c r="K1416" s="7"/>
      <c r="L1416" s="35"/>
      <c r="M1416" s="7">
        <f>M1417</f>
        <v>65.5</v>
      </c>
      <c r="N1416" s="35">
        <f t="shared" si="295"/>
        <v>65.5</v>
      </c>
      <c r="O1416" s="7">
        <f>O1417</f>
        <v>0</v>
      </c>
      <c r="P1416" s="35">
        <f t="shared" si="293"/>
        <v>65.5</v>
      </c>
    </row>
    <row r="1417" spans="1:16" ht="12.75">
      <c r="A1417" s="61" t="str">
        <f ca="1">IF(ISERROR(MATCH(E1417,Код_КВР,0)),"",INDIRECT(ADDRESS(MATCH(E1417,Код_КВР,0)+1,2,,,"КВР")))</f>
        <v>Субсидии бюджетным учреждениям на иные цели</v>
      </c>
      <c r="B1417" s="94" t="s">
        <v>638</v>
      </c>
      <c r="C1417" s="8" t="s">
        <v>224</v>
      </c>
      <c r="D1417" s="1" t="s">
        <v>221</v>
      </c>
      <c r="E1417" s="94">
        <v>612</v>
      </c>
      <c r="F1417" s="7"/>
      <c r="G1417" s="7"/>
      <c r="H1417" s="35"/>
      <c r="I1417" s="7"/>
      <c r="J1417" s="35"/>
      <c r="K1417" s="7"/>
      <c r="L1417" s="35"/>
      <c r="M1417" s="7">
        <f>'прил.5'!N558</f>
        <v>65.5</v>
      </c>
      <c r="N1417" s="35">
        <f t="shared" si="295"/>
        <v>65.5</v>
      </c>
      <c r="O1417" s="7">
        <f>'прил.5'!P558</f>
        <v>0</v>
      </c>
      <c r="P1417" s="35">
        <f t="shared" si="293"/>
        <v>65.5</v>
      </c>
    </row>
    <row r="1418" spans="1:16" ht="66">
      <c r="A1418" s="61" t="str">
        <f ca="1">IF(ISERROR(MATCH(B1418,Код_КЦСР,0)),"",INDIRECT(ADDRESS(MATCH(B1418,Код_КЦСР,0)+1,2,,,"КЦСР")))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1418" s="88" t="s">
        <v>389</v>
      </c>
      <c r="C1418" s="8"/>
      <c r="D1418" s="1"/>
      <c r="E1418" s="88"/>
      <c r="F1418" s="7">
        <f aca="true" t="shared" si="301" ref="F1418:O1422">F1419</f>
        <v>0</v>
      </c>
      <c r="G1418" s="7">
        <f t="shared" si="301"/>
        <v>0</v>
      </c>
      <c r="H1418" s="35">
        <f aca="true" t="shared" si="302" ref="H1418:H1423">F1418+G1418</f>
        <v>0</v>
      </c>
      <c r="I1418" s="7">
        <f t="shared" si="301"/>
        <v>0</v>
      </c>
      <c r="J1418" s="35">
        <f aca="true" t="shared" si="303" ref="J1418:J1423">H1418+I1418</f>
        <v>0</v>
      </c>
      <c r="K1418" s="7">
        <f t="shared" si="301"/>
        <v>0</v>
      </c>
      <c r="L1418" s="35">
        <f aca="true" t="shared" si="304" ref="L1418:L1423">J1418+K1418</f>
        <v>0</v>
      </c>
      <c r="M1418" s="7">
        <f t="shared" si="301"/>
        <v>21.9</v>
      </c>
      <c r="N1418" s="35">
        <f t="shared" si="295"/>
        <v>21.9</v>
      </c>
      <c r="O1418" s="7">
        <f t="shared" si="301"/>
        <v>0</v>
      </c>
      <c r="P1418" s="35">
        <f t="shared" si="293"/>
        <v>21.9</v>
      </c>
    </row>
    <row r="1419" spans="1:16" ht="12.75">
      <c r="A1419" s="61" t="str">
        <f ca="1">IF(ISERROR(MATCH(C1419,Код_Раздел,0)),"",INDIRECT(ADDRESS(MATCH(C1419,Код_Раздел,0)+1,2,,,"Раздел")))</f>
        <v>Общегосударственные  вопросы</v>
      </c>
      <c r="B1419" s="88" t="s">
        <v>389</v>
      </c>
      <c r="C1419" s="8" t="s">
        <v>221</v>
      </c>
      <c r="D1419" s="1"/>
      <c r="E1419" s="88"/>
      <c r="F1419" s="7">
        <f t="shared" si="301"/>
        <v>0</v>
      </c>
      <c r="G1419" s="7">
        <f t="shared" si="301"/>
        <v>0</v>
      </c>
      <c r="H1419" s="35">
        <f t="shared" si="302"/>
        <v>0</v>
      </c>
      <c r="I1419" s="7">
        <f t="shared" si="301"/>
        <v>0</v>
      </c>
      <c r="J1419" s="35">
        <f t="shared" si="303"/>
        <v>0</v>
      </c>
      <c r="K1419" s="7">
        <f t="shared" si="301"/>
        <v>0</v>
      </c>
      <c r="L1419" s="35">
        <f t="shared" si="304"/>
        <v>0</v>
      </c>
      <c r="M1419" s="7">
        <f t="shared" si="301"/>
        <v>21.9</v>
      </c>
      <c r="N1419" s="35">
        <f>L1419+M1419</f>
        <v>21.9</v>
      </c>
      <c r="O1419" s="7">
        <f t="shared" si="301"/>
        <v>0</v>
      </c>
      <c r="P1419" s="35">
        <f t="shared" si="293"/>
        <v>21.9</v>
      </c>
    </row>
    <row r="1420" spans="1:16" ht="12.75">
      <c r="A1420" s="76" t="s">
        <v>381</v>
      </c>
      <c r="B1420" s="88" t="s">
        <v>389</v>
      </c>
      <c r="C1420" s="8" t="s">
        <v>221</v>
      </c>
      <c r="D1420" s="1" t="s">
        <v>229</v>
      </c>
      <c r="E1420" s="88"/>
      <c r="F1420" s="7">
        <f t="shared" si="301"/>
        <v>0</v>
      </c>
      <c r="G1420" s="7">
        <f t="shared" si="301"/>
        <v>0</v>
      </c>
      <c r="H1420" s="35">
        <f t="shared" si="302"/>
        <v>0</v>
      </c>
      <c r="I1420" s="7">
        <f t="shared" si="301"/>
        <v>0</v>
      </c>
      <c r="J1420" s="35">
        <f t="shared" si="303"/>
        <v>0</v>
      </c>
      <c r="K1420" s="7">
        <f t="shared" si="301"/>
        <v>0</v>
      </c>
      <c r="L1420" s="35">
        <f t="shared" si="304"/>
        <v>0</v>
      </c>
      <c r="M1420" s="7">
        <f t="shared" si="301"/>
        <v>21.9</v>
      </c>
      <c r="N1420" s="35">
        <f>L1420+M1420</f>
        <v>21.9</v>
      </c>
      <c r="O1420" s="7">
        <f t="shared" si="301"/>
        <v>0</v>
      </c>
      <c r="P1420" s="35">
        <f t="shared" si="293"/>
        <v>21.9</v>
      </c>
    </row>
    <row r="1421" spans="1:16" ht="12.75">
      <c r="A1421" s="61" t="str">
        <f ca="1">IF(ISERROR(MATCH(E1421,Код_КВР,0)),"",INDIRECT(ADDRESS(MATCH(E1421,Код_КВР,0)+1,2,,,"КВР")))</f>
        <v>Закупка товаров, работ и услуг для муниципальных нужд</v>
      </c>
      <c r="B1421" s="88" t="s">
        <v>389</v>
      </c>
      <c r="C1421" s="8" t="s">
        <v>221</v>
      </c>
      <c r="D1421" s="1" t="s">
        <v>229</v>
      </c>
      <c r="E1421" s="88">
        <v>200</v>
      </c>
      <c r="F1421" s="7">
        <f t="shared" si="301"/>
        <v>0</v>
      </c>
      <c r="G1421" s="7">
        <f t="shared" si="301"/>
        <v>0</v>
      </c>
      <c r="H1421" s="35">
        <f t="shared" si="302"/>
        <v>0</v>
      </c>
      <c r="I1421" s="7">
        <f t="shared" si="301"/>
        <v>0</v>
      </c>
      <c r="J1421" s="35">
        <f t="shared" si="303"/>
        <v>0</v>
      </c>
      <c r="K1421" s="7">
        <f t="shared" si="301"/>
        <v>0</v>
      </c>
      <c r="L1421" s="35">
        <f t="shared" si="304"/>
        <v>0</v>
      </c>
      <c r="M1421" s="7">
        <f t="shared" si="301"/>
        <v>21.9</v>
      </c>
      <c r="N1421" s="35">
        <f>L1421+M1421</f>
        <v>21.9</v>
      </c>
      <c r="O1421" s="7">
        <f t="shared" si="301"/>
        <v>0</v>
      </c>
      <c r="P1421" s="35">
        <f t="shared" si="293"/>
        <v>21.9</v>
      </c>
    </row>
    <row r="1422" spans="1:16" ht="33">
      <c r="A1422" s="61" t="str">
        <f ca="1">IF(ISERROR(MATCH(E1422,Код_КВР,0)),"",INDIRECT(ADDRESS(MATCH(E1422,Код_КВР,0)+1,2,,,"КВР")))</f>
        <v>Иные закупки товаров, работ и услуг для обеспечения муниципальных нужд</v>
      </c>
      <c r="B1422" s="88" t="s">
        <v>389</v>
      </c>
      <c r="C1422" s="8" t="s">
        <v>221</v>
      </c>
      <c r="D1422" s="1" t="s">
        <v>229</v>
      </c>
      <c r="E1422" s="88">
        <v>240</v>
      </c>
      <c r="F1422" s="7">
        <f t="shared" si="301"/>
        <v>0</v>
      </c>
      <c r="G1422" s="7">
        <f t="shared" si="301"/>
        <v>0</v>
      </c>
      <c r="H1422" s="35">
        <f t="shared" si="302"/>
        <v>0</v>
      </c>
      <c r="I1422" s="7">
        <f t="shared" si="301"/>
        <v>0</v>
      </c>
      <c r="J1422" s="35">
        <f t="shared" si="303"/>
        <v>0</v>
      </c>
      <c r="K1422" s="7">
        <f t="shared" si="301"/>
        <v>0</v>
      </c>
      <c r="L1422" s="35">
        <f t="shared" si="304"/>
        <v>0</v>
      </c>
      <c r="M1422" s="7">
        <f t="shared" si="301"/>
        <v>21.9</v>
      </c>
      <c r="N1422" s="35">
        <f>L1422+M1422</f>
        <v>21.9</v>
      </c>
      <c r="O1422" s="7">
        <f t="shared" si="301"/>
        <v>0</v>
      </c>
      <c r="P1422" s="35">
        <f t="shared" si="293"/>
        <v>21.9</v>
      </c>
    </row>
    <row r="1423" spans="1:16" ht="33">
      <c r="A1423" s="61" t="str">
        <f ca="1">IF(ISERROR(MATCH(E1423,Код_КВР,0)),"",INDIRECT(ADDRESS(MATCH(E1423,Код_КВР,0)+1,2,,,"КВР")))</f>
        <v xml:space="preserve">Прочая закупка товаров, работ и услуг для обеспечения муниципальных нужд         </v>
      </c>
      <c r="B1423" s="88" t="s">
        <v>389</v>
      </c>
      <c r="C1423" s="8" t="s">
        <v>221</v>
      </c>
      <c r="D1423" s="1" t="s">
        <v>229</v>
      </c>
      <c r="E1423" s="88">
        <v>244</v>
      </c>
      <c r="F1423" s="7">
        <f>'прил.5'!G69</f>
        <v>0</v>
      </c>
      <c r="G1423" s="7">
        <f>'прил.5'!H69</f>
        <v>0</v>
      </c>
      <c r="H1423" s="35">
        <f t="shared" si="302"/>
        <v>0</v>
      </c>
      <c r="I1423" s="7">
        <f>'прил.5'!J69</f>
        <v>0</v>
      </c>
      <c r="J1423" s="35">
        <f t="shared" si="303"/>
        <v>0</v>
      </c>
      <c r="K1423" s="7">
        <f>'прил.5'!L69</f>
        <v>0</v>
      </c>
      <c r="L1423" s="35">
        <f t="shared" si="304"/>
        <v>0</v>
      </c>
      <c r="M1423" s="7">
        <f>'прил.5'!N69</f>
        <v>21.9</v>
      </c>
      <c r="N1423" s="35">
        <f>L1423+M1423</f>
        <v>21.9</v>
      </c>
      <c r="O1423" s="7">
        <f>'прил.5'!P69</f>
        <v>0</v>
      </c>
      <c r="P1423" s="35">
        <f t="shared" si="293"/>
        <v>21.9</v>
      </c>
    </row>
    <row r="1424" spans="1:16" ht="33">
      <c r="A1424" s="61" t="str">
        <f ca="1">IF(ISERROR(MATCH(B1424,Код_КЦСР,0)),"",INDIRECT(ADDRESS(MATCH(B1424,Код_КЦСР,0)+1,2,,,"КЦСР")))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424" s="89" t="s">
        <v>407</v>
      </c>
      <c r="C1424" s="8"/>
      <c r="D1424" s="1"/>
      <c r="E1424" s="88"/>
      <c r="F1424" s="7">
        <f aca="true" t="shared" si="305" ref="F1424:O1427">F1425</f>
        <v>1390</v>
      </c>
      <c r="G1424" s="7">
        <f t="shared" si="305"/>
        <v>0</v>
      </c>
      <c r="H1424" s="35">
        <f t="shared" si="297"/>
        <v>1390</v>
      </c>
      <c r="I1424" s="7">
        <f>I1425</f>
        <v>0</v>
      </c>
      <c r="J1424" s="35">
        <f t="shared" si="294"/>
        <v>1390</v>
      </c>
      <c r="K1424" s="7">
        <f>K1425</f>
        <v>0</v>
      </c>
      <c r="L1424" s="35">
        <f t="shared" si="290"/>
        <v>1390</v>
      </c>
      <c r="M1424" s="7">
        <f>M1425</f>
        <v>0</v>
      </c>
      <c r="N1424" s="35">
        <f t="shared" si="295"/>
        <v>1390</v>
      </c>
      <c r="O1424" s="7">
        <f>O1425</f>
        <v>0</v>
      </c>
      <c r="P1424" s="35">
        <f t="shared" si="293"/>
        <v>1390</v>
      </c>
    </row>
    <row r="1425" spans="1:16" ht="12.75">
      <c r="A1425" s="61" t="str">
        <f ca="1">IF(ISERROR(MATCH(C1425,Код_Раздел,0)),"",INDIRECT(ADDRESS(MATCH(C1425,Код_Раздел,0)+1,2,,,"Раздел")))</f>
        <v>Социальная политика</v>
      </c>
      <c r="B1425" s="89" t="s">
        <v>407</v>
      </c>
      <c r="C1425" s="8" t="s">
        <v>196</v>
      </c>
      <c r="D1425" s="1"/>
      <c r="E1425" s="88"/>
      <c r="F1425" s="7">
        <f t="shared" si="305"/>
        <v>1390</v>
      </c>
      <c r="G1425" s="7">
        <f t="shared" si="305"/>
        <v>0</v>
      </c>
      <c r="H1425" s="35">
        <f t="shared" si="297"/>
        <v>1390</v>
      </c>
      <c r="I1425" s="7">
        <f t="shared" si="305"/>
        <v>0</v>
      </c>
      <c r="J1425" s="35">
        <f t="shared" si="294"/>
        <v>1390</v>
      </c>
      <c r="K1425" s="7">
        <f t="shared" si="305"/>
        <v>0</v>
      </c>
      <c r="L1425" s="35">
        <f aca="true" t="shared" si="306" ref="L1425:L1482">J1425+K1425</f>
        <v>1390</v>
      </c>
      <c r="M1425" s="7">
        <f t="shared" si="305"/>
        <v>0</v>
      </c>
      <c r="N1425" s="35">
        <f t="shared" si="295"/>
        <v>1390</v>
      </c>
      <c r="O1425" s="7">
        <f t="shared" si="305"/>
        <v>0</v>
      </c>
      <c r="P1425" s="35">
        <f t="shared" si="293"/>
        <v>1390</v>
      </c>
    </row>
    <row r="1426" spans="1:16" ht="12.75">
      <c r="A1426" s="12" t="s">
        <v>197</v>
      </c>
      <c r="B1426" s="89" t="s">
        <v>407</v>
      </c>
      <c r="C1426" s="8" t="s">
        <v>196</v>
      </c>
      <c r="D1426" s="1" t="s">
        <v>225</v>
      </c>
      <c r="E1426" s="88"/>
      <c r="F1426" s="7">
        <f t="shared" si="305"/>
        <v>1390</v>
      </c>
      <c r="G1426" s="7">
        <f t="shared" si="305"/>
        <v>0</v>
      </c>
      <c r="H1426" s="35">
        <f t="shared" si="297"/>
        <v>1390</v>
      </c>
      <c r="I1426" s="7">
        <f>I1427+I1429</f>
        <v>0</v>
      </c>
      <c r="J1426" s="35">
        <f t="shared" si="294"/>
        <v>1390</v>
      </c>
      <c r="K1426" s="7">
        <f>K1427+K1429</f>
        <v>0</v>
      </c>
      <c r="L1426" s="35">
        <f t="shared" si="306"/>
        <v>1390</v>
      </c>
      <c r="M1426" s="7">
        <f>M1427+M1429</f>
        <v>0</v>
      </c>
      <c r="N1426" s="35">
        <f t="shared" si="295"/>
        <v>1390</v>
      </c>
      <c r="O1426" s="7">
        <f>O1427+O1429</f>
        <v>0</v>
      </c>
      <c r="P1426" s="35">
        <f t="shared" si="293"/>
        <v>1390</v>
      </c>
    </row>
    <row r="1427" spans="1:16" ht="33">
      <c r="A1427" s="61" t="str">
        <f ca="1">IF(ISERROR(MATCH(E1427,Код_КВР,0)),"",INDIRECT(ADDRESS(MATCH(E1427,Код_КВР,0)+1,2,,,"КВР")))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27" s="89" t="s">
        <v>407</v>
      </c>
      <c r="C1427" s="8" t="s">
        <v>196</v>
      </c>
      <c r="D1427" s="1" t="s">
        <v>225</v>
      </c>
      <c r="E1427" s="88">
        <v>100</v>
      </c>
      <c r="F1427" s="7">
        <f t="shared" si="305"/>
        <v>1390</v>
      </c>
      <c r="G1427" s="7">
        <f t="shared" si="305"/>
        <v>0</v>
      </c>
      <c r="H1427" s="35">
        <f t="shared" si="297"/>
        <v>1390</v>
      </c>
      <c r="I1427" s="7">
        <f t="shared" si="305"/>
        <v>-435</v>
      </c>
      <c r="J1427" s="35">
        <f t="shared" si="294"/>
        <v>955</v>
      </c>
      <c r="K1427" s="7">
        <f t="shared" si="305"/>
        <v>0</v>
      </c>
      <c r="L1427" s="35">
        <f t="shared" si="306"/>
        <v>955</v>
      </c>
      <c r="M1427" s="7">
        <f t="shared" si="305"/>
        <v>0</v>
      </c>
      <c r="N1427" s="35">
        <f t="shared" si="295"/>
        <v>955</v>
      </c>
      <c r="O1427" s="7">
        <f t="shared" si="305"/>
        <v>0</v>
      </c>
      <c r="P1427" s="35">
        <f t="shared" si="293"/>
        <v>955</v>
      </c>
    </row>
    <row r="1428" spans="1:16" ht="12.75">
      <c r="A1428" s="61" t="str">
        <f ca="1">IF(ISERROR(MATCH(E1428,Код_КВР,0)),"",INDIRECT(ADDRESS(MATCH(E1428,Код_КВР,0)+1,2,,,"КВР")))</f>
        <v>Расходы на выплаты персоналу муниципальных органов</v>
      </c>
      <c r="B1428" s="89" t="s">
        <v>407</v>
      </c>
      <c r="C1428" s="8" t="s">
        <v>196</v>
      </c>
      <c r="D1428" s="1" t="s">
        <v>225</v>
      </c>
      <c r="E1428" s="88">
        <v>120</v>
      </c>
      <c r="F1428" s="7">
        <f>'прил.5'!G1297</f>
        <v>1390</v>
      </c>
      <c r="G1428" s="7">
        <f>'прил.5'!H1297</f>
        <v>0</v>
      </c>
      <c r="H1428" s="35">
        <f t="shared" si="297"/>
        <v>1390</v>
      </c>
      <c r="I1428" s="7">
        <f>'прил.5'!J1297</f>
        <v>-435</v>
      </c>
      <c r="J1428" s="35">
        <f t="shared" si="294"/>
        <v>955</v>
      </c>
      <c r="K1428" s="7">
        <f>'прил.5'!L1297</f>
        <v>0</v>
      </c>
      <c r="L1428" s="35">
        <f t="shared" si="306"/>
        <v>955</v>
      </c>
      <c r="M1428" s="7">
        <f>'прил.5'!N1297</f>
        <v>0</v>
      </c>
      <c r="N1428" s="35">
        <f t="shared" si="295"/>
        <v>955</v>
      </c>
      <c r="O1428" s="7">
        <f>'прил.5'!P1297</f>
        <v>0</v>
      </c>
      <c r="P1428" s="35">
        <f t="shared" si="293"/>
        <v>955</v>
      </c>
    </row>
    <row r="1429" spans="1:16" ht="12.75">
      <c r="A1429" s="61" t="str">
        <f ca="1">IF(ISERROR(MATCH(E1429,Код_КВР,0)),"",INDIRECT(ADDRESS(MATCH(E1429,Код_КВР,0)+1,2,,,"КВР")))</f>
        <v>Закупка товаров, работ и услуг для муниципальных нужд</v>
      </c>
      <c r="B1429" s="89" t="s">
        <v>407</v>
      </c>
      <c r="C1429" s="8" t="s">
        <v>196</v>
      </c>
      <c r="D1429" s="1" t="s">
        <v>225</v>
      </c>
      <c r="E1429" s="88">
        <v>200</v>
      </c>
      <c r="F1429" s="7"/>
      <c r="G1429" s="7"/>
      <c r="H1429" s="35"/>
      <c r="I1429" s="7">
        <f>I1430</f>
        <v>435</v>
      </c>
      <c r="J1429" s="35">
        <f t="shared" si="294"/>
        <v>435</v>
      </c>
      <c r="K1429" s="7">
        <f>K1430</f>
        <v>0</v>
      </c>
      <c r="L1429" s="35">
        <f t="shared" si="306"/>
        <v>435</v>
      </c>
      <c r="M1429" s="7">
        <f>M1430</f>
        <v>0</v>
      </c>
      <c r="N1429" s="35">
        <f t="shared" si="295"/>
        <v>435</v>
      </c>
      <c r="O1429" s="7">
        <f>O1430</f>
        <v>0</v>
      </c>
      <c r="P1429" s="35">
        <f t="shared" si="293"/>
        <v>435</v>
      </c>
    </row>
    <row r="1430" spans="1:16" ht="33">
      <c r="A1430" s="61" t="str">
        <f ca="1">IF(ISERROR(MATCH(E1430,Код_КВР,0)),"",INDIRECT(ADDRESS(MATCH(E1430,Код_КВР,0)+1,2,,,"КВР")))</f>
        <v>Иные закупки товаров, работ и услуг для обеспечения муниципальных нужд</v>
      </c>
      <c r="B1430" s="89" t="s">
        <v>407</v>
      </c>
      <c r="C1430" s="8" t="s">
        <v>196</v>
      </c>
      <c r="D1430" s="1" t="s">
        <v>225</v>
      </c>
      <c r="E1430" s="88">
        <v>240</v>
      </c>
      <c r="F1430" s="7"/>
      <c r="G1430" s="7"/>
      <c r="H1430" s="35"/>
      <c r="I1430" s="7">
        <f>I1431</f>
        <v>435</v>
      </c>
      <c r="J1430" s="35">
        <f t="shared" si="294"/>
        <v>435</v>
      </c>
      <c r="K1430" s="7">
        <f>K1431</f>
        <v>0</v>
      </c>
      <c r="L1430" s="35">
        <f t="shared" si="306"/>
        <v>435</v>
      </c>
      <c r="M1430" s="7">
        <f>M1431</f>
        <v>0</v>
      </c>
      <c r="N1430" s="35">
        <f t="shared" si="295"/>
        <v>435</v>
      </c>
      <c r="O1430" s="7">
        <f>O1431</f>
        <v>0</v>
      </c>
      <c r="P1430" s="35">
        <f t="shared" si="293"/>
        <v>435</v>
      </c>
    </row>
    <row r="1431" spans="1:16" ht="33">
      <c r="A1431" s="61" t="str">
        <f ca="1">IF(ISERROR(MATCH(E1431,Код_КВР,0)),"",INDIRECT(ADDRESS(MATCH(E1431,Код_КВР,0)+1,2,,,"КВР")))</f>
        <v xml:space="preserve">Прочая закупка товаров, работ и услуг для обеспечения муниципальных нужд         </v>
      </c>
      <c r="B1431" s="89" t="s">
        <v>407</v>
      </c>
      <c r="C1431" s="8" t="s">
        <v>196</v>
      </c>
      <c r="D1431" s="1" t="s">
        <v>225</v>
      </c>
      <c r="E1431" s="88">
        <v>244</v>
      </c>
      <c r="F1431" s="7"/>
      <c r="G1431" s="7"/>
      <c r="H1431" s="35"/>
      <c r="I1431" s="7">
        <f>'прил.5'!J1300</f>
        <v>435</v>
      </c>
      <c r="J1431" s="35">
        <f t="shared" si="294"/>
        <v>435</v>
      </c>
      <c r="K1431" s="7">
        <f>'прил.5'!L1300</f>
        <v>0</v>
      </c>
      <c r="L1431" s="35">
        <f t="shared" si="306"/>
        <v>435</v>
      </c>
      <c r="M1431" s="7">
        <f>'прил.5'!N1300</f>
        <v>0</v>
      </c>
      <c r="N1431" s="35">
        <f t="shared" si="295"/>
        <v>435</v>
      </c>
      <c r="O1431" s="7">
        <f>'прил.5'!P1300</f>
        <v>0</v>
      </c>
      <c r="P1431" s="35">
        <f t="shared" si="293"/>
        <v>435</v>
      </c>
    </row>
    <row r="1432" spans="1:16" ht="12.75">
      <c r="A1432" s="61" t="str">
        <f ca="1">IF(ISERROR(MATCH(B1432,Код_КЦСР,0)),"",INDIRECT(ADDRESS(MATCH(B1432,Код_КЦСР,0)+1,2,,,"КЦСР")))</f>
        <v>Кредиторская задолженность, сложившаяся по итогам 2013 года</v>
      </c>
      <c r="B1432" s="89" t="s">
        <v>377</v>
      </c>
      <c r="C1432" s="8"/>
      <c r="D1432" s="1"/>
      <c r="E1432" s="88"/>
      <c r="F1432" s="7">
        <f aca="true" t="shared" si="307" ref="F1432:O1436">F1433</f>
        <v>117199.6</v>
      </c>
      <c r="G1432" s="7">
        <f t="shared" si="307"/>
        <v>-64000</v>
      </c>
      <c r="H1432" s="35">
        <f aca="true" t="shared" si="308" ref="H1432:H1437">F1432+G1432</f>
        <v>53199.600000000006</v>
      </c>
      <c r="I1432" s="7">
        <f>I1433+I1438+I1462+I1453</f>
        <v>-1.8189894035458565E-12</v>
      </c>
      <c r="J1432" s="35">
        <f aca="true" t="shared" si="309" ref="J1432:J1452">H1432+I1432</f>
        <v>53199.600000000006</v>
      </c>
      <c r="K1432" s="7">
        <f>K1433+K1438+K1462+K1453</f>
        <v>-3020</v>
      </c>
      <c r="L1432" s="35">
        <f t="shared" si="306"/>
        <v>50179.600000000006</v>
      </c>
      <c r="M1432" s="7">
        <f>M1433+M1438+M1462+M1453</f>
        <v>0</v>
      </c>
      <c r="N1432" s="35">
        <f t="shared" si="295"/>
        <v>50179.600000000006</v>
      </c>
      <c r="O1432" s="7">
        <f>O1433+O1438+O1462+O1453</f>
        <v>0</v>
      </c>
      <c r="P1432" s="35">
        <f t="shared" si="293"/>
        <v>50179.600000000006</v>
      </c>
    </row>
    <row r="1433" spans="1:16" ht="12.75">
      <c r="A1433" s="61" t="str">
        <f ca="1">IF(ISERROR(MATCH(C1433,Код_Раздел,0)),"",INDIRECT(ADDRESS(MATCH(C1433,Код_Раздел,0)+1,2,,,"Раздел")))</f>
        <v>Национальная экономика</v>
      </c>
      <c r="B1433" s="89" t="s">
        <v>377</v>
      </c>
      <c r="C1433" s="8" t="s">
        <v>224</v>
      </c>
      <c r="D1433" s="1"/>
      <c r="E1433" s="88"/>
      <c r="F1433" s="7">
        <f t="shared" si="307"/>
        <v>117199.6</v>
      </c>
      <c r="G1433" s="7">
        <f t="shared" si="307"/>
        <v>-64000</v>
      </c>
      <c r="H1433" s="35">
        <f t="shared" si="308"/>
        <v>53199.600000000006</v>
      </c>
      <c r="I1433" s="7">
        <f t="shared" si="307"/>
        <v>-50171.2</v>
      </c>
      <c r="J1433" s="35">
        <f t="shared" si="309"/>
        <v>3028.4000000000087</v>
      </c>
      <c r="K1433" s="7">
        <f t="shared" si="307"/>
        <v>-3020</v>
      </c>
      <c r="L1433" s="35">
        <f t="shared" si="306"/>
        <v>8.400000000008731</v>
      </c>
      <c r="M1433" s="7">
        <f t="shared" si="307"/>
        <v>0</v>
      </c>
      <c r="N1433" s="35">
        <f t="shared" si="295"/>
        <v>8.400000000008731</v>
      </c>
      <c r="O1433" s="7">
        <f t="shared" si="307"/>
        <v>0</v>
      </c>
      <c r="P1433" s="35">
        <f t="shared" si="293"/>
        <v>8.400000000008731</v>
      </c>
    </row>
    <row r="1434" spans="1:16" ht="12.75">
      <c r="A1434" s="12" t="s">
        <v>231</v>
      </c>
      <c r="B1434" s="89" t="s">
        <v>377</v>
      </c>
      <c r="C1434" s="8" t="s">
        <v>224</v>
      </c>
      <c r="D1434" s="1" t="s">
        <v>204</v>
      </c>
      <c r="E1434" s="88"/>
      <c r="F1434" s="7">
        <f t="shared" si="307"/>
        <v>117199.6</v>
      </c>
      <c r="G1434" s="7">
        <f t="shared" si="307"/>
        <v>-64000</v>
      </c>
      <c r="H1434" s="35">
        <f t="shared" si="308"/>
        <v>53199.600000000006</v>
      </c>
      <c r="I1434" s="7">
        <f t="shared" si="307"/>
        <v>-50171.2</v>
      </c>
      <c r="J1434" s="35">
        <f t="shared" si="309"/>
        <v>3028.4000000000087</v>
      </c>
      <c r="K1434" s="7">
        <f t="shared" si="307"/>
        <v>-3020</v>
      </c>
      <c r="L1434" s="35">
        <f t="shared" si="306"/>
        <v>8.400000000008731</v>
      </c>
      <c r="M1434" s="7">
        <f t="shared" si="307"/>
        <v>0</v>
      </c>
      <c r="N1434" s="35">
        <f t="shared" si="295"/>
        <v>8.400000000008731</v>
      </c>
      <c r="O1434" s="7">
        <f t="shared" si="307"/>
        <v>0</v>
      </c>
      <c r="P1434" s="35">
        <f t="shared" si="293"/>
        <v>8.400000000008731</v>
      </c>
    </row>
    <row r="1435" spans="1:16" ht="12.75">
      <c r="A1435" s="61" t="str">
        <f ca="1">IF(ISERROR(MATCH(E1435,Код_КВР,0)),"",INDIRECT(ADDRESS(MATCH(E1435,Код_КВР,0)+1,2,,,"КВР")))</f>
        <v>Закупка товаров, работ и услуг для муниципальных нужд</v>
      </c>
      <c r="B1435" s="89" t="s">
        <v>377</v>
      </c>
      <c r="C1435" s="8" t="s">
        <v>224</v>
      </c>
      <c r="D1435" s="1" t="s">
        <v>204</v>
      </c>
      <c r="E1435" s="88">
        <v>200</v>
      </c>
      <c r="F1435" s="7">
        <f t="shared" si="307"/>
        <v>117199.6</v>
      </c>
      <c r="G1435" s="7">
        <f t="shared" si="307"/>
        <v>-64000</v>
      </c>
      <c r="H1435" s="35">
        <f t="shared" si="308"/>
        <v>53199.600000000006</v>
      </c>
      <c r="I1435" s="7">
        <f t="shared" si="307"/>
        <v>-50171.2</v>
      </c>
      <c r="J1435" s="35">
        <f t="shared" si="309"/>
        <v>3028.4000000000087</v>
      </c>
      <c r="K1435" s="7">
        <f t="shared" si="307"/>
        <v>-3020</v>
      </c>
      <c r="L1435" s="35">
        <f t="shared" si="306"/>
        <v>8.400000000008731</v>
      </c>
      <c r="M1435" s="7">
        <f t="shared" si="307"/>
        <v>0</v>
      </c>
      <c r="N1435" s="35">
        <f t="shared" si="295"/>
        <v>8.400000000008731</v>
      </c>
      <c r="O1435" s="7">
        <f t="shared" si="307"/>
        <v>0</v>
      </c>
      <c r="P1435" s="35">
        <f t="shared" si="293"/>
        <v>8.400000000008731</v>
      </c>
    </row>
    <row r="1436" spans="1:16" ht="33">
      <c r="A1436" s="61" t="str">
        <f ca="1">IF(ISERROR(MATCH(E1436,Код_КВР,0)),"",INDIRECT(ADDRESS(MATCH(E1436,Код_КВР,0)+1,2,,,"КВР")))</f>
        <v>Иные закупки товаров, работ и услуг для обеспечения муниципальных нужд</v>
      </c>
      <c r="B1436" s="89" t="s">
        <v>377</v>
      </c>
      <c r="C1436" s="8" t="s">
        <v>224</v>
      </c>
      <c r="D1436" s="1" t="s">
        <v>204</v>
      </c>
      <c r="E1436" s="88">
        <v>240</v>
      </c>
      <c r="F1436" s="7">
        <f t="shared" si="307"/>
        <v>117199.6</v>
      </c>
      <c r="G1436" s="7">
        <f t="shared" si="307"/>
        <v>-64000</v>
      </c>
      <c r="H1436" s="35">
        <f t="shared" si="308"/>
        <v>53199.600000000006</v>
      </c>
      <c r="I1436" s="7">
        <f t="shared" si="307"/>
        <v>-50171.2</v>
      </c>
      <c r="J1436" s="35">
        <f t="shared" si="309"/>
        <v>3028.4000000000087</v>
      </c>
      <c r="K1436" s="7">
        <f t="shared" si="307"/>
        <v>-3020</v>
      </c>
      <c r="L1436" s="35">
        <f t="shared" si="306"/>
        <v>8.400000000008731</v>
      </c>
      <c r="M1436" s="7">
        <f t="shared" si="307"/>
        <v>0</v>
      </c>
      <c r="N1436" s="35">
        <f t="shared" si="295"/>
        <v>8.400000000008731</v>
      </c>
      <c r="O1436" s="7">
        <f t="shared" si="307"/>
        <v>0</v>
      </c>
      <c r="P1436" s="35">
        <f aca="true" t="shared" si="310" ref="P1436:P1499">N1436+O1436</f>
        <v>8.400000000008731</v>
      </c>
    </row>
    <row r="1437" spans="1:16" ht="33">
      <c r="A1437" s="61" t="str">
        <f ca="1">IF(ISERROR(MATCH(E1437,Код_КВР,0)),"",INDIRECT(ADDRESS(MATCH(E1437,Код_КВР,0)+1,2,,,"КВР")))</f>
        <v xml:space="preserve">Прочая закупка товаров, работ и услуг для обеспечения муниципальных нужд         </v>
      </c>
      <c r="B1437" s="89" t="s">
        <v>377</v>
      </c>
      <c r="C1437" s="8" t="s">
        <v>224</v>
      </c>
      <c r="D1437" s="1" t="s">
        <v>204</v>
      </c>
      <c r="E1437" s="88">
        <v>244</v>
      </c>
      <c r="F1437" s="7">
        <f>'прил.5'!G854</f>
        <v>117199.6</v>
      </c>
      <c r="G1437" s="7">
        <f>'прил.5'!H854</f>
        <v>-64000</v>
      </c>
      <c r="H1437" s="35">
        <f t="shared" si="308"/>
        <v>53199.600000000006</v>
      </c>
      <c r="I1437" s="7">
        <f>'прил.5'!J854</f>
        <v>-50171.2</v>
      </c>
      <c r="J1437" s="35">
        <f t="shared" si="309"/>
        <v>3028.4000000000087</v>
      </c>
      <c r="K1437" s="7">
        <f>'прил.5'!L854</f>
        <v>-3020</v>
      </c>
      <c r="L1437" s="35">
        <f t="shared" si="306"/>
        <v>8.400000000008731</v>
      </c>
      <c r="M1437" s="7">
        <f>'прил.5'!N854</f>
        <v>0</v>
      </c>
      <c r="N1437" s="35">
        <f t="shared" si="295"/>
        <v>8.400000000008731</v>
      </c>
      <c r="O1437" s="7">
        <f>'прил.5'!P854</f>
        <v>0</v>
      </c>
      <c r="P1437" s="35">
        <f t="shared" si="310"/>
        <v>8.400000000008731</v>
      </c>
    </row>
    <row r="1438" spans="1:16" ht="12.75">
      <c r="A1438" s="61" t="str">
        <f ca="1">IF(ISERROR(MATCH(C1438,Код_Раздел,0)),"",INDIRECT(ADDRESS(MATCH(C1438,Код_Раздел,0)+1,2,,,"Раздел")))</f>
        <v>Образование</v>
      </c>
      <c r="B1438" s="89" t="s">
        <v>377</v>
      </c>
      <c r="C1438" s="8" t="s">
        <v>203</v>
      </c>
      <c r="D1438" s="1"/>
      <c r="E1438" s="88"/>
      <c r="F1438" s="7"/>
      <c r="G1438" s="7"/>
      <c r="H1438" s="35"/>
      <c r="I1438" s="7">
        <f>I1439+I1445+I1449</f>
        <v>45688.299999999996</v>
      </c>
      <c r="J1438" s="35">
        <f t="shared" si="309"/>
        <v>45688.299999999996</v>
      </c>
      <c r="K1438" s="7">
        <f>K1439+K1445+K1449</f>
        <v>0</v>
      </c>
      <c r="L1438" s="35">
        <f t="shared" si="306"/>
        <v>45688.299999999996</v>
      </c>
      <c r="M1438" s="7">
        <f>M1439+M1445+M1449</f>
        <v>0</v>
      </c>
      <c r="N1438" s="35">
        <f t="shared" si="295"/>
        <v>45688.299999999996</v>
      </c>
      <c r="O1438" s="7">
        <f>O1439+O1445+O1449</f>
        <v>0</v>
      </c>
      <c r="P1438" s="35">
        <f t="shared" si="310"/>
        <v>45688.299999999996</v>
      </c>
    </row>
    <row r="1439" spans="1:16" ht="12.75">
      <c r="A1439" s="12" t="s">
        <v>265</v>
      </c>
      <c r="B1439" s="89" t="s">
        <v>377</v>
      </c>
      <c r="C1439" s="8" t="s">
        <v>203</v>
      </c>
      <c r="D1439" s="1" t="s">
        <v>221</v>
      </c>
      <c r="E1439" s="88"/>
      <c r="F1439" s="7"/>
      <c r="G1439" s="7"/>
      <c r="H1439" s="35"/>
      <c r="I1439" s="7">
        <f>I1440</f>
        <v>44229.299999999996</v>
      </c>
      <c r="J1439" s="35">
        <f t="shared" si="309"/>
        <v>44229.299999999996</v>
      </c>
      <c r="K1439" s="7">
        <f>K1440</f>
        <v>0</v>
      </c>
      <c r="L1439" s="35">
        <f t="shared" si="306"/>
        <v>44229.299999999996</v>
      </c>
      <c r="M1439" s="7">
        <f>M1440</f>
        <v>0</v>
      </c>
      <c r="N1439" s="35">
        <f t="shared" si="295"/>
        <v>44229.299999999996</v>
      </c>
      <c r="O1439" s="7">
        <f>O1440</f>
        <v>0</v>
      </c>
      <c r="P1439" s="35">
        <f t="shared" si="310"/>
        <v>44229.299999999996</v>
      </c>
    </row>
    <row r="1440" spans="1:16" ht="37.5" customHeight="1">
      <c r="A1440" s="61" t="str">
        <f ca="1">IF(ISERROR(MATCH(E1440,Код_КВР,0)),"",INDIRECT(ADDRESS(MATCH(E1440,Код_КВР,0)+1,2,,,"КВР")))</f>
        <v>Предоставление субсидий бюджетным, автономным учреждениям и иным некоммерческим организациям</v>
      </c>
      <c r="B1440" s="88" t="s">
        <v>377</v>
      </c>
      <c r="C1440" s="8" t="s">
        <v>203</v>
      </c>
      <c r="D1440" s="1" t="s">
        <v>221</v>
      </c>
      <c r="E1440" s="88">
        <v>600</v>
      </c>
      <c r="F1440" s="7"/>
      <c r="G1440" s="7"/>
      <c r="H1440" s="35"/>
      <c r="I1440" s="7">
        <f>I1441+I1443</f>
        <v>44229.299999999996</v>
      </c>
      <c r="J1440" s="35">
        <f t="shared" si="309"/>
        <v>44229.299999999996</v>
      </c>
      <c r="K1440" s="7">
        <f>K1441+K1443</f>
        <v>0</v>
      </c>
      <c r="L1440" s="35">
        <f t="shared" si="306"/>
        <v>44229.299999999996</v>
      </c>
      <c r="M1440" s="7">
        <f>M1441+M1443</f>
        <v>0</v>
      </c>
      <c r="N1440" s="35">
        <f t="shared" si="295"/>
        <v>44229.299999999996</v>
      </c>
      <c r="O1440" s="7">
        <f>O1441+O1443</f>
        <v>0</v>
      </c>
      <c r="P1440" s="35">
        <f t="shared" si="310"/>
        <v>44229.299999999996</v>
      </c>
    </row>
    <row r="1441" spans="1:16" ht="22.5" customHeight="1">
      <c r="A1441" s="61" t="str">
        <f ca="1">IF(ISERROR(MATCH(E1441,Код_КВР,0)),"",INDIRECT(ADDRESS(MATCH(E1441,Код_КВР,0)+1,2,,,"КВР")))</f>
        <v>Субсидии бюджетным учреждениям</v>
      </c>
      <c r="B1441" s="88" t="s">
        <v>377</v>
      </c>
      <c r="C1441" s="8" t="s">
        <v>203</v>
      </c>
      <c r="D1441" s="1" t="s">
        <v>221</v>
      </c>
      <c r="E1441" s="88">
        <v>610</v>
      </c>
      <c r="F1441" s="7"/>
      <c r="G1441" s="7"/>
      <c r="H1441" s="35"/>
      <c r="I1441" s="7">
        <f>I1442</f>
        <v>42345.1</v>
      </c>
      <c r="J1441" s="35">
        <f t="shared" si="309"/>
        <v>42345.1</v>
      </c>
      <c r="K1441" s="7">
        <f>K1442</f>
        <v>0</v>
      </c>
      <c r="L1441" s="35">
        <f t="shared" si="306"/>
        <v>42345.1</v>
      </c>
      <c r="M1441" s="7">
        <f>M1442</f>
        <v>0</v>
      </c>
      <c r="N1441" s="35">
        <f t="shared" si="295"/>
        <v>42345.1</v>
      </c>
      <c r="O1441" s="7">
        <f>O1442</f>
        <v>0</v>
      </c>
      <c r="P1441" s="35">
        <f t="shared" si="310"/>
        <v>42345.1</v>
      </c>
    </row>
    <row r="1442" spans="1:16" ht="23.25" customHeight="1">
      <c r="A1442" s="61" t="str">
        <f ca="1">IF(ISERROR(MATCH(E1442,Код_КВР,0)),"",INDIRECT(ADDRESS(MATCH(E1442,Код_КВР,0)+1,2,,,"КВР")))</f>
        <v>Субсидии бюджетным учреждениям на иные цели</v>
      </c>
      <c r="B1442" s="88" t="s">
        <v>377</v>
      </c>
      <c r="C1442" s="8" t="s">
        <v>203</v>
      </c>
      <c r="D1442" s="1" t="s">
        <v>221</v>
      </c>
      <c r="E1442" s="88">
        <v>612</v>
      </c>
      <c r="F1442" s="7"/>
      <c r="G1442" s="7"/>
      <c r="H1442" s="35"/>
      <c r="I1442" s="7">
        <f>'прил.5'!J591</f>
        <v>42345.1</v>
      </c>
      <c r="J1442" s="35">
        <f t="shared" si="309"/>
        <v>42345.1</v>
      </c>
      <c r="K1442" s="7">
        <f>'прил.5'!L591</f>
        <v>0</v>
      </c>
      <c r="L1442" s="35">
        <f t="shared" si="306"/>
        <v>42345.1</v>
      </c>
      <c r="M1442" s="7">
        <f>'прил.5'!N591</f>
        <v>0</v>
      </c>
      <c r="N1442" s="35">
        <f t="shared" si="295"/>
        <v>42345.1</v>
      </c>
      <c r="O1442" s="7">
        <f>'прил.5'!P591</f>
        <v>0</v>
      </c>
      <c r="P1442" s="35">
        <f t="shared" si="310"/>
        <v>42345.1</v>
      </c>
    </row>
    <row r="1443" spans="1:16" ht="20.25" customHeight="1">
      <c r="A1443" s="61" t="str">
        <f ca="1">IF(ISERROR(MATCH(E1443,Код_КВР,0)),"",INDIRECT(ADDRESS(MATCH(E1443,Код_КВР,0)+1,2,,,"КВР")))</f>
        <v>Субсидии автономным учреждениям</v>
      </c>
      <c r="B1443" s="88" t="s">
        <v>377</v>
      </c>
      <c r="C1443" s="8" t="s">
        <v>203</v>
      </c>
      <c r="D1443" s="1" t="s">
        <v>221</v>
      </c>
      <c r="E1443" s="88">
        <v>620</v>
      </c>
      <c r="F1443" s="7"/>
      <c r="G1443" s="7"/>
      <c r="H1443" s="35"/>
      <c r="I1443" s="7">
        <f>I1444</f>
        <v>1884.2</v>
      </c>
      <c r="J1443" s="35">
        <f t="shared" si="309"/>
        <v>1884.2</v>
      </c>
      <c r="K1443" s="7">
        <f>K1444</f>
        <v>0</v>
      </c>
      <c r="L1443" s="35">
        <f t="shared" si="306"/>
        <v>1884.2</v>
      </c>
      <c r="M1443" s="7">
        <f>M1444</f>
        <v>0</v>
      </c>
      <c r="N1443" s="35">
        <f t="shared" si="295"/>
        <v>1884.2</v>
      </c>
      <c r="O1443" s="7">
        <f>O1444</f>
        <v>0</v>
      </c>
      <c r="P1443" s="35">
        <f t="shared" si="310"/>
        <v>1884.2</v>
      </c>
    </row>
    <row r="1444" spans="1:16" ht="16.7" customHeight="1">
      <c r="A1444" s="61" t="str">
        <f ca="1">IF(ISERROR(MATCH(E1444,Код_КВР,0)),"",INDIRECT(ADDRESS(MATCH(E1444,Код_КВР,0)+1,2,,,"КВР")))</f>
        <v>Субсидии автономным учреждениям на иные цели</v>
      </c>
      <c r="B1444" s="88" t="s">
        <v>377</v>
      </c>
      <c r="C1444" s="8" t="s">
        <v>203</v>
      </c>
      <c r="D1444" s="1" t="s">
        <v>221</v>
      </c>
      <c r="E1444" s="88">
        <v>622</v>
      </c>
      <c r="F1444" s="7"/>
      <c r="G1444" s="7"/>
      <c r="H1444" s="35"/>
      <c r="I1444" s="7">
        <f>'прил.5'!J593</f>
        <v>1884.2</v>
      </c>
      <c r="J1444" s="35">
        <f t="shared" si="309"/>
        <v>1884.2</v>
      </c>
      <c r="K1444" s="7">
        <f>'прил.5'!L593</f>
        <v>0</v>
      </c>
      <c r="L1444" s="35">
        <f t="shared" si="306"/>
        <v>1884.2</v>
      </c>
      <c r="M1444" s="7">
        <f>'прил.5'!N593</f>
        <v>0</v>
      </c>
      <c r="N1444" s="35">
        <f t="shared" si="295"/>
        <v>1884.2</v>
      </c>
      <c r="O1444" s="7">
        <f>'прил.5'!P593</f>
        <v>0</v>
      </c>
      <c r="P1444" s="35">
        <f t="shared" si="310"/>
        <v>1884.2</v>
      </c>
    </row>
    <row r="1445" spans="1:16" ht="16.7" customHeight="1">
      <c r="A1445" s="12" t="s">
        <v>207</v>
      </c>
      <c r="B1445" s="89" t="s">
        <v>377</v>
      </c>
      <c r="C1445" s="8" t="s">
        <v>203</v>
      </c>
      <c r="D1445" s="1" t="s">
        <v>203</v>
      </c>
      <c r="E1445" s="88"/>
      <c r="F1445" s="7"/>
      <c r="G1445" s="7"/>
      <c r="H1445" s="35"/>
      <c r="I1445" s="7">
        <f>I1446</f>
        <v>0.7</v>
      </c>
      <c r="J1445" s="35">
        <f t="shared" si="309"/>
        <v>0.7</v>
      </c>
      <c r="K1445" s="7">
        <f>K1446</f>
        <v>0</v>
      </c>
      <c r="L1445" s="35">
        <f t="shared" si="306"/>
        <v>0.7</v>
      </c>
      <c r="M1445" s="7">
        <f>M1446</f>
        <v>0</v>
      </c>
      <c r="N1445" s="35">
        <f t="shared" si="295"/>
        <v>0.7</v>
      </c>
      <c r="O1445" s="7">
        <f>O1446</f>
        <v>0</v>
      </c>
      <c r="P1445" s="35">
        <f t="shared" si="310"/>
        <v>0.7</v>
      </c>
    </row>
    <row r="1446" spans="1:16" ht="16.7" customHeight="1">
      <c r="A1446" s="61" t="str">
        <f ca="1">IF(ISERROR(MATCH(E1446,Код_КВР,0)),"",INDIRECT(ADDRESS(MATCH(E1446,Код_КВР,0)+1,2,,,"КВР")))</f>
        <v>Предоставление субсидий бюджетным, автономным учреждениям и иным некоммерческим организациям</v>
      </c>
      <c r="B1446" s="88" t="s">
        <v>377</v>
      </c>
      <c r="C1446" s="8" t="s">
        <v>203</v>
      </c>
      <c r="D1446" s="1" t="s">
        <v>203</v>
      </c>
      <c r="E1446" s="88">
        <v>600</v>
      </c>
      <c r="F1446" s="7"/>
      <c r="G1446" s="7"/>
      <c r="H1446" s="35"/>
      <c r="I1446" s="7">
        <f>I1447</f>
        <v>0.7</v>
      </c>
      <c r="J1446" s="35">
        <f t="shared" si="309"/>
        <v>0.7</v>
      </c>
      <c r="K1446" s="7">
        <f>K1447</f>
        <v>0</v>
      </c>
      <c r="L1446" s="35">
        <f t="shared" si="306"/>
        <v>0.7</v>
      </c>
      <c r="M1446" s="7">
        <f>M1447</f>
        <v>0</v>
      </c>
      <c r="N1446" s="35">
        <f t="shared" si="295"/>
        <v>0.7</v>
      </c>
      <c r="O1446" s="7">
        <f>O1447</f>
        <v>0</v>
      </c>
      <c r="P1446" s="35">
        <f t="shared" si="310"/>
        <v>0.7</v>
      </c>
    </row>
    <row r="1447" spans="1:16" ht="16.7" customHeight="1">
      <c r="A1447" s="61" t="str">
        <f ca="1">IF(ISERROR(MATCH(E1447,Код_КВР,0)),"",INDIRECT(ADDRESS(MATCH(E1447,Код_КВР,0)+1,2,,,"КВР")))</f>
        <v>Субсидии бюджетным учреждениям</v>
      </c>
      <c r="B1447" s="88" t="s">
        <v>377</v>
      </c>
      <c r="C1447" s="8" t="s">
        <v>203</v>
      </c>
      <c r="D1447" s="1" t="s">
        <v>203</v>
      </c>
      <c r="E1447" s="88">
        <v>610</v>
      </c>
      <c r="F1447" s="7"/>
      <c r="G1447" s="7"/>
      <c r="H1447" s="35"/>
      <c r="I1447" s="7">
        <f>I1448</f>
        <v>0.7</v>
      </c>
      <c r="J1447" s="35">
        <f t="shared" si="309"/>
        <v>0.7</v>
      </c>
      <c r="K1447" s="7">
        <f>K1448</f>
        <v>0</v>
      </c>
      <c r="L1447" s="35">
        <f t="shared" si="306"/>
        <v>0.7</v>
      </c>
      <c r="M1447" s="7">
        <f>M1448</f>
        <v>0</v>
      </c>
      <c r="N1447" s="35">
        <f t="shared" si="295"/>
        <v>0.7</v>
      </c>
      <c r="O1447" s="7">
        <f>O1448</f>
        <v>0</v>
      </c>
      <c r="P1447" s="35">
        <f t="shared" si="310"/>
        <v>0.7</v>
      </c>
    </row>
    <row r="1448" spans="1:16" ht="16.7" customHeight="1">
      <c r="A1448" s="61" t="str">
        <f ca="1">IF(ISERROR(MATCH(E1448,Код_КВР,0)),"",INDIRECT(ADDRESS(MATCH(E1448,Код_КВР,0)+1,2,,,"КВР")))</f>
        <v>Субсидии бюджетным учреждениям на иные цели</v>
      </c>
      <c r="B1448" s="88" t="s">
        <v>377</v>
      </c>
      <c r="C1448" s="8" t="s">
        <v>203</v>
      </c>
      <c r="D1448" s="1" t="s">
        <v>203</v>
      </c>
      <c r="E1448" s="88">
        <v>612</v>
      </c>
      <c r="F1448" s="7"/>
      <c r="G1448" s="7"/>
      <c r="H1448" s="35"/>
      <c r="I1448" s="7">
        <f>'прил.5'!J323</f>
        <v>0.7</v>
      </c>
      <c r="J1448" s="35">
        <f t="shared" si="309"/>
        <v>0.7</v>
      </c>
      <c r="K1448" s="7">
        <f>'прил.5'!L323</f>
        <v>0</v>
      </c>
      <c r="L1448" s="35">
        <f t="shared" si="306"/>
        <v>0.7</v>
      </c>
      <c r="M1448" s="7">
        <f>'прил.5'!N323</f>
        <v>0</v>
      </c>
      <c r="N1448" s="35">
        <f t="shared" si="295"/>
        <v>0.7</v>
      </c>
      <c r="O1448" s="7">
        <f>'прил.5'!P323</f>
        <v>0</v>
      </c>
      <c r="P1448" s="35">
        <f t="shared" si="310"/>
        <v>0.7</v>
      </c>
    </row>
    <row r="1449" spans="1:16" ht="12.75">
      <c r="A1449" s="12" t="s">
        <v>259</v>
      </c>
      <c r="B1449" s="89" t="s">
        <v>377</v>
      </c>
      <c r="C1449" s="8" t="s">
        <v>203</v>
      </c>
      <c r="D1449" s="1" t="s">
        <v>227</v>
      </c>
      <c r="E1449" s="88"/>
      <c r="F1449" s="7"/>
      <c r="G1449" s="7"/>
      <c r="H1449" s="35"/>
      <c r="I1449" s="7">
        <f>I1450</f>
        <v>1458.3</v>
      </c>
      <c r="J1449" s="35">
        <f t="shared" si="309"/>
        <v>1458.3</v>
      </c>
      <c r="K1449" s="7">
        <f>K1450</f>
        <v>0</v>
      </c>
      <c r="L1449" s="35">
        <f t="shared" si="306"/>
        <v>1458.3</v>
      </c>
      <c r="M1449" s="7">
        <f>M1450</f>
        <v>0</v>
      </c>
      <c r="N1449" s="35">
        <f t="shared" si="295"/>
        <v>1458.3</v>
      </c>
      <c r="O1449" s="7">
        <f>O1450</f>
        <v>0</v>
      </c>
      <c r="P1449" s="35">
        <f t="shared" si="310"/>
        <v>1458.3</v>
      </c>
    </row>
    <row r="1450" spans="1:16" ht="33">
      <c r="A1450" s="61" t="str">
        <f ca="1">IF(ISERROR(MATCH(E1450,Код_КВР,0)),"",INDIRECT(ADDRESS(MATCH(E1450,Код_КВР,0)+1,2,,,"КВР")))</f>
        <v>Предоставление субсидий бюджетным, автономным учреждениям и иным некоммерческим организациям</v>
      </c>
      <c r="B1450" s="88" t="s">
        <v>377</v>
      </c>
      <c r="C1450" s="8" t="s">
        <v>203</v>
      </c>
      <c r="D1450" s="1" t="s">
        <v>227</v>
      </c>
      <c r="E1450" s="88">
        <v>600</v>
      </c>
      <c r="F1450" s="7"/>
      <c r="G1450" s="7"/>
      <c r="H1450" s="35"/>
      <c r="I1450" s="7">
        <f>I1451</f>
        <v>1458.3</v>
      </c>
      <c r="J1450" s="35">
        <f t="shared" si="309"/>
        <v>1458.3</v>
      </c>
      <c r="K1450" s="7">
        <f>K1451</f>
        <v>0</v>
      </c>
      <c r="L1450" s="35">
        <f t="shared" si="306"/>
        <v>1458.3</v>
      </c>
      <c r="M1450" s="7">
        <f>M1451</f>
        <v>0</v>
      </c>
      <c r="N1450" s="35">
        <f t="shared" si="295"/>
        <v>1458.3</v>
      </c>
      <c r="O1450" s="7">
        <f>O1451</f>
        <v>0</v>
      </c>
      <c r="P1450" s="35">
        <f t="shared" si="310"/>
        <v>1458.3</v>
      </c>
    </row>
    <row r="1451" spans="1:16" ht="12.75">
      <c r="A1451" s="61" t="str">
        <f ca="1">IF(ISERROR(MATCH(E1451,Код_КВР,0)),"",INDIRECT(ADDRESS(MATCH(E1451,Код_КВР,0)+1,2,,,"КВР")))</f>
        <v>Субсидии бюджетным учреждениям</v>
      </c>
      <c r="B1451" s="88" t="s">
        <v>377</v>
      </c>
      <c r="C1451" s="8" t="s">
        <v>203</v>
      </c>
      <c r="D1451" s="1" t="s">
        <v>227</v>
      </c>
      <c r="E1451" s="88">
        <v>610</v>
      </c>
      <c r="F1451" s="7"/>
      <c r="G1451" s="7"/>
      <c r="H1451" s="35"/>
      <c r="I1451" s="7">
        <f>I1452</f>
        <v>1458.3</v>
      </c>
      <c r="J1451" s="35">
        <f t="shared" si="309"/>
        <v>1458.3</v>
      </c>
      <c r="K1451" s="7">
        <f>K1452</f>
        <v>0</v>
      </c>
      <c r="L1451" s="35">
        <f t="shared" si="306"/>
        <v>1458.3</v>
      </c>
      <c r="M1451" s="7">
        <f>M1452</f>
        <v>0</v>
      </c>
      <c r="N1451" s="35">
        <f t="shared" si="295"/>
        <v>1458.3</v>
      </c>
      <c r="O1451" s="7">
        <f>O1452</f>
        <v>0</v>
      </c>
      <c r="P1451" s="35">
        <f t="shared" si="310"/>
        <v>1458.3</v>
      </c>
    </row>
    <row r="1452" spans="1:16" ht="12.75">
      <c r="A1452" s="61" t="str">
        <f ca="1">IF(ISERROR(MATCH(E1452,Код_КВР,0)),"",INDIRECT(ADDRESS(MATCH(E1452,Код_КВР,0)+1,2,,,"КВР")))</f>
        <v>Субсидии бюджетным учреждениям на иные цели</v>
      </c>
      <c r="B1452" s="88" t="s">
        <v>377</v>
      </c>
      <c r="C1452" s="8" t="s">
        <v>203</v>
      </c>
      <c r="D1452" s="1" t="s">
        <v>227</v>
      </c>
      <c r="E1452" s="88">
        <v>612</v>
      </c>
      <c r="F1452" s="7"/>
      <c r="G1452" s="7"/>
      <c r="H1452" s="35"/>
      <c r="I1452" s="7">
        <f>'прил.5'!J769</f>
        <v>1458.3</v>
      </c>
      <c r="J1452" s="35">
        <f t="shared" si="309"/>
        <v>1458.3</v>
      </c>
      <c r="K1452" s="7">
        <f>'прил.5'!L769</f>
        <v>0</v>
      </c>
      <c r="L1452" s="35">
        <f t="shared" si="306"/>
        <v>1458.3</v>
      </c>
      <c r="M1452" s="7">
        <f>'прил.5'!N769</f>
        <v>0</v>
      </c>
      <c r="N1452" s="35">
        <f t="shared" si="295"/>
        <v>1458.3</v>
      </c>
      <c r="O1452" s="7">
        <f>'прил.5'!P769</f>
        <v>0</v>
      </c>
      <c r="P1452" s="35">
        <f t="shared" si="310"/>
        <v>1458.3</v>
      </c>
    </row>
    <row r="1453" spans="1:16" ht="12.75">
      <c r="A1453" s="61" t="str">
        <f ca="1">IF(ISERROR(MATCH(C1453,Код_Раздел,0)),"",INDIRECT(ADDRESS(MATCH(C1453,Код_Раздел,0)+1,2,,,"Раздел")))</f>
        <v>Культура, кинематография</v>
      </c>
      <c r="B1453" s="89" t="s">
        <v>377</v>
      </c>
      <c r="C1453" s="8" t="s">
        <v>230</v>
      </c>
      <c r="D1453" s="1"/>
      <c r="E1453" s="88"/>
      <c r="F1453" s="7"/>
      <c r="G1453" s="7"/>
      <c r="H1453" s="35"/>
      <c r="I1453" s="7">
        <f>I1454+I1458</f>
        <v>69</v>
      </c>
      <c r="J1453" s="35">
        <f aca="true" t="shared" si="311" ref="J1453:J1461">H1453+I1453</f>
        <v>69</v>
      </c>
      <c r="K1453" s="7">
        <f>K1454+K1458</f>
        <v>0</v>
      </c>
      <c r="L1453" s="35">
        <f t="shared" si="306"/>
        <v>69</v>
      </c>
      <c r="M1453" s="7">
        <f>M1454+M1458</f>
        <v>0</v>
      </c>
      <c r="N1453" s="35">
        <f t="shared" si="295"/>
        <v>69</v>
      </c>
      <c r="O1453" s="7">
        <f>O1454+O1458</f>
        <v>0</v>
      </c>
      <c r="P1453" s="35">
        <f t="shared" si="310"/>
        <v>69</v>
      </c>
    </row>
    <row r="1454" spans="1:16" ht="12.75">
      <c r="A1454" s="12" t="s">
        <v>192</v>
      </c>
      <c r="B1454" s="89" t="s">
        <v>377</v>
      </c>
      <c r="C1454" s="8" t="s">
        <v>230</v>
      </c>
      <c r="D1454" s="1" t="s">
        <v>221</v>
      </c>
      <c r="E1454" s="88"/>
      <c r="F1454" s="7"/>
      <c r="G1454" s="7"/>
      <c r="H1454" s="35"/>
      <c r="I1454" s="7">
        <f>I1455</f>
        <v>33</v>
      </c>
      <c r="J1454" s="35">
        <f t="shared" si="311"/>
        <v>33</v>
      </c>
      <c r="K1454" s="7">
        <f>K1455</f>
        <v>0</v>
      </c>
      <c r="L1454" s="35">
        <f t="shared" si="306"/>
        <v>33</v>
      </c>
      <c r="M1454" s="7">
        <f>M1455</f>
        <v>0</v>
      </c>
      <c r="N1454" s="35">
        <f t="shared" si="295"/>
        <v>33</v>
      </c>
      <c r="O1454" s="7">
        <f>O1455</f>
        <v>0</v>
      </c>
      <c r="P1454" s="35">
        <f t="shared" si="310"/>
        <v>33</v>
      </c>
    </row>
    <row r="1455" spans="1:16" ht="33">
      <c r="A1455" s="61" t="str">
        <f ca="1">IF(ISERROR(MATCH(E1455,Код_КВР,0)),"",INDIRECT(ADDRESS(MATCH(E1455,Код_КВР,0)+1,2,,,"КВР")))</f>
        <v>Предоставление субсидий бюджетным, автономным учреждениям и иным некоммерческим организациям</v>
      </c>
      <c r="B1455" s="88" t="s">
        <v>377</v>
      </c>
      <c r="C1455" s="8" t="s">
        <v>230</v>
      </c>
      <c r="D1455" s="1" t="s">
        <v>221</v>
      </c>
      <c r="E1455" s="88">
        <v>600</v>
      </c>
      <c r="F1455" s="7"/>
      <c r="G1455" s="7"/>
      <c r="H1455" s="35"/>
      <c r="I1455" s="7">
        <f>I1456</f>
        <v>33</v>
      </c>
      <c r="J1455" s="35">
        <f t="shared" si="311"/>
        <v>33</v>
      </c>
      <c r="K1455" s="7">
        <f>K1456</f>
        <v>0</v>
      </c>
      <c r="L1455" s="35">
        <f t="shared" si="306"/>
        <v>33</v>
      </c>
      <c r="M1455" s="7">
        <f>M1456</f>
        <v>0</v>
      </c>
      <c r="N1455" s="35">
        <f t="shared" si="295"/>
        <v>33</v>
      </c>
      <c r="O1455" s="7">
        <f>O1456</f>
        <v>0</v>
      </c>
      <c r="P1455" s="35">
        <f t="shared" si="310"/>
        <v>33</v>
      </c>
    </row>
    <row r="1456" spans="1:16" ht="12.75">
      <c r="A1456" s="61" t="str">
        <f ca="1">IF(ISERROR(MATCH(E1456,Код_КВР,0)),"",INDIRECT(ADDRESS(MATCH(E1456,Код_КВР,0)+1,2,,,"КВР")))</f>
        <v>Субсидии бюджетным учреждениям</v>
      </c>
      <c r="B1456" s="88" t="s">
        <v>377</v>
      </c>
      <c r="C1456" s="8" t="s">
        <v>230</v>
      </c>
      <c r="D1456" s="1" t="s">
        <v>221</v>
      </c>
      <c r="E1456" s="88">
        <v>610</v>
      </c>
      <c r="F1456" s="7"/>
      <c r="G1456" s="7"/>
      <c r="H1456" s="35"/>
      <c r="I1456" s="7">
        <f>I1457</f>
        <v>33</v>
      </c>
      <c r="J1456" s="35">
        <f t="shared" si="311"/>
        <v>33</v>
      </c>
      <c r="K1456" s="7">
        <f>K1457</f>
        <v>0</v>
      </c>
      <c r="L1456" s="35">
        <f t="shared" si="306"/>
        <v>33</v>
      </c>
      <c r="M1456" s="7">
        <f>M1457</f>
        <v>0</v>
      </c>
      <c r="N1456" s="35">
        <f t="shared" si="295"/>
        <v>33</v>
      </c>
      <c r="O1456" s="7">
        <f>O1457</f>
        <v>0</v>
      </c>
      <c r="P1456" s="35">
        <f t="shared" si="310"/>
        <v>33</v>
      </c>
    </row>
    <row r="1457" spans="1:16" ht="12.75">
      <c r="A1457" s="61" t="str">
        <f ca="1">IF(ISERROR(MATCH(E1457,Код_КВР,0)),"",INDIRECT(ADDRESS(MATCH(E1457,Код_КВР,0)+1,2,,,"КВР")))</f>
        <v>Субсидии бюджетным учреждениям на иные цели</v>
      </c>
      <c r="B1457" s="88" t="s">
        <v>377</v>
      </c>
      <c r="C1457" s="8" t="s">
        <v>230</v>
      </c>
      <c r="D1457" s="1" t="s">
        <v>221</v>
      </c>
      <c r="E1457" s="88">
        <v>612</v>
      </c>
      <c r="F1457" s="7"/>
      <c r="G1457" s="7"/>
      <c r="H1457" s="35"/>
      <c r="I1457" s="7">
        <f>'прил.5'!J976</f>
        <v>33</v>
      </c>
      <c r="J1457" s="35">
        <f t="shared" si="311"/>
        <v>33</v>
      </c>
      <c r="K1457" s="7">
        <f>'прил.5'!L976</f>
        <v>0</v>
      </c>
      <c r="L1457" s="35">
        <f t="shared" si="306"/>
        <v>33</v>
      </c>
      <c r="M1457" s="7">
        <f>'прил.5'!N976</f>
        <v>0</v>
      </c>
      <c r="N1457" s="35">
        <f aca="true" t="shared" si="312" ref="N1457:N1520">L1457+M1457</f>
        <v>33</v>
      </c>
      <c r="O1457" s="7">
        <f>'прил.5'!P976</f>
        <v>0</v>
      </c>
      <c r="P1457" s="35">
        <f t="shared" si="310"/>
        <v>33</v>
      </c>
    </row>
    <row r="1458" spans="1:16" ht="12.75">
      <c r="A1458" s="12" t="s">
        <v>171</v>
      </c>
      <c r="B1458" s="89" t="s">
        <v>377</v>
      </c>
      <c r="C1458" s="8" t="s">
        <v>230</v>
      </c>
      <c r="D1458" s="1" t="s">
        <v>224</v>
      </c>
      <c r="E1458" s="88"/>
      <c r="F1458" s="7"/>
      <c r="G1458" s="7"/>
      <c r="H1458" s="35"/>
      <c r="I1458" s="7">
        <f>I1459</f>
        <v>36</v>
      </c>
      <c r="J1458" s="35">
        <f t="shared" si="311"/>
        <v>36</v>
      </c>
      <c r="K1458" s="7">
        <f>K1459</f>
        <v>0</v>
      </c>
      <c r="L1458" s="35">
        <f t="shared" si="306"/>
        <v>36</v>
      </c>
      <c r="M1458" s="7">
        <f>M1459</f>
        <v>0</v>
      </c>
      <c r="N1458" s="35">
        <f t="shared" si="312"/>
        <v>36</v>
      </c>
      <c r="O1458" s="7">
        <f>O1459</f>
        <v>0</v>
      </c>
      <c r="P1458" s="35">
        <f t="shared" si="310"/>
        <v>36</v>
      </c>
    </row>
    <row r="1459" spans="1:16" ht="33">
      <c r="A1459" s="61" t="str">
        <f ca="1">IF(ISERROR(MATCH(E1459,Код_КВР,0)),"",INDIRECT(ADDRESS(MATCH(E1459,Код_КВР,0)+1,2,,,"КВР")))</f>
        <v>Предоставление субсидий бюджетным, автономным учреждениям и иным некоммерческим организациям</v>
      </c>
      <c r="B1459" s="88" t="s">
        <v>377</v>
      </c>
      <c r="C1459" s="8" t="s">
        <v>230</v>
      </c>
      <c r="D1459" s="1" t="s">
        <v>224</v>
      </c>
      <c r="E1459" s="88">
        <v>600</v>
      </c>
      <c r="F1459" s="7"/>
      <c r="G1459" s="7"/>
      <c r="H1459" s="35"/>
      <c r="I1459" s="7">
        <f>I1460</f>
        <v>36</v>
      </c>
      <c r="J1459" s="35">
        <f t="shared" si="311"/>
        <v>36</v>
      </c>
      <c r="K1459" s="7">
        <f>K1460</f>
        <v>0</v>
      </c>
      <c r="L1459" s="35">
        <f t="shared" si="306"/>
        <v>36</v>
      </c>
      <c r="M1459" s="7">
        <f>M1460</f>
        <v>0</v>
      </c>
      <c r="N1459" s="35">
        <f t="shared" si="312"/>
        <v>36</v>
      </c>
      <c r="O1459" s="7">
        <f>O1460</f>
        <v>0</v>
      </c>
      <c r="P1459" s="35">
        <f t="shared" si="310"/>
        <v>36</v>
      </c>
    </row>
    <row r="1460" spans="1:16" ht="12.75">
      <c r="A1460" s="61" t="str">
        <f ca="1">IF(ISERROR(MATCH(E1460,Код_КВР,0)),"",INDIRECT(ADDRESS(MATCH(E1460,Код_КВР,0)+1,2,,,"КВР")))</f>
        <v>Субсидии бюджетным учреждениям</v>
      </c>
      <c r="B1460" s="88" t="s">
        <v>377</v>
      </c>
      <c r="C1460" s="8" t="s">
        <v>230</v>
      </c>
      <c r="D1460" s="1" t="s">
        <v>224</v>
      </c>
      <c r="E1460" s="88">
        <v>610</v>
      </c>
      <c r="F1460" s="7"/>
      <c r="G1460" s="7"/>
      <c r="H1460" s="35"/>
      <c r="I1460" s="7">
        <f>I1461</f>
        <v>36</v>
      </c>
      <c r="J1460" s="35">
        <f t="shared" si="311"/>
        <v>36</v>
      </c>
      <c r="K1460" s="7">
        <f>K1461</f>
        <v>0</v>
      </c>
      <c r="L1460" s="35">
        <f t="shared" si="306"/>
        <v>36</v>
      </c>
      <c r="M1460" s="7">
        <f>M1461</f>
        <v>0</v>
      </c>
      <c r="N1460" s="35">
        <f t="shared" si="312"/>
        <v>36</v>
      </c>
      <c r="O1460" s="7">
        <f>O1461</f>
        <v>0</v>
      </c>
      <c r="P1460" s="35">
        <f t="shared" si="310"/>
        <v>36</v>
      </c>
    </row>
    <row r="1461" spans="1:16" ht="12.75">
      <c r="A1461" s="61" t="str">
        <f ca="1">IF(ISERROR(MATCH(E1461,Код_КВР,0)),"",INDIRECT(ADDRESS(MATCH(E1461,Код_КВР,0)+1,2,,,"КВР")))</f>
        <v>Субсидии бюджетным учреждениям на иные цели</v>
      </c>
      <c r="B1461" s="88" t="s">
        <v>377</v>
      </c>
      <c r="C1461" s="8" t="s">
        <v>230</v>
      </c>
      <c r="D1461" s="1" t="s">
        <v>224</v>
      </c>
      <c r="E1461" s="88">
        <v>612</v>
      </c>
      <c r="F1461" s="7"/>
      <c r="G1461" s="7"/>
      <c r="H1461" s="35"/>
      <c r="I1461" s="7">
        <f>'прил.5'!J1090</f>
        <v>36</v>
      </c>
      <c r="J1461" s="35">
        <f t="shared" si="311"/>
        <v>36</v>
      </c>
      <c r="K1461" s="7">
        <f>'прил.5'!L1090</f>
        <v>0</v>
      </c>
      <c r="L1461" s="35">
        <f t="shared" si="306"/>
        <v>36</v>
      </c>
      <c r="M1461" s="7">
        <f>'прил.5'!N1090</f>
        <v>0</v>
      </c>
      <c r="N1461" s="35">
        <f t="shared" si="312"/>
        <v>36</v>
      </c>
      <c r="O1461" s="7">
        <f>'прил.5'!P1090</f>
        <v>0</v>
      </c>
      <c r="P1461" s="35">
        <f t="shared" si="310"/>
        <v>36</v>
      </c>
    </row>
    <row r="1462" spans="1:16" ht="12.75">
      <c r="A1462" s="61" t="str">
        <f ca="1">IF(ISERROR(MATCH(C1462,Код_Раздел,0)),"",INDIRECT(ADDRESS(MATCH(C1462,Код_Раздел,0)+1,2,,,"Раздел")))</f>
        <v>Физическая культура и спорт</v>
      </c>
      <c r="B1462" s="89" t="s">
        <v>377</v>
      </c>
      <c r="C1462" s="8" t="s">
        <v>232</v>
      </c>
      <c r="D1462" s="1"/>
      <c r="E1462" s="88"/>
      <c r="F1462" s="7"/>
      <c r="G1462" s="7"/>
      <c r="H1462" s="35"/>
      <c r="I1462" s="7">
        <f>I1463+I1466</f>
        <v>4413.9</v>
      </c>
      <c r="J1462" s="35">
        <f aca="true" t="shared" si="313" ref="J1462:J1469">H1462+I1462</f>
        <v>4413.9</v>
      </c>
      <c r="K1462" s="7">
        <f>K1463+K1466</f>
        <v>0</v>
      </c>
      <c r="L1462" s="35">
        <f t="shared" si="306"/>
        <v>4413.9</v>
      </c>
      <c r="M1462" s="7">
        <f>M1463+M1466</f>
        <v>0</v>
      </c>
      <c r="N1462" s="35">
        <f t="shared" si="312"/>
        <v>4413.9</v>
      </c>
      <c r="O1462" s="7">
        <f>O1463+O1466</f>
        <v>0</v>
      </c>
      <c r="P1462" s="35">
        <f t="shared" si="310"/>
        <v>4413.9</v>
      </c>
    </row>
    <row r="1463" spans="1:16" ht="12.75">
      <c r="A1463" s="12" t="s">
        <v>274</v>
      </c>
      <c r="B1463" s="89" t="s">
        <v>377</v>
      </c>
      <c r="C1463" s="8" t="s">
        <v>232</v>
      </c>
      <c r="D1463" s="1" t="s">
        <v>222</v>
      </c>
      <c r="E1463" s="88"/>
      <c r="F1463" s="7"/>
      <c r="G1463" s="7"/>
      <c r="H1463" s="35"/>
      <c r="I1463" s="7">
        <f>I1464</f>
        <v>1600</v>
      </c>
      <c r="J1463" s="35">
        <f t="shared" si="313"/>
        <v>1600</v>
      </c>
      <c r="K1463" s="7">
        <f>K1464</f>
        <v>0</v>
      </c>
      <c r="L1463" s="35">
        <f t="shared" si="306"/>
        <v>1600</v>
      </c>
      <c r="M1463" s="7">
        <f>M1464</f>
        <v>0</v>
      </c>
      <c r="N1463" s="35">
        <f t="shared" si="312"/>
        <v>1600</v>
      </c>
      <c r="O1463" s="7">
        <f>O1464</f>
        <v>0</v>
      </c>
      <c r="P1463" s="35">
        <f t="shared" si="310"/>
        <v>1600</v>
      </c>
    </row>
    <row r="1464" spans="1:16" ht="23.25" customHeight="1">
      <c r="A1464" s="61" t="str">
        <f ca="1">IF(ISERROR(MATCH(E1464,Код_КВР,0)),"",INDIRECT(ADDRESS(MATCH(E1464,Код_КВР,0)+1,2,,,"КВР")))</f>
        <v>Иные бюджетные ассигнования</v>
      </c>
      <c r="B1464" s="88" t="s">
        <v>377</v>
      </c>
      <c r="C1464" s="8" t="s">
        <v>232</v>
      </c>
      <c r="D1464" s="1" t="s">
        <v>222</v>
      </c>
      <c r="E1464" s="88">
        <v>800</v>
      </c>
      <c r="F1464" s="7"/>
      <c r="G1464" s="7"/>
      <c r="H1464" s="35"/>
      <c r="I1464" s="7">
        <f>I1465</f>
        <v>1600</v>
      </c>
      <c r="J1464" s="35">
        <f t="shared" si="313"/>
        <v>1600</v>
      </c>
      <c r="K1464" s="7">
        <f>K1465</f>
        <v>0</v>
      </c>
      <c r="L1464" s="35">
        <f t="shared" si="306"/>
        <v>1600</v>
      </c>
      <c r="M1464" s="7">
        <f>M1465</f>
        <v>0</v>
      </c>
      <c r="N1464" s="35">
        <f t="shared" si="312"/>
        <v>1600</v>
      </c>
      <c r="O1464" s="7">
        <f>O1465</f>
        <v>0</v>
      </c>
      <c r="P1464" s="35">
        <f t="shared" si="310"/>
        <v>1600</v>
      </c>
    </row>
    <row r="1465" spans="1:16" ht="49.5">
      <c r="A1465" s="61" t="str">
        <f ca="1">IF(ISERROR(MATCH(E1465,Код_КВР,0)),"",INDIRECT(ADDRESS(MATCH(E1465,Код_КВР,0)+1,2,,,"КВР")))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465" s="88" t="s">
        <v>377</v>
      </c>
      <c r="C1465" s="8" t="s">
        <v>232</v>
      </c>
      <c r="D1465" s="1" t="s">
        <v>222</v>
      </c>
      <c r="E1465" s="88">
        <v>810</v>
      </c>
      <c r="F1465" s="7"/>
      <c r="G1465" s="7"/>
      <c r="H1465" s="35"/>
      <c r="I1465" s="7">
        <f>'прил.5'!J1169</f>
        <v>1600</v>
      </c>
      <c r="J1465" s="35">
        <f t="shared" si="313"/>
        <v>1600</v>
      </c>
      <c r="K1465" s="7">
        <f>'прил.5'!L1169</f>
        <v>0</v>
      </c>
      <c r="L1465" s="35">
        <f t="shared" si="306"/>
        <v>1600</v>
      </c>
      <c r="M1465" s="7">
        <f>'прил.5'!N1169</f>
        <v>0</v>
      </c>
      <c r="N1465" s="35">
        <f t="shared" si="312"/>
        <v>1600</v>
      </c>
      <c r="O1465" s="7">
        <f>'прил.5'!P1169</f>
        <v>0</v>
      </c>
      <c r="P1465" s="35">
        <f t="shared" si="310"/>
        <v>1600</v>
      </c>
    </row>
    <row r="1466" spans="1:16" ht="12.75">
      <c r="A1466" s="12" t="s">
        <v>200</v>
      </c>
      <c r="B1466" s="89" t="s">
        <v>377</v>
      </c>
      <c r="C1466" s="8" t="s">
        <v>232</v>
      </c>
      <c r="D1466" s="1" t="s">
        <v>229</v>
      </c>
      <c r="E1466" s="88"/>
      <c r="F1466" s="7"/>
      <c r="G1466" s="7"/>
      <c r="H1466" s="35"/>
      <c r="I1466" s="7">
        <f>I1467</f>
        <v>2813.9</v>
      </c>
      <c r="J1466" s="35">
        <f t="shared" si="313"/>
        <v>2813.9</v>
      </c>
      <c r="K1466" s="7">
        <f>K1467</f>
        <v>0</v>
      </c>
      <c r="L1466" s="35">
        <f t="shared" si="306"/>
        <v>2813.9</v>
      </c>
      <c r="M1466" s="7">
        <f>M1467</f>
        <v>0</v>
      </c>
      <c r="N1466" s="35">
        <f t="shared" si="312"/>
        <v>2813.9</v>
      </c>
      <c r="O1466" s="7">
        <f>O1467</f>
        <v>0</v>
      </c>
      <c r="P1466" s="35">
        <f t="shared" si="310"/>
        <v>2813.9</v>
      </c>
    </row>
    <row r="1467" spans="1:16" ht="33">
      <c r="A1467" s="61" t="str">
        <f ca="1">IF(ISERROR(MATCH(E1467,Код_КВР,0)),"",INDIRECT(ADDRESS(MATCH(E1467,Код_КВР,0)+1,2,,,"КВР")))</f>
        <v>Капитальные вложения в объекты недвижимого имущества муниципальной собственности</v>
      </c>
      <c r="B1467" s="88" t="s">
        <v>377</v>
      </c>
      <c r="C1467" s="8" t="s">
        <v>232</v>
      </c>
      <c r="D1467" s="1" t="s">
        <v>229</v>
      </c>
      <c r="E1467" s="88">
        <v>400</v>
      </c>
      <c r="F1467" s="7"/>
      <c r="G1467" s="7"/>
      <c r="H1467" s="35"/>
      <c r="I1467" s="7">
        <f>I1468</f>
        <v>2813.9</v>
      </c>
      <c r="J1467" s="35">
        <f t="shared" si="313"/>
        <v>2813.9</v>
      </c>
      <c r="K1467" s="7">
        <f>K1468</f>
        <v>0</v>
      </c>
      <c r="L1467" s="35">
        <f t="shared" si="306"/>
        <v>2813.9</v>
      </c>
      <c r="M1467" s="7">
        <f>M1468</f>
        <v>0</v>
      </c>
      <c r="N1467" s="35">
        <f t="shared" si="312"/>
        <v>2813.9</v>
      </c>
      <c r="O1467" s="7">
        <f>O1468</f>
        <v>0</v>
      </c>
      <c r="P1467" s="35">
        <f t="shared" si="310"/>
        <v>2813.9</v>
      </c>
    </row>
    <row r="1468" spans="1:16" ht="20.25" customHeight="1">
      <c r="A1468" s="61" t="str">
        <f ca="1">IF(ISERROR(MATCH(E1468,Код_КВР,0)),"",INDIRECT(ADDRESS(MATCH(E1468,Код_КВР,0)+1,2,,,"КВР")))</f>
        <v>Бюджетные инвестиции</v>
      </c>
      <c r="B1468" s="88" t="s">
        <v>377</v>
      </c>
      <c r="C1468" s="8" t="s">
        <v>232</v>
      </c>
      <c r="D1468" s="1" t="s">
        <v>229</v>
      </c>
      <c r="E1468" s="88">
        <v>410</v>
      </c>
      <c r="F1468" s="7"/>
      <c r="G1468" s="7"/>
      <c r="H1468" s="35"/>
      <c r="I1468" s="7">
        <f>I1469</f>
        <v>2813.9</v>
      </c>
      <c r="J1468" s="35">
        <f t="shared" si="313"/>
        <v>2813.9</v>
      </c>
      <c r="K1468" s="7">
        <f>K1469</f>
        <v>0</v>
      </c>
      <c r="L1468" s="35">
        <f t="shared" si="306"/>
        <v>2813.9</v>
      </c>
      <c r="M1468" s="7">
        <f>M1469</f>
        <v>0</v>
      </c>
      <c r="N1468" s="35">
        <f t="shared" si="312"/>
        <v>2813.9</v>
      </c>
      <c r="O1468" s="7">
        <f>O1469</f>
        <v>0</v>
      </c>
      <c r="P1468" s="35">
        <f t="shared" si="310"/>
        <v>2813.9</v>
      </c>
    </row>
    <row r="1469" spans="1:16" ht="35.25" customHeight="1">
      <c r="A1469" s="61" t="str">
        <f ca="1">IF(ISERROR(MATCH(E1469,Код_КВР,0)),"",INDIRECT(ADDRESS(MATCH(E1469,Код_КВР,0)+1,2,,,"КВР")))</f>
        <v>Бюджетные инвестиции в объекты капитального строительства муниципальной собственности</v>
      </c>
      <c r="B1469" s="88" t="s">
        <v>377</v>
      </c>
      <c r="C1469" s="8" t="s">
        <v>232</v>
      </c>
      <c r="D1469" s="1" t="s">
        <v>229</v>
      </c>
      <c r="E1469" s="88">
        <v>414</v>
      </c>
      <c r="F1469" s="7"/>
      <c r="G1469" s="7"/>
      <c r="H1469" s="35"/>
      <c r="I1469" s="7">
        <f>'прил.5'!J1489</f>
        <v>2813.9</v>
      </c>
      <c r="J1469" s="35">
        <f t="shared" si="313"/>
        <v>2813.9</v>
      </c>
      <c r="K1469" s="7">
        <f>'прил.5'!L1489</f>
        <v>0</v>
      </c>
      <c r="L1469" s="35">
        <f t="shared" si="306"/>
        <v>2813.9</v>
      </c>
      <c r="M1469" s="7">
        <f>'прил.5'!N1489</f>
        <v>0</v>
      </c>
      <c r="N1469" s="35">
        <f t="shared" si="312"/>
        <v>2813.9</v>
      </c>
      <c r="O1469" s="7">
        <f>'прил.5'!P1489</f>
        <v>0</v>
      </c>
      <c r="P1469" s="35">
        <f t="shared" si="310"/>
        <v>2813.9</v>
      </c>
    </row>
    <row r="1470" spans="1:16" ht="135.75" customHeight="1">
      <c r="A1470" s="61" t="str">
        <f ca="1">IF(ISERROR(MATCH(B1470,Код_КЦСР,0)),"",INDIRECT(ADDRESS(MATCH(B1470,Код_КЦСР,0)+1,2,,,"КЦСР")))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470" s="89" t="s">
        <v>396</v>
      </c>
      <c r="C1470" s="8"/>
      <c r="D1470" s="1"/>
      <c r="E1470" s="88"/>
      <c r="F1470" s="7">
        <f>F1471</f>
        <v>6969.8</v>
      </c>
      <c r="G1470" s="7">
        <f>G1471</f>
        <v>0</v>
      </c>
      <c r="H1470" s="35">
        <f t="shared" si="297"/>
        <v>6969.8</v>
      </c>
      <c r="I1470" s="7">
        <f>I1471</f>
        <v>0</v>
      </c>
      <c r="J1470" s="35">
        <f t="shared" si="294"/>
        <v>6969.8</v>
      </c>
      <c r="K1470" s="7">
        <f>K1471</f>
        <v>0</v>
      </c>
      <c r="L1470" s="35">
        <f t="shared" si="306"/>
        <v>6969.8</v>
      </c>
      <c r="M1470" s="7">
        <f>M1471</f>
        <v>0</v>
      </c>
      <c r="N1470" s="35">
        <f t="shared" si="312"/>
        <v>6969.8</v>
      </c>
      <c r="O1470" s="7">
        <f>O1471</f>
        <v>0</v>
      </c>
      <c r="P1470" s="35">
        <f t="shared" si="310"/>
        <v>6969.8</v>
      </c>
    </row>
    <row r="1471" spans="1:16" ht="12.75">
      <c r="A1471" s="61" t="str">
        <f ca="1">IF(ISERROR(MATCH(C1471,Код_Раздел,0)),"",INDIRECT(ADDRESS(MATCH(C1471,Код_Раздел,0)+1,2,,,"Раздел")))</f>
        <v>Образование</v>
      </c>
      <c r="B1471" s="89" t="s">
        <v>396</v>
      </c>
      <c r="C1471" s="8" t="s">
        <v>203</v>
      </c>
      <c r="D1471" s="1"/>
      <c r="E1471" s="88"/>
      <c r="F1471" s="7">
        <f>F1472</f>
        <v>6969.8</v>
      </c>
      <c r="G1471" s="7">
        <f>G1472</f>
        <v>0</v>
      </c>
      <c r="H1471" s="35">
        <f t="shared" si="297"/>
        <v>6969.8</v>
      </c>
      <c r="I1471" s="7">
        <f>I1472</f>
        <v>0</v>
      </c>
      <c r="J1471" s="35">
        <f t="shared" si="294"/>
        <v>6969.8</v>
      </c>
      <c r="K1471" s="7">
        <f>K1472</f>
        <v>0</v>
      </c>
      <c r="L1471" s="35">
        <f t="shared" si="306"/>
        <v>6969.8</v>
      </c>
      <c r="M1471" s="7">
        <f>M1472</f>
        <v>0</v>
      </c>
      <c r="N1471" s="35">
        <f t="shared" si="312"/>
        <v>6969.8</v>
      </c>
      <c r="O1471" s="7">
        <f>O1472</f>
        <v>0</v>
      </c>
      <c r="P1471" s="35">
        <f t="shared" si="310"/>
        <v>6969.8</v>
      </c>
    </row>
    <row r="1472" spans="1:16" ht="12.75">
      <c r="A1472" s="12" t="s">
        <v>259</v>
      </c>
      <c r="B1472" s="89" t="s">
        <v>396</v>
      </c>
      <c r="C1472" s="8" t="s">
        <v>203</v>
      </c>
      <c r="D1472" s="1" t="s">
        <v>227</v>
      </c>
      <c r="E1472" s="88"/>
      <c r="F1472" s="7">
        <f>F1473+F1475</f>
        <v>6969.8</v>
      </c>
      <c r="G1472" s="7">
        <f>G1473+G1475</f>
        <v>0</v>
      </c>
      <c r="H1472" s="35">
        <f t="shared" si="297"/>
        <v>6969.8</v>
      </c>
      <c r="I1472" s="7">
        <f>I1473+I1475</f>
        <v>0</v>
      </c>
      <c r="J1472" s="35">
        <f t="shared" si="294"/>
        <v>6969.8</v>
      </c>
      <c r="K1472" s="7">
        <f>K1473+K1475</f>
        <v>0</v>
      </c>
      <c r="L1472" s="35">
        <f t="shared" si="306"/>
        <v>6969.8</v>
      </c>
      <c r="M1472" s="7">
        <f>M1473+M1475</f>
        <v>0</v>
      </c>
      <c r="N1472" s="35">
        <f t="shared" si="312"/>
        <v>6969.8</v>
      </c>
      <c r="O1472" s="7">
        <f>O1473+O1475</f>
        <v>0</v>
      </c>
      <c r="P1472" s="35">
        <f t="shared" si="310"/>
        <v>6969.8</v>
      </c>
    </row>
    <row r="1473" spans="1:16" ht="33">
      <c r="A1473" s="61" t="str">
        <f ca="1">IF(ISERROR(MATCH(E1473,Код_КВР,0)),"",INDIRECT(ADDRESS(MATCH(E1473,Код_КВР,0)+1,2,,,"КВР")))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73" s="89" t="s">
        <v>396</v>
      </c>
      <c r="C1473" s="8" t="s">
        <v>203</v>
      </c>
      <c r="D1473" s="1" t="s">
        <v>227</v>
      </c>
      <c r="E1473" s="88">
        <v>100</v>
      </c>
      <c r="F1473" s="7">
        <f>F1474</f>
        <v>6501.2</v>
      </c>
      <c r="G1473" s="7">
        <f>G1474</f>
        <v>0</v>
      </c>
      <c r="H1473" s="35">
        <f t="shared" si="297"/>
        <v>6501.2</v>
      </c>
      <c r="I1473" s="7">
        <f>I1474</f>
        <v>0</v>
      </c>
      <c r="J1473" s="35">
        <f t="shared" si="294"/>
        <v>6501.2</v>
      </c>
      <c r="K1473" s="7">
        <f>K1474</f>
        <v>0</v>
      </c>
      <c r="L1473" s="35">
        <f t="shared" si="306"/>
        <v>6501.2</v>
      </c>
      <c r="M1473" s="7">
        <f>M1474</f>
        <v>0</v>
      </c>
      <c r="N1473" s="35">
        <f t="shared" si="312"/>
        <v>6501.2</v>
      </c>
      <c r="O1473" s="7">
        <f>O1474</f>
        <v>-2</v>
      </c>
      <c r="P1473" s="35">
        <f t="shared" si="310"/>
        <v>6499.2</v>
      </c>
    </row>
    <row r="1474" spans="1:16" ht="12.75">
      <c r="A1474" s="61" t="str">
        <f ca="1">IF(ISERROR(MATCH(E1474,Код_КВР,0)),"",INDIRECT(ADDRESS(MATCH(E1474,Код_КВР,0)+1,2,,,"КВР")))</f>
        <v>Расходы на выплаты персоналу муниципальных органов</v>
      </c>
      <c r="B1474" s="89" t="s">
        <v>396</v>
      </c>
      <c r="C1474" s="8" t="s">
        <v>203</v>
      </c>
      <c r="D1474" s="1" t="s">
        <v>227</v>
      </c>
      <c r="E1474" s="88">
        <v>120</v>
      </c>
      <c r="F1474" s="7">
        <f>'прил.5'!G772</f>
        <v>6501.2</v>
      </c>
      <c r="G1474" s="7">
        <f>'прил.5'!H772</f>
        <v>0</v>
      </c>
      <c r="H1474" s="35">
        <f t="shared" si="297"/>
        <v>6501.2</v>
      </c>
      <c r="I1474" s="7">
        <f>'прил.5'!J772</f>
        <v>0</v>
      </c>
      <c r="J1474" s="35">
        <f t="shared" si="294"/>
        <v>6501.2</v>
      </c>
      <c r="K1474" s="7">
        <f>'прил.5'!L772</f>
        <v>0</v>
      </c>
      <c r="L1474" s="35">
        <f t="shared" si="306"/>
        <v>6501.2</v>
      </c>
      <c r="M1474" s="7">
        <f>'прил.5'!N772</f>
        <v>0</v>
      </c>
      <c r="N1474" s="35">
        <f t="shared" si="312"/>
        <v>6501.2</v>
      </c>
      <c r="O1474" s="7">
        <f>'прил.5'!P772</f>
        <v>-2</v>
      </c>
      <c r="P1474" s="35">
        <f t="shared" si="310"/>
        <v>6499.2</v>
      </c>
    </row>
    <row r="1475" spans="1:16" ht="12.75">
      <c r="A1475" s="61" t="str">
        <f ca="1">IF(ISERROR(MATCH(E1475,Код_КВР,0)),"",INDIRECT(ADDRESS(MATCH(E1475,Код_КВР,0)+1,2,,,"КВР")))</f>
        <v>Закупка товаров, работ и услуг для муниципальных нужд</v>
      </c>
      <c r="B1475" s="89" t="s">
        <v>396</v>
      </c>
      <c r="C1475" s="8" t="s">
        <v>203</v>
      </c>
      <c r="D1475" s="1" t="s">
        <v>227</v>
      </c>
      <c r="E1475" s="88">
        <v>200</v>
      </c>
      <c r="F1475" s="7">
        <f>F1476</f>
        <v>468.6</v>
      </c>
      <c r="G1475" s="7">
        <f>G1476</f>
        <v>0</v>
      </c>
      <c r="H1475" s="35">
        <f t="shared" si="297"/>
        <v>468.6</v>
      </c>
      <c r="I1475" s="7">
        <f>I1476</f>
        <v>0</v>
      </c>
      <c r="J1475" s="35">
        <f t="shared" si="294"/>
        <v>468.6</v>
      </c>
      <c r="K1475" s="7">
        <f>K1476</f>
        <v>0</v>
      </c>
      <c r="L1475" s="35">
        <f t="shared" si="306"/>
        <v>468.6</v>
      </c>
      <c r="M1475" s="7">
        <f>M1476</f>
        <v>0</v>
      </c>
      <c r="N1475" s="35">
        <f t="shared" si="312"/>
        <v>468.6</v>
      </c>
      <c r="O1475" s="7">
        <f>O1476</f>
        <v>2</v>
      </c>
      <c r="P1475" s="35">
        <f t="shared" si="310"/>
        <v>470.6</v>
      </c>
    </row>
    <row r="1476" spans="1:16" ht="33">
      <c r="A1476" s="61" t="str">
        <f ca="1">IF(ISERROR(MATCH(E1476,Код_КВР,0)),"",INDIRECT(ADDRESS(MATCH(E1476,Код_КВР,0)+1,2,,,"КВР")))</f>
        <v>Иные закупки товаров, работ и услуг для обеспечения муниципальных нужд</v>
      </c>
      <c r="B1476" s="89" t="s">
        <v>396</v>
      </c>
      <c r="C1476" s="8" t="s">
        <v>203</v>
      </c>
      <c r="D1476" s="1" t="s">
        <v>227</v>
      </c>
      <c r="E1476" s="88">
        <v>240</v>
      </c>
      <c r="F1476" s="7">
        <f>F1477</f>
        <v>468.6</v>
      </c>
      <c r="G1476" s="7">
        <f>G1477</f>
        <v>0</v>
      </c>
      <c r="H1476" s="35">
        <f t="shared" si="297"/>
        <v>468.6</v>
      </c>
      <c r="I1476" s="7">
        <f>I1477</f>
        <v>0</v>
      </c>
      <c r="J1476" s="35">
        <f t="shared" si="294"/>
        <v>468.6</v>
      </c>
      <c r="K1476" s="7">
        <f>K1477</f>
        <v>0</v>
      </c>
      <c r="L1476" s="35">
        <f t="shared" si="306"/>
        <v>468.6</v>
      </c>
      <c r="M1476" s="7">
        <f>M1477</f>
        <v>0</v>
      </c>
      <c r="N1476" s="35">
        <f t="shared" si="312"/>
        <v>468.6</v>
      </c>
      <c r="O1476" s="7">
        <f>O1477</f>
        <v>2</v>
      </c>
      <c r="P1476" s="35">
        <f t="shared" si="310"/>
        <v>470.6</v>
      </c>
    </row>
    <row r="1477" spans="1:16" ht="33">
      <c r="A1477" s="61" t="str">
        <f ca="1">IF(ISERROR(MATCH(E1477,Код_КВР,0)),"",INDIRECT(ADDRESS(MATCH(E1477,Код_КВР,0)+1,2,,,"КВР")))</f>
        <v xml:space="preserve">Прочая закупка товаров, работ и услуг для обеспечения муниципальных нужд         </v>
      </c>
      <c r="B1477" s="89" t="s">
        <v>396</v>
      </c>
      <c r="C1477" s="8" t="s">
        <v>203</v>
      </c>
      <c r="D1477" s="1" t="s">
        <v>227</v>
      </c>
      <c r="E1477" s="88">
        <v>244</v>
      </c>
      <c r="F1477" s="7">
        <f>'прил.5'!G775</f>
        <v>468.6</v>
      </c>
      <c r="G1477" s="7">
        <f>'прил.5'!H775</f>
        <v>0</v>
      </c>
      <c r="H1477" s="35">
        <f t="shared" si="297"/>
        <v>468.6</v>
      </c>
      <c r="I1477" s="7">
        <f>'прил.5'!J775</f>
        <v>0</v>
      </c>
      <c r="J1477" s="35">
        <f t="shared" si="294"/>
        <v>468.6</v>
      </c>
      <c r="K1477" s="7">
        <f>'прил.5'!L775</f>
        <v>0</v>
      </c>
      <c r="L1477" s="35">
        <f t="shared" si="306"/>
        <v>468.6</v>
      </c>
      <c r="M1477" s="7">
        <f>'прил.5'!N775</f>
        <v>0</v>
      </c>
      <c r="N1477" s="35">
        <f t="shared" si="312"/>
        <v>468.6</v>
      </c>
      <c r="O1477" s="7">
        <f>'прил.5'!P775</f>
        <v>2</v>
      </c>
      <c r="P1477" s="35">
        <f t="shared" si="310"/>
        <v>470.6</v>
      </c>
    </row>
    <row r="1478" spans="1:16" ht="86.25" customHeight="1">
      <c r="A1478" s="61" t="str">
        <f ca="1">IF(ISERROR(MATCH(B1478,Код_КЦСР,0)),"",INDIRECT(ADDRESS(MATCH(B1478,Код_КЦСР,0)+1,2,,,"КЦСР")))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478" s="89" t="s">
        <v>405</v>
      </c>
      <c r="C1478" s="8"/>
      <c r="D1478" s="1"/>
      <c r="E1478" s="88"/>
      <c r="F1478" s="7">
        <f>F1479</f>
        <v>21882.500000000004</v>
      </c>
      <c r="G1478" s="7">
        <f>G1479</f>
        <v>0</v>
      </c>
      <c r="H1478" s="35">
        <f t="shared" si="297"/>
        <v>21882.500000000004</v>
      </c>
      <c r="I1478" s="7">
        <f>I1479</f>
        <v>0</v>
      </c>
      <c r="J1478" s="35">
        <f t="shared" si="294"/>
        <v>21882.500000000004</v>
      </c>
      <c r="K1478" s="7">
        <f>K1479</f>
        <v>0</v>
      </c>
      <c r="L1478" s="35">
        <f t="shared" si="306"/>
        <v>21882.500000000004</v>
      </c>
      <c r="M1478" s="7">
        <f>M1479</f>
        <v>0</v>
      </c>
      <c r="N1478" s="35">
        <f t="shared" si="312"/>
        <v>21882.500000000004</v>
      </c>
      <c r="O1478" s="7">
        <f>O1479</f>
        <v>0</v>
      </c>
      <c r="P1478" s="35">
        <f t="shared" si="310"/>
        <v>21882.500000000004</v>
      </c>
    </row>
    <row r="1479" spans="1:16" ht="12.75">
      <c r="A1479" s="61" t="str">
        <f ca="1">IF(ISERROR(MATCH(C1479,Код_Раздел,0)),"",INDIRECT(ADDRESS(MATCH(C1479,Код_Раздел,0)+1,2,,,"Раздел")))</f>
        <v>Социальная политика</v>
      </c>
      <c r="B1479" s="89" t="s">
        <v>405</v>
      </c>
      <c r="C1479" s="8" t="s">
        <v>196</v>
      </c>
      <c r="D1479" s="1"/>
      <c r="E1479" s="88"/>
      <c r="F1479" s="7">
        <f>F1480</f>
        <v>21882.500000000004</v>
      </c>
      <c r="G1479" s="7">
        <f>G1480</f>
        <v>0</v>
      </c>
      <c r="H1479" s="35">
        <f t="shared" si="297"/>
        <v>21882.500000000004</v>
      </c>
      <c r="I1479" s="7">
        <f>I1480</f>
        <v>0</v>
      </c>
      <c r="J1479" s="35">
        <f t="shared" si="294"/>
        <v>21882.500000000004</v>
      </c>
      <c r="K1479" s="7">
        <f>K1480</f>
        <v>0</v>
      </c>
      <c r="L1479" s="35">
        <f t="shared" si="306"/>
        <v>21882.500000000004</v>
      </c>
      <c r="M1479" s="7">
        <f>M1480</f>
        <v>0</v>
      </c>
      <c r="N1479" s="35">
        <f t="shared" si="312"/>
        <v>21882.500000000004</v>
      </c>
      <c r="O1479" s="7">
        <f>O1480</f>
        <v>0</v>
      </c>
      <c r="P1479" s="35">
        <f t="shared" si="310"/>
        <v>21882.500000000004</v>
      </c>
    </row>
    <row r="1480" spans="1:16" ht="12.75">
      <c r="A1480" s="12" t="s">
        <v>197</v>
      </c>
      <c r="B1480" s="89" t="s">
        <v>405</v>
      </c>
      <c r="C1480" s="8" t="s">
        <v>196</v>
      </c>
      <c r="D1480" s="1" t="s">
        <v>225</v>
      </c>
      <c r="E1480" s="88"/>
      <c r="F1480" s="7">
        <f>F1481+F1483</f>
        <v>21882.500000000004</v>
      </c>
      <c r="G1480" s="7">
        <f>G1481+G1483</f>
        <v>0</v>
      </c>
      <c r="H1480" s="35">
        <f t="shared" si="297"/>
        <v>21882.500000000004</v>
      </c>
      <c r="I1480" s="7">
        <f>I1481+I1483+I1486</f>
        <v>0</v>
      </c>
      <c r="J1480" s="35">
        <f t="shared" si="294"/>
        <v>21882.500000000004</v>
      </c>
      <c r="K1480" s="7">
        <f>K1481+K1483+K1486</f>
        <v>0</v>
      </c>
      <c r="L1480" s="35">
        <f t="shared" si="306"/>
        <v>21882.500000000004</v>
      </c>
      <c r="M1480" s="7">
        <f>M1481+M1483+M1486</f>
        <v>0</v>
      </c>
      <c r="N1480" s="35">
        <f t="shared" si="312"/>
        <v>21882.500000000004</v>
      </c>
      <c r="O1480" s="7">
        <f>O1481+O1483+O1486</f>
        <v>0</v>
      </c>
      <c r="P1480" s="35">
        <f t="shared" si="310"/>
        <v>21882.500000000004</v>
      </c>
    </row>
    <row r="1481" spans="1:16" ht="33">
      <c r="A1481" s="61" t="str">
        <f ca="1">IF(ISERROR(MATCH(E1481,Код_КВР,0)),"",INDIRECT(ADDRESS(MATCH(E1481,Код_КВР,0)+1,2,,,"КВР")))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81" s="89" t="s">
        <v>405</v>
      </c>
      <c r="C1481" s="8" t="s">
        <v>196</v>
      </c>
      <c r="D1481" s="1" t="s">
        <v>225</v>
      </c>
      <c r="E1481" s="88">
        <v>100</v>
      </c>
      <c r="F1481" s="7">
        <f>F1482</f>
        <v>20191.300000000003</v>
      </c>
      <c r="G1481" s="7">
        <f>G1482</f>
        <v>0</v>
      </c>
      <c r="H1481" s="35">
        <f t="shared" si="297"/>
        <v>20191.300000000003</v>
      </c>
      <c r="I1481" s="7">
        <f>I1482</f>
        <v>7.5</v>
      </c>
      <c r="J1481" s="35">
        <f t="shared" si="294"/>
        <v>20198.800000000003</v>
      </c>
      <c r="K1481" s="7">
        <f>K1482</f>
        <v>0</v>
      </c>
      <c r="L1481" s="35">
        <f t="shared" si="306"/>
        <v>20198.800000000003</v>
      </c>
      <c r="M1481" s="7">
        <f>M1482</f>
        <v>0</v>
      </c>
      <c r="N1481" s="35">
        <f t="shared" si="312"/>
        <v>20198.800000000003</v>
      </c>
      <c r="O1481" s="7">
        <f>O1482</f>
        <v>0</v>
      </c>
      <c r="P1481" s="35">
        <f t="shared" si="310"/>
        <v>20198.800000000003</v>
      </c>
    </row>
    <row r="1482" spans="1:16" ht="12.75">
      <c r="A1482" s="61" t="str">
        <f ca="1">IF(ISERROR(MATCH(E1482,Код_КВР,0)),"",INDIRECT(ADDRESS(MATCH(E1482,Код_КВР,0)+1,2,,,"КВР")))</f>
        <v>Расходы на выплаты персоналу муниципальных органов</v>
      </c>
      <c r="B1482" s="89" t="s">
        <v>405</v>
      </c>
      <c r="C1482" s="8" t="s">
        <v>196</v>
      </c>
      <c r="D1482" s="1" t="s">
        <v>225</v>
      </c>
      <c r="E1482" s="88">
        <v>120</v>
      </c>
      <c r="F1482" s="7">
        <f>'прил.5'!G1303</f>
        <v>20191.300000000003</v>
      </c>
      <c r="G1482" s="7">
        <f>'прил.5'!H1303</f>
        <v>0</v>
      </c>
      <c r="H1482" s="35">
        <f t="shared" si="297"/>
        <v>20191.300000000003</v>
      </c>
      <c r="I1482" s="7">
        <f>'прил.5'!J1303</f>
        <v>7.5</v>
      </c>
      <c r="J1482" s="35">
        <f t="shared" si="294"/>
        <v>20198.800000000003</v>
      </c>
      <c r="K1482" s="7">
        <f>'прил.5'!L1303</f>
        <v>0</v>
      </c>
      <c r="L1482" s="35">
        <f t="shared" si="306"/>
        <v>20198.800000000003</v>
      </c>
      <c r="M1482" s="7">
        <f>'прил.5'!N1303</f>
        <v>0</v>
      </c>
      <c r="N1482" s="35">
        <f t="shared" si="312"/>
        <v>20198.800000000003</v>
      </c>
      <c r="O1482" s="7">
        <f>'прил.5'!P1303</f>
        <v>0</v>
      </c>
      <c r="P1482" s="35">
        <f t="shared" si="310"/>
        <v>20198.800000000003</v>
      </c>
    </row>
    <row r="1483" spans="1:16" ht="12.75">
      <c r="A1483" s="61" t="str">
        <f ca="1">IF(ISERROR(MATCH(E1483,Код_КВР,0)),"",INDIRECT(ADDRESS(MATCH(E1483,Код_КВР,0)+1,2,,,"КВР")))</f>
        <v>Закупка товаров, работ и услуг для муниципальных нужд</v>
      </c>
      <c r="B1483" s="89" t="s">
        <v>405</v>
      </c>
      <c r="C1483" s="8" t="s">
        <v>196</v>
      </c>
      <c r="D1483" s="1" t="s">
        <v>225</v>
      </c>
      <c r="E1483" s="88">
        <v>200</v>
      </c>
      <c r="F1483" s="7">
        <f>F1484</f>
        <v>1691.1999999999998</v>
      </c>
      <c r="G1483" s="7">
        <f>G1484</f>
        <v>0</v>
      </c>
      <c r="H1483" s="35">
        <f t="shared" si="297"/>
        <v>1691.1999999999998</v>
      </c>
      <c r="I1483" s="7">
        <f>I1484</f>
        <v>-24.9</v>
      </c>
      <c r="J1483" s="35">
        <f t="shared" si="294"/>
        <v>1666.2999999999997</v>
      </c>
      <c r="K1483" s="7">
        <f>K1484</f>
        <v>0</v>
      </c>
      <c r="L1483" s="35">
        <f aca="true" t="shared" si="314" ref="L1483:L1546">J1483+K1483</f>
        <v>1666.2999999999997</v>
      </c>
      <c r="M1483" s="7">
        <f>M1484</f>
        <v>0</v>
      </c>
      <c r="N1483" s="35">
        <f t="shared" si="312"/>
        <v>1666.2999999999997</v>
      </c>
      <c r="O1483" s="7">
        <f>O1484</f>
        <v>0</v>
      </c>
      <c r="P1483" s="35">
        <f t="shared" si="310"/>
        <v>1666.2999999999997</v>
      </c>
    </row>
    <row r="1484" spans="1:16" ht="33">
      <c r="A1484" s="61" t="str">
        <f ca="1">IF(ISERROR(MATCH(E1484,Код_КВР,0)),"",INDIRECT(ADDRESS(MATCH(E1484,Код_КВР,0)+1,2,,,"КВР")))</f>
        <v>Иные закупки товаров, работ и услуг для обеспечения муниципальных нужд</v>
      </c>
      <c r="B1484" s="89" t="s">
        <v>405</v>
      </c>
      <c r="C1484" s="8" t="s">
        <v>196</v>
      </c>
      <c r="D1484" s="1" t="s">
        <v>225</v>
      </c>
      <c r="E1484" s="88">
        <v>240</v>
      </c>
      <c r="F1484" s="7">
        <f>F1485</f>
        <v>1691.1999999999998</v>
      </c>
      <c r="G1484" s="7">
        <f>G1485</f>
        <v>0</v>
      </c>
      <c r="H1484" s="35">
        <f t="shared" si="297"/>
        <v>1691.1999999999998</v>
      </c>
      <c r="I1484" s="7">
        <f>I1485</f>
        <v>-24.9</v>
      </c>
      <c r="J1484" s="35">
        <f t="shared" si="294"/>
        <v>1666.2999999999997</v>
      </c>
      <c r="K1484" s="7">
        <f>K1485</f>
        <v>0</v>
      </c>
      <c r="L1484" s="35">
        <f t="shared" si="314"/>
        <v>1666.2999999999997</v>
      </c>
      <c r="M1484" s="7">
        <f>M1485</f>
        <v>0</v>
      </c>
      <c r="N1484" s="35">
        <f t="shared" si="312"/>
        <v>1666.2999999999997</v>
      </c>
      <c r="O1484" s="7">
        <f>O1485</f>
        <v>0</v>
      </c>
      <c r="P1484" s="35">
        <f t="shared" si="310"/>
        <v>1666.2999999999997</v>
      </c>
    </row>
    <row r="1485" spans="1:16" ht="33">
      <c r="A1485" s="61" t="str">
        <f ca="1">IF(ISERROR(MATCH(E1485,Код_КВР,0)),"",INDIRECT(ADDRESS(MATCH(E1485,Код_КВР,0)+1,2,,,"КВР")))</f>
        <v xml:space="preserve">Прочая закупка товаров, работ и услуг для обеспечения муниципальных нужд         </v>
      </c>
      <c r="B1485" s="89" t="s">
        <v>405</v>
      </c>
      <c r="C1485" s="8" t="s">
        <v>196</v>
      </c>
      <c r="D1485" s="1" t="s">
        <v>225</v>
      </c>
      <c r="E1485" s="88">
        <v>244</v>
      </c>
      <c r="F1485" s="7">
        <f>'прил.5'!G1306</f>
        <v>1691.1999999999998</v>
      </c>
      <c r="G1485" s="7">
        <f>'прил.5'!H1306</f>
        <v>0</v>
      </c>
      <c r="H1485" s="35">
        <f t="shared" si="297"/>
        <v>1691.1999999999998</v>
      </c>
      <c r="I1485" s="7">
        <f>'прил.5'!J1306</f>
        <v>-24.9</v>
      </c>
      <c r="J1485" s="35">
        <f t="shared" si="294"/>
        <v>1666.2999999999997</v>
      </c>
      <c r="K1485" s="7">
        <f>'прил.5'!L1306</f>
        <v>0</v>
      </c>
      <c r="L1485" s="35">
        <f t="shared" si="314"/>
        <v>1666.2999999999997</v>
      </c>
      <c r="M1485" s="7">
        <f>'прил.5'!N1306</f>
        <v>0</v>
      </c>
      <c r="N1485" s="35">
        <f t="shared" si="312"/>
        <v>1666.2999999999997</v>
      </c>
      <c r="O1485" s="7">
        <f>'прил.5'!P1306</f>
        <v>0</v>
      </c>
      <c r="P1485" s="35">
        <f t="shared" si="310"/>
        <v>1666.2999999999997</v>
      </c>
    </row>
    <row r="1486" spans="1:16" ht="12.75">
      <c r="A1486" s="61" t="str">
        <f aca="true" t="shared" si="315" ref="A1486:A1489">IF(ISERROR(MATCH(E1486,Код_КВР,0)),"",INDIRECT(ADDRESS(MATCH(E1486,Код_КВР,0)+1,2,,,"КВР")))</f>
        <v>Иные бюджетные ассигнования</v>
      </c>
      <c r="B1486" s="89" t="s">
        <v>405</v>
      </c>
      <c r="C1486" s="8" t="s">
        <v>196</v>
      </c>
      <c r="D1486" s="1" t="s">
        <v>225</v>
      </c>
      <c r="E1486" s="88">
        <v>800</v>
      </c>
      <c r="F1486" s="7"/>
      <c r="G1486" s="7"/>
      <c r="H1486" s="35"/>
      <c r="I1486" s="7">
        <f>I1487</f>
        <v>17.4</v>
      </c>
      <c r="J1486" s="35">
        <f t="shared" si="294"/>
        <v>17.4</v>
      </c>
      <c r="K1486" s="7">
        <f>K1487</f>
        <v>0</v>
      </c>
      <c r="L1486" s="35">
        <f t="shared" si="314"/>
        <v>17.4</v>
      </c>
      <c r="M1486" s="7">
        <f>M1487</f>
        <v>0</v>
      </c>
      <c r="N1486" s="35">
        <f t="shared" si="312"/>
        <v>17.4</v>
      </c>
      <c r="O1486" s="7">
        <f>O1487</f>
        <v>0</v>
      </c>
      <c r="P1486" s="35">
        <f t="shared" si="310"/>
        <v>17.4</v>
      </c>
    </row>
    <row r="1487" spans="1:16" ht="12.75">
      <c r="A1487" s="61" t="str">
        <f ca="1" t="shared" si="315"/>
        <v>Уплата налогов, сборов и иных платежей</v>
      </c>
      <c r="B1487" s="89" t="s">
        <v>405</v>
      </c>
      <c r="C1487" s="8" t="s">
        <v>196</v>
      </c>
      <c r="D1487" s="1" t="s">
        <v>225</v>
      </c>
      <c r="E1487" s="88">
        <v>850</v>
      </c>
      <c r="F1487" s="7"/>
      <c r="G1487" s="7"/>
      <c r="H1487" s="35"/>
      <c r="I1487" s="7">
        <f>I1488+I1489</f>
        <v>17.4</v>
      </c>
      <c r="J1487" s="35">
        <f t="shared" si="294"/>
        <v>17.4</v>
      </c>
      <c r="K1487" s="7">
        <f>K1488+K1489</f>
        <v>0</v>
      </c>
      <c r="L1487" s="35">
        <f t="shared" si="314"/>
        <v>17.4</v>
      </c>
      <c r="M1487" s="7">
        <f>M1488+M1489</f>
        <v>0</v>
      </c>
      <c r="N1487" s="35">
        <f t="shared" si="312"/>
        <v>17.4</v>
      </c>
      <c r="O1487" s="7">
        <f>O1488+O1489</f>
        <v>0</v>
      </c>
      <c r="P1487" s="35">
        <f t="shared" si="310"/>
        <v>17.4</v>
      </c>
    </row>
    <row r="1488" spans="1:16" ht="12.75">
      <c r="A1488" s="61" t="str">
        <f ca="1" t="shared" si="315"/>
        <v>Уплата налога на имущество организаций и земельного налога</v>
      </c>
      <c r="B1488" s="89" t="s">
        <v>405</v>
      </c>
      <c r="C1488" s="8" t="s">
        <v>196</v>
      </c>
      <c r="D1488" s="1" t="s">
        <v>225</v>
      </c>
      <c r="E1488" s="88">
        <v>851</v>
      </c>
      <c r="F1488" s="7"/>
      <c r="G1488" s="7"/>
      <c r="H1488" s="35"/>
      <c r="I1488" s="7">
        <f>'прил.5'!J1309</f>
        <v>7.4</v>
      </c>
      <c r="J1488" s="35">
        <f t="shared" si="294"/>
        <v>7.4</v>
      </c>
      <c r="K1488" s="7">
        <f>'прил.5'!L1309</f>
        <v>0</v>
      </c>
      <c r="L1488" s="35">
        <f t="shared" si="314"/>
        <v>7.4</v>
      </c>
      <c r="M1488" s="7">
        <f>'прил.5'!N1309</f>
        <v>0</v>
      </c>
      <c r="N1488" s="35">
        <f t="shared" si="312"/>
        <v>7.4</v>
      </c>
      <c r="O1488" s="7">
        <f>'прил.5'!P1309</f>
        <v>0</v>
      </c>
      <c r="P1488" s="35">
        <f t="shared" si="310"/>
        <v>7.4</v>
      </c>
    </row>
    <row r="1489" spans="1:16" ht="12.75">
      <c r="A1489" s="61" t="str">
        <f ca="1" t="shared" si="315"/>
        <v>Уплата прочих налогов, сборов и иных платежей</v>
      </c>
      <c r="B1489" s="89" t="s">
        <v>405</v>
      </c>
      <c r="C1489" s="8" t="s">
        <v>196</v>
      </c>
      <c r="D1489" s="1" t="s">
        <v>225</v>
      </c>
      <c r="E1489" s="88">
        <v>852</v>
      </c>
      <c r="F1489" s="7"/>
      <c r="G1489" s="7"/>
      <c r="H1489" s="35"/>
      <c r="I1489" s="7">
        <f>'прил.5'!J1310</f>
        <v>10</v>
      </c>
      <c r="J1489" s="35">
        <f t="shared" si="294"/>
        <v>10</v>
      </c>
      <c r="K1489" s="7">
        <f>'прил.5'!L1310</f>
        <v>0</v>
      </c>
      <c r="L1489" s="35">
        <f t="shared" si="314"/>
        <v>10</v>
      </c>
      <c r="M1489" s="7">
        <f>'прил.5'!N1310</f>
        <v>0</v>
      </c>
      <c r="N1489" s="35">
        <f t="shared" si="312"/>
        <v>10</v>
      </c>
      <c r="O1489" s="7">
        <f>'прил.5'!P1310</f>
        <v>0</v>
      </c>
      <c r="P1489" s="35">
        <f t="shared" si="310"/>
        <v>10</v>
      </c>
    </row>
    <row r="1490" spans="1:16" ht="150.75" customHeight="1">
      <c r="A1490" s="61" t="str">
        <f ca="1">IF(ISERROR(MATCH(B1490,Код_КЦСР,0)),"",INDIRECT(ADDRESS(MATCH(B1490,Код_КЦСР,0)+1,2,,,"КЦСР")))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490" s="89" t="s">
        <v>400</v>
      </c>
      <c r="C1490" s="8"/>
      <c r="D1490" s="1"/>
      <c r="E1490" s="88"/>
      <c r="F1490" s="7">
        <f>F1491</f>
        <v>2682.5</v>
      </c>
      <c r="G1490" s="7">
        <f>G1491</f>
        <v>0</v>
      </c>
      <c r="H1490" s="35">
        <f t="shared" si="297"/>
        <v>2682.5</v>
      </c>
      <c r="I1490" s="7">
        <f>I1491</f>
        <v>0</v>
      </c>
      <c r="J1490" s="35">
        <f t="shared" si="294"/>
        <v>2682.5</v>
      </c>
      <c r="K1490" s="7">
        <f>K1491</f>
        <v>0</v>
      </c>
      <c r="L1490" s="35">
        <f t="shared" si="314"/>
        <v>2682.5</v>
      </c>
      <c r="M1490" s="7">
        <f>M1491</f>
        <v>0</v>
      </c>
      <c r="N1490" s="35">
        <f t="shared" si="312"/>
        <v>2682.5</v>
      </c>
      <c r="O1490" s="7">
        <f>O1491</f>
        <v>0</v>
      </c>
      <c r="P1490" s="35">
        <f t="shared" si="310"/>
        <v>2682.5</v>
      </c>
    </row>
    <row r="1491" spans="1:16" ht="12.75">
      <c r="A1491" s="61" t="str">
        <f ca="1">IF(ISERROR(MATCH(C1491,Код_Раздел,0)),"",INDIRECT(ADDRESS(MATCH(C1491,Код_Раздел,0)+1,2,,,"Раздел")))</f>
        <v>Социальная политика</v>
      </c>
      <c r="B1491" s="89" t="s">
        <v>400</v>
      </c>
      <c r="C1491" s="8" t="s">
        <v>196</v>
      </c>
      <c r="D1491" s="1"/>
      <c r="E1491" s="88"/>
      <c r="F1491" s="7">
        <f>F1492</f>
        <v>2682.5</v>
      </c>
      <c r="G1491" s="7">
        <f>G1492</f>
        <v>0</v>
      </c>
      <c r="H1491" s="35">
        <f t="shared" si="297"/>
        <v>2682.5</v>
      </c>
      <c r="I1491" s="7">
        <f>I1492</f>
        <v>0</v>
      </c>
      <c r="J1491" s="35">
        <f t="shared" si="294"/>
        <v>2682.5</v>
      </c>
      <c r="K1491" s="7">
        <f>K1492</f>
        <v>0</v>
      </c>
      <c r="L1491" s="35">
        <f t="shared" si="314"/>
        <v>2682.5</v>
      </c>
      <c r="M1491" s="7">
        <f>M1492</f>
        <v>0</v>
      </c>
      <c r="N1491" s="35">
        <f t="shared" si="312"/>
        <v>2682.5</v>
      </c>
      <c r="O1491" s="7">
        <f>O1492</f>
        <v>0</v>
      </c>
      <c r="P1491" s="35">
        <f t="shared" si="310"/>
        <v>2682.5</v>
      </c>
    </row>
    <row r="1492" spans="1:16" ht="12.75">
      <c r="A1492" s="12" t="s">
        <v>197</v>
      </c>
      <c r="B1492" s="89" t="s">
        <v>400</v>
      </c>
      <c r="C1492" s="8" t="s">
        <v>196</v>
      </c>
      <c r="D1492" s="1" t="s">
        <v>225</v>
      </c>
      <c r="E1492" s="88"/>
      <c r="F1492" s="7">
        <f>F1493+F1495</f>
        <v>2682.5</v>
      </c>
      <c r="G1492" s="7">
        <f>G1493+G1495</f>
        <v>0</v>
      </c>
      <c r="H1492" s="35">
        <f t="shared" si="297"/>
        <v>2682.5</v>
      </c>
      <c r="I1492" s="7">
        <f>I1493+I1495</f>
        <v>0</v>
      </c>
      <c r="J1492" s="35">
        <f t="shared" si="294"/>
        <v>2682.5</v>
      </c>
      <c r="K1492" s="7">
        <f>K1493+K1495</f>
        <v>0</v>
      </c>
      <c r="L1492" s="35">
        <f t="shared" si="314"/>
        <v>2682.5</v>
      </c>
      <c r="M1492" s="7">
        <f>M1493+M1495</f>
        <v>0</v>
      </c>
      <c r="N1492" s="35">
        <f t="shared" si="312"/>
        <v>2682.5</v>
      </c>
      <c r="O1492" s="7">
        <f>O1493+O1495</f>
        <v>0</v>
      </c>
      <c r="P1492" s="35">
        <f t="shared" si="310"/>
        <v>2682.5</v>
      </c>
    </row>
    <row r="1493" spans="1:16" ht="33">
      <c r="A1493" s="61" t="str">
        <f ca="1">IF(ISERROR(MATCH(E1493,Код_КВР,0)),"",INDIRECT(ADDRESS(MATCH(E1493,Код_КВР,0)+1,2,,,"КВР")))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93" s="89" t="s">
        <v>400</v>
      </c>
      <c r="C1493" s="8" t="s">
        <v>196</v>
      </c>
      <c r="D1493" s="1" t="s">
        <v>225</v>
      </c>
      <c r="E1493" s="88">
        <v>100</v>
      </c>
      <c r="F1493" s="7">
        <f>F1494</f>
        <v>2180.9</v>
      </c>
      <c r="G1493" s="7">
        <f>G1494</f>
        <v>0</v>
      </c>
      <c r="H1493" s="35">
        <f t="shared" si="297"/>
        <v>2180.9</v>
      </c>
      <c r="I1493" s="7">
        <f>I1494</f>
        <v>0</v>
      </c>
      <c r="J1493" s="35">
        <f t="shared" si="294"/>
        <v>2180.9</v>
      </c>
      <c r="K1493" s="7">
        <f>K1494</f>
        <v>0</v>
      </c>
      <c r="L1493" s="35">
        <f t="shared" si="314"/>
        <v>2180.9</v>
      </c>
      <c r="M1493" s="7">
        <f>M1494</f>
        <v>0</v>
      </c>
      <c r="N1493" s="35">
        <f t="shared" si="312"/>
        <v>2180.9</v>
      </c>
      <c r="O1493" s="7">
        <f>O1494</f>
        <v>0</v>
      </c>
      <c r="P1493" s="35">
        <f t="shared" si="310"/>
        <v>2180.9</v>
      </c>
    </row>
    <row r="1494" spans="1:16" ht="12.75">
      <c r="A1494" s="61" t="str">
        <f ca="1">IF(ISERROR(MATCH(E1494,Код_КВР,0)),"",INDIRECT(ADDRESS(MATCH(E1494,Код_КВР,0)+1,2,,,"КВР")))</f>
        <v>Расходы на выплаты персоналу муниципальных органов</v>
      </c>
      <c r="B1494" s="89" t="s">
        <v>400</v>
      </c>
      <c r="C1494" s="8" t="s">
        <v>196</v>
      </c>
      <c r="D1494" s="1" t="s">
        <v>225</v>
      </c>
      <c r="E1494" s="88">
        <v>120</v>
      </c>
      <c r="F1494" s="7">
        <f>'прил.5'!G1313</f>
        <v>2180.9</v>
      </c>
      <c r="G1494" s="7">
        <f>'прил.5'!H1313</f>
        <v>0</v>
      </c>
      <c r="H1494" s="35">
        <f t="shared" si="297"/>
        <v>2180.9</v>
      </c>
      <c r="I1494" s="7">
        <f>'прил.5'!J1313</f>
        <v>0</v>
      </c>
      <c r="J1494" s="35">
        <f aca="true" t="shared" si="316" ref="J1494:J1557">H1494+I1494</f>
        <v>2180.9</v>
      </c>
      <c r="K1494" s="7">
        <f>'прил.5'!L1313</f>
        <v>0</v>
      </c>
      <c r="L1494" s="35">
        <f t="shared" si="314"/>
        <v>2180.9</v>
      </c>
      <c r="M1494" s="7">
        <f>'прил.5'!N1313</f>
        <v>0</v>
      </c>
      <c r="N1494" s="35">
        <f t="shared" si="312"/>
        <v>2180.9</v>
      </c>
      <c r="O1494" s="7">
        <f>'прил.5'!P1313</f>
        <v>0</v>
      </c>
      <c r="P1494" s="35">
        <f t="shared" si="310"/>
        <v>2180.9</v>
      </c>
    </row>
    <row r="1495" spans="1:16" ht="12.75">
      <c r="A1495" s="61" t="str">
        <f ca="1">IF(ISERROR(MATCH(E1495,Код_КВР,0)),"",INDIRECT(ADDRESS(MATCH(E1495,Код_КВР,0)+1,2,,,"КВР")))</f>
        <v>Закупка товаров, работ и услуг для муниципальных нужд</v>
      </c>
      <c r="B1495" s="89" t="s">
        <v>400</v>
      </c>
      <c r="C1495" s="8" t="s">
        <v>196</v>
      </c>
      <c r="D1495" s="1" t="s">
        <v>225</v>
      </c>
      <c r="E1495" s="88">
        <v>200</v>
      </c>
      <c r="F1495" s="7">
        <f>F1496</f>
        <v>501.6</v>
      </c>
      <c r="G1495" s="7">
        <f>G1496</f>
        <v>0</v>
      </c>
      <c r="H1495" s="35">
        <f t="shared" si="297"/>
        <v>501.6</v>
      </c>
      <c r="I1495" s="7">
        <f>I1496</f>
        <v>0</v>
      </c>
      <c r="J1495" s="35">
        <f t="shared" si="316"/>
        <v>501.6</v>
      </c>
      <c r="K1495" s="7">
        <f>K1496</f>
        <v>0</v>
      </c>
      <c r="L1495" s="35">
        <f t="shared" si="314"/>
        <v>501.6</v>
      </c>
      <c r="M1495" s="7">
        <f>M1496</f>
        <v>0</v>
      </c>
      <c r="N1495" s="35">
        <f t="shared" si="312"/>
        <v>501.6</v>
      </c>
      <c r="O1495" s="7">
        <f>O1496</f>
        <v>0</v>
      </c>
      <c r="P1495" s="35">
        <f t="shared" si="310"/>
        <v>501.6</v>
      </c>
    </row>
    <row r="1496" spans="1:16" ht="33">
      <c r="A1496" s="61" t="str">
        <f ca="1">IF(ISERROR(MATCH(E1496,Код_КВР,0)),"",INDIRECT(ADDRESS(MATCH(E1496,Код_КВР,0)+1,2,,,"КВР")))</f>
        <v>Иные закупки товаров, работ и услуг для обеспечения муниципальных нужд</v>
      </c>
      <c r="B1496" s="89" t="s">
        <v>400</v>
      </c>
      <c r="C1496" s="8" t="s">
        <v>196</v>
      </c>
      <c r="D1496" s="1" t="s">
        <v>225</v>
      </c>
      <c r="E1496" s="88">
        <v>240</v>
      </c>
      <c r="F1496" s="7">
        <f>F1497</f>
        <v>501.6</v>
      </c>
      <c r="G1496" s="7">
        <f>G1497</f>
        <v>0</v>
      </c>
      <c r="H1496" s="35">
        <f t="shared" si="297"/>
        <v>501.6</v>
      </c>
      <c r="I1496" s="7">
        <f>I1497</f>
        <v>0</v>
      </c>
      <c r="J1496" s="35">
        <f t="shared" si="316"/>
        <v>501.6</v>
      </c>
      <c r="K1496" s="7">
        <f>K1497</f>
        <v>0</v>
      </c>
      <c r="L1496" s="35">
        <f t="shared" si="314"/>
        <v>501.6</v>
      </c>
      <c r="M1496" s="7">
        <f>M1497</f>
        <v>0</v>
      </c>
      <c r="N1496" s="35">
        <f t="shared" si="312"/>
        <v>501.6</v>
      </c>
      <c r="O1496" s="7">
        <f>O1497</f>
        <v>0</v>
      </c>
      <c r="P1496" s="35">
        <f t="shared" si="310"/>
        <v>501.6</v>
      </c>
    </row>
    <row r="1497" spans="1:16" ht="33">
      <c r="A1497" s="61" t="str">
        <f ca="1">IF(ISERROR(MATCH(E1497,Код_КВР,0)),"",INDIRECT(ADDRESS(MATCH(E1497,Код_КВР,0)+1,2,,,"КВР")))</f>
        <v xml:space="preserve">Прочая закупка товаров, работ и услуг для обеспечения муниципальных нужд         </v>
      </c>
      <c r="B1497" s="89" t="s">
        <v>400</v>
      </c>
      <c r="C1497" s="8" t="s">
        <v>196</v>
      </c>
      <c r="D1497" s="1" t="s">
        <v>225</v>
      </c>
      <c r="E1497" s="88">
        <v>244</v>
      </c>
      <c r="F1497" s="7">
        <f>'прил.5'!G1316</f>
        <v>501.6</v>
      </c>
      <c r="G1497" s="7">
        <f>'прил.5'!H1316</f>
        <v>0</v>
      </c>
      <c r="H1497" s="35">
        <f t="shared" si="297"/>
        <v>501.6</v>
      </c>
      <c r="I1497" s="7">
        <f>'прил.5'!J1316</f>
        <v>0</v>
      </c>
      <c r="J1497" s="35">
        <f t="shared" si="316"/>
        <v>501.6</v>
      </c>
      <c r="K1497" s="7">
        <f>'прил.5'!L1316</f>
        <v>0</v>
      </c>
      <c r="L1497" s="35">
        <f t="shared" si="314"/>
        <v>501.6</v>
      </c>
      <c r="M1497" s="7">
        <f>'прил.5'!N1316</f>
        <v>0</v>
      </c>
      <c r="N1497" s="35">
        <f t="shared" si="312"/>
        <v>501.6</v>
      </c>
      <c r="O1497" s="7">
        <f>'прил.5'!P1316</f>
        <v>0</v>
      </c>
      <c r="P1497" s="35">
        <f t="shared" si="310"/>
        <v>501.6</v>
      </c>
    </row>
    <row r="1498" spans="1:16" ht="120" customHeight="1">
      <c r="A1498" s="61" t="str">
        <f ca="1">IF(ISERROR(MATCH(B1498,Код_КЦСР,0)),"",INDIRECT(ADDRESS(MATCH(B1498,Код_КЦСР,0)+1,2,,,"КЦСР")))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498" s="89" t="s">
        <v>382</v>
      </c>
      <c r="C1498" s="8"/>
      <c r="D1498" s="1"/>
      <c r="E1498" s="88"/>
      <c r="F1498" s="7">
        <f>F1499</f>
        <v>1026.6</v>
      </c>
      <c r="G1498" s="7">
        <f>G1499</f>
        <v>0</v>
      </c>
      <c r="H1498" s="35">
        <f t="shared" si="297"/>
        <v>1026.6</v>
      </c>
      <c r="I1498" s="7">
        <f>I1499</f>
        <v>0</v>
      </c>
      <c r="J1498" s="35">
        <f t="shared" si="316"/>
        <v>1026.6</v>
      </c>
      <c r="K1498" s="7">
        <f>K1499</f>
        <v>0</v>
      </c>
      <c r="L1498" s="35">
        <f t="shared" si="314"/>
        <v>1026.6</v>
      </c>
      <c r="M1498" s="7">
        <f>M1499</f>
        <v>0</v>
      </c>
      <c r="N1498" s="35">
        <f t="shared" si="312"/>
        <v>1026.6</v>
      </c>
      <c r="O1498" s="7">
        <f>O1499</f>
        <v>0</v>
      </c>
      <c r="P1498" s="35">
        <f t="shared" si="310"/>
        <v>1026.6</v>
      </c>
    </row>
    <row r="1499" spans="1:16" ht="19.5" customHeight="1">
      <c r="A1499" s="61" t="str">
        <f ca="1">IF(ISERROR(MATCH(C1499,Код_Раздел,0)),"",INDIRECT(ADDRESS(MATCH(C1499,Код_Раздел,0)+1,2,,,"Раздел")))</f>
        <v>Общегосударственные  вопросы</v>
      </c>
      <c r="B1499" s="89" t="s">
        <v>382</v>
      </c>
      <c r="C1499" s="8" t="s">
        <v>221</v>
      </c>
      <c r="D1499" s="1"/>
      <c r="E1499" s="88"/>
      <c r="F1499" s="7">
        <f>F1500</f>
        <v>1026.6</v>
      </c>
      <c r="G1499" s="7">
        <f>G1500</f>
        <v>0</v>
      </c>
      <c r="H1499" s="35">
        <f t="shared" si="297"/>
        <v>1026.6</v>
      </c>
      <c r="I1499" s="7">
        <f>I1500</f>
        <v>0</v>
      </c>
      <c r="J1499" s="35">
        <f t="shared" si="316"/>
        <v>1026.6</v>
      </c>
      <c r="K1499" s="7">
        <f>K1500</f>
        <v>0</v>
      </c>
      <c r="L1499" s="35">
        <f t="shared" si="314"/>
        <v>1026.6</v>
      </c>
      <c r="M1499" s="7">
        <f>M1500</f>
        <v>0</v>
      </c>
      <c r="N1499" s="35">
        <f t="shared" si="312"/>
        <v>1026.6</v>
      </c>
      <c r="O1499" s="7">
        <f>O1500</f>
        <v>0</v>
      </c>
      <c r="P1499" s="35">
        <f t="shared" si="310"/>
        <v>1026.6</v>
      </c>
    </row>
    <row r="1500" spans="1:16" ht="55.5" customHeight="1">
      <c r="A1500" s="76" t="s">
        <v>243</v>
      </c>
      <c r="B1500" s="89" t="s">
        <v>382</v>
      </c>
      <c r="C1500" s="8" t="s">
        <v>221</v>
      </c>
      <c r="D1500" s="1" t="s">
        <v>224</v>
      </c>
      <c r="E1500" s="88"/>
      <c r="F1500" s="7">
        <f>F1501+F1503</f>
        <v>1026.6</v>
      </c>
      <c r="G1500" s="7">
        <f>G1501+G1503</f>
        <v>0</v>
      </c>
      <c r="H1500" s="35">
        <f t="shared" si="297"/>
        <v>1026.6</v>
      </c>
      <c r="I1500" s="7">
        <f>I1501+I1503</f>
        <v>0</v>
      </c>
      <c r="J1500" s="35">
        <f t="shared" si="316"/>
        <v>1026.6</v>
      </c>
      <c r="K1500" s="7">
        <f>K1501+K1503</f>
        <v>0</v>
      </c>
      <c r="L1500" s="35">
        <f t="shared" si="314"/>
        <v>1026.6</v>
      </c>
      <c r="M1500" s="7">
        <f>M1501+M1503</f>
        <v>0</v>
      </c>
      <c r="N1500" s="35">
        <f t="shared" si="312"/>
        <v>1026.6</v>
      </c>
      <c r="O1500" s="7">
        <f>O1501+O1503</f>
        <v>0</v>
      </c>
      <c r="P1500" s="35">
        <f aca="true" t="shared" si="317" ref="P1500:P1558">N1500+O1500</f>
        <v>1026.6</v>
      </c>
    </row>
    <row r="1501" spans="1:16" ht="33">
      <c r="A1501" s="61" t="str">
        <f ca="1">IF(ISERROR(MATCH(E1501,Код_КВР,0)),"",INDIRECT(ADDRESS(MATCH(E1501,Код_КВР,0)+1,2,,,"КВР")))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01" s="89" t="s">
        <v>382</v>
      </c>
      <c r="C1501" s="8" t="s">
        <v>221</v>
      </c>
      <c r="D1501" s="1" t="s">
        <v>224</v>
      </c>
      <c r="E1501" s="88">
        <v>100</v>
      </c>
      <c r="F1501" s="7">
        <f>F1502</f>
        <v>1016.6</v>
      </c>
      <c r="G1501" s="7">
        <f>G1502</f>
        <v>0</v>
      </c>
      <c r="H1501" s="35">
        <f t="shared" si="297"/>
        <v>1016.6</v>
      </c>
      <c r="I1501" s="7">
        <f>I1502</f>
        <v>0</v>
      </c>
      <c r="J1501" s="35">
        <f t="shared" si="316"/>
        <v>1016.6</v>
      </c>
      <c r="K1501" s="7">
        <f>K1502</f>
        <v>0</v>
      </c>
      <c r="L1501" s="35">
        <f t="shared" si="314"/>
        <v>1016.6</v>
      </c>
      <c r="M1501" s="7">
        <f>M1502</f>
        <v>0</v>
      </c>
      <c r="N1501" s="35">
        <f t="shared" si="312"/>
        <v>1016.6</v>
      </c>
      <c r="O1501" s="7">
        <f>O1502</f>
        <v>0</v>
      </c>
      <c r="P1501" s="35">
        <f t="shared" si="317"/>
        <v>1016.6</v>
      </c>
    </row>
    <row r="1502" spans="1:16" ht="12.75">
      <c r="A1502" s="61" t="str">
        <f ca="1">IF(ISERROR(MATCH(E1502,Код_КВР,0)),"",INDIRECT(ADDRESS(MATCH(E1502,Код_КВР,0)+1,2,,,"КВР")))</f>
        <v>Расходы на выплаты персоналу муниципальных органов</v>
      </c>
      <c r="B1502" s="89" t="s">
        <v>382</v>
      </c>
      <c r="C1502" s="8" t="s">
        <v>221</v>
      </c>
      <c r="D1502" s="1" t="s">
        <v>224</v>
      </c>
      <c r="E1502" s="88">
        <v>120</v>
      </c>
      <c r="F1502" s="7">
        <f>'прил.5'!G49</f>
        <v>1016.6</v>
      </c>
      <c r="G1502" s="7">
        <f>'прил.5'!H49</f>
        <v>0</v>
      </c>
      <c r="H1502" s="35">
        <f aca="true" t="shared" si="318" ref="H1502:H1558">F1502+G1502</f>
        <v>1016.6</v>
      </c>
      <c r="I1502" s="7">
        <f>'прил.5'!J49</f>
        <v>0</v>
      </c>
      <c r="J1502" s="35">
        <f t="shared" si="316"/>
        <v>1016.6</v>
      </c>
      <c r="K1502" s="7">
        <f>'прил.5'!L49</f>
        <v>0</v>
      </c>
      <c r="L1502" s="35">
        <f t="shared" si="314"/>
        <v>1016.6</v>
      </c>
      <c r="M1502" s="7">
        <f>'прил.5'!N49</f>
        <v>0</v>
      </c>
      <c r="N1502" s="35">
        <f t="shared" si="312"/>
        <v>1016.6</v>
      </c>
      <c r="O1502" s="7">
        <f>'прил.5'!P49</f>
        <v>0</v>
      </c>
      <c r="P1502" s="35">
        <f t="shared" si="317"/>
        <v>1016.6</v>
      </c>
    </row>
    <row r="1503" spans="1:16" ht="12.75">
      <c r="A1503" s="61" t="str">
        <f ca="1">IF(ISERROR(MATCH(E1503,Код_КВР,0)),"",INDIRECT(ADDRESS(MATCH(E1503,Код_КВР,0)+1,2,,,"КВР")))</f>
        <v>Закупка товаров, работ и услуг для муниципальных нужд</v>
      </c>
      <c r="B1503" s="89" t="s">
        <v>382</v>
      </c>
      <c r="C1503" s="8" t="s">
        <v>221</v>
      </c>
      <c r="D1503" s="1" t="s">
        <v>224</v>
      </c>
      <c r="E1503" s="88">
        <v>200</v>
      </c>
      <c r="F1503" s="7">
        <f>F1504</f>
        <v>10</v>
      </c>
      <c r="G1503" s="7">
        <f>G1504</f>
        <v>0</v>
      </c>
      <c r="H1503" s="35">
        <f t="shared" si="318"/>
        <v>10</v>
      </c>
      <c r="I1503" s="7">
        <f>I1504</f>
        <v>0</v>
      </c>
      <c r="J1503" s="35">
        <f t="shared" si="316"/>
        <v>10</v>
      </c>
      <c r="K1503" s="7">
        <f>K1504</f>
        <v>0</v>
      </c>
      <c r="L1503" s="35">
        <f t="shared" si="314"/>
        <v>10</v>
      </c>
      <c r="M1503" s="7">
        <f>M1504</f>
        <v>0</v>
      </c>
      <c r="N1503" s="35">
        <f t="shared" si="312"/>
        <v>10</v>
      </c>
      <c r="O1503" s="7">
        <f>O1504</f>
        <v>0</v>
      </c>
      <c r="P1503" s="35">
        <f t="shared" si="317"/>
        <v>10</v>
      </c>
    </row>
    <row r="1504" spans="1:16" ht="39" customHeight="1">
      <c r="A1504" s="61" t="str">
        <f ca="1">IF(ISERROR(MATCH(E1504,Код_КВР,0)),"",INDIRECT(ADDRESS(MATCH(E1504,Код_КВР,0)+1,2,,,"КВР")))</f>
        <v>Иные закупки товаров, работ и услуг для обеспечения муниципальных нужд</v>
      </c>
      <c r="B1504" s="89" t="s">
        <v>382</v>
      </c>
      <c r="C1504" s="8" t="s">
        <v>221</v>
      </c>
      <c r="D1504" s="1" t="s">
        <v>224</v>
      </c>
      <c r="E1504" s="88">
        <v>240</v>
      </c>
      <c r="F1504" s="7">
        <f>F1505</f>
        <v>10</v>
      </c>
      <c r="G1504" s="7">
        <f>G1505</f>
        <v>0</v>
      </c>
      <c r="H1504" s="35">
        <f t="shared" si="318"/>
        <v>10</v>
      </c>
      <c r="I1504" s="7">
        <f>I1505</f>
        <v>0</v>
      </c>
      <c r="J1504" s="35">
        <f t="shared" si="316"/>
        <v>10</v>
      </c>
      <c r="K1504" s="7">
        <f>K1505</f>
        <v>0</v>
      </c>
      <c r="L1504" s="35">
        <f t="shared" si="314"/>
        <v>10</v>
      </c>
      <c r="M1504" s="7">
        <f>M1505</f>
        <v>0</v>
      </c>
      <c r="N1504" s="35">
        <f t="shared" si="312"/>
        <v>10</v>
      </c>
      <c r="O1504" s="7">
        <f>O1505</f>
        <v>0</v>
      </c>
      <c r="P1504" s="35">
        <f t="shared" si="317"/>
        <v>10</v>
      </c>
    </row>
    <row r="1505" spans="1:16" ht="36.75" customHeight="1">
      <c r="A1505" s="61" t="str">
        <f ca="1">IF(ISERROR(MATCH(E1505,Код_КВР,0)),"",INDIRECT(ADDRESS(MATCH(E1505,Код_КВР,0)+1,2,,,"КВР")))</f>
        <v xml:space="preserve">Прочая закупка товаров, работ и услуг для обеспечения муниципальных нужд         </v>
      </c>
      <c r="B1505" s="89" t="s">
        <v>382</v>
      </c>
      <c r="C1505" s="8" t="s">
        <v>221</v>
      </c>
      <c r="D1505" s="1" t="s">
        <v>224</v>
      </c>
      <c r="E1505" s="88">
        <v>244</v>
      </c>
      <c r="F1505" s="7">
        <f>'прил.5'!G52</f>
        <v>10</v>
      </c>
      <c r="G1505" s="7">
        <f>'прил.5'!H52</f>
        <v>0</v>
      </c>
      <c r="H1505" s="35">
        <f t="shared" si="318"/>
        <v>10</v>
      </c>
      <c r="I1505" s="7">
        <f>'прил.5'!J52</f>
        <v>0</v>
      </c>
      <c r="J1505" s="35">
        <f t="shared" si="316"/>
        <v>10</v>
      </c>
      <c r="K1505" s="7">
        <f>'прил.5'!L52</f>
        <v>0</v>
      </c>
      <c r="L1505" s="35">
        <f t="shared" si="314"/>
        <v>10</v>
      </c>
      <c r="M1505" s="7">
        <f>'прил.5'!N52</f>
        <v>0</v>
      </c>
      <c r="N1505" s="35">
        <f t="shared" si="312"/>
        <v>10</v>
      </c>
      <c r="O1505" s="7">
        <f>'прил.5'!P52</f>
        <v>0</v>
      </c>
      <c r="P1505" s="35">
        <f t="shared" si="317"/>
        <v>10</v>
      </c>
    </row>
    <row r="1506" spans="1:16" ht="121.5" customHeight="1">
      <c r="A1506" s="61" t="str">
        <f ca="1">IF(ISERROR(MATCH(B1506,Код_КЦСР,0)),"",INDIRECT(ADDRESS(MATCH(B1506,Код_КЦСР,0)+1,2,,,"КЦСР")))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506" s="89" t="s">
        <v>383</v>
      </c>
      <c r="C1506" s="8"/>
      <c r="D1506" s="1"/>
      <c r="E1506" s="88"/>
      <c r="F1506" s="7">
        <f aca="true" t="shared" si="319" ref="F1506:O1509">F1507</f>
        <v>495</v>
      </c>
      <c r="G1506" s="7">
        <f t="shared" si="319"/>
        <v>0</v>
      </c>
      <c r="H1506" s="35">
        <f t="shared" si="318"/>
        <v>495</v>
      </c>
      <c r="I1506" s="7">
        <f t="shared" si="319"/>
        <v>0</v>
      </c>
      <c r="J1506" s="35">
        <f t="shared" si="316"/>
        <v>495</v>
      </c>
      <c r="K1506" s="7">
        <f t="shared" si="319"/>
        <v>0</v>
      </c>
      <c r="L1506" s="35">
        <f t="shared" si="314"/>
        <v>495</v>
      </c>
      <c r="M1506" s="7">
        <f t="shared" si="319"/>
        <v>0</v>
      </c>
      <c r="N1506" s="35">
        <f t="shared" si="312"/>
        <v>495</v>
      </c>
      <c r="O1506" s="7">
        <f t="shared" si="319"/>
        <v>0</v>
      </c>
      <c r="P1506" s="35">
        <f t="shared" si="317"/>
        <v>495</v>
      </c>
    </row>
    <row r="1507" spans="1:16" ht="12.75">
      <c r="A1507" s="61" t="str">
        <f ca="1">IF(ISERROR(MATCH(C1507,Код_Раздел,0)),"",INDIRECT(ADDRESS(MATCH(C1507,Код_Раздел,0)+1,2,,,"Раздел")))</f>
        <v>Общегосударственные  вопросы</v>
      </c>
      <c r="B1507" s="89" t="s">
        <v>383</v>
      </c>
      <c r="C1507" s="8" t="s">
        <v>221</v>
      </c>
      <c r="D1507" s="1"/>
      <c r="E1507" s="88"/>
      <c r="F1507" s="7">
        <f t="shared" si="319"/>
        <v>495</v>
      </c>
      <c r="G1507" s="7">
        <f t="shared" si="319"/>
        <v>0</v>
      </c>
      <c r="H1507" s="35">
        <f t="shared" si="318"/>
        <v>495</v>
      </c>
      <c r="I1507" s="7">
        <f t="shared" si="319"/>
        <v>0</v>
      </c>
      <c r="J1507" s="35">
        <f t="shared" si="316"/>
        <v>495</v>
      </c>
      <c r="K1507" s="7">
        <f t="shared" si="319"/>
        <v>0</v>
      </c>
      <c r="L1507" s="35">
        <f t="shared" si="314"/>
        <v>495</v>
      </c>
      <c r="M1507" s="7">
        <f t="shared" si="319"/>
        <v>0</v>
      </c>
      <c r="N1507" s="35">
        <f t="shared" si="312"/>
        <v>495</v>
      </c>
      <c r="O1507" s="7">
        <f t="shared" si="319"/>
        <v>0</v>
      </c>
      <c r="P1507" s="35">
        <f t="shared" si="317"/>
        <v>495</v>
      </c>
    </row>
    <row r="1508" spans="1:16" ht="49.5">
      <c r="A1508" s="76" t="s">
        <v>243</v>
      </c>
      <c r="B1508" s="89" t="s">
        <v>383</v>
      </c>
      <c r="C1508" s="8" t="s">
        <v>221</v>
      </c>
      <c r="D1508" s="1" t="s">
        <v>224</v>
      </c>
      <c r="E1508" s="88"/>
      <c r="F1508" s="7">
        <f t="shared" si="319"/>
        <v>495</v>
      </c>
      <c r="G1508" s="7">
        <f t="shared" si="319"/>
        <v>0</v>
      </c>
      <c r="H1508" s="35">
        <f t="shared" si="318"/>
        <v>495</v>
      </c>
      <c r="I1508" s="7">
        <f t="shared" si="319"/>
        <v>0</v>
      </c>
      <c r="J1508" s="35">
        <f t="shared" si="316"/>
        <v>495</v>
      </c>
      <c r="K1508" s="7">
        <f t="shared" si="319"/>
        <v>0</v>
      </c>
      <c r="L1508" s="35">
        <f t="shared" si="314"/>
        <v>495</v>
      </c>
      <c r="M1508" s="7">
        <f t="shared" si="319"/>
        <v>0</v>
      </c>
      <c r="N1508" s="35">
        <f t="shared" si="312"/>
        <v>495</v>
      </c>
      <c r="O1508" s="7">
        <f t="shared" si="319"/>
        <v>0</v>
      </c>
      <c r="P1508" s="35">
        <f t="shared" si="317"/>
        <v>495</v>
      </c>
    </row>
    <row r="1509" spans="1:16" ht="41.25" customHeight="1">
      <c r="A1509" s="61" t="str">
        <f ca="1">IF(ISERROR(MATCH(E1509,Код_КВР,0)),"",INDIRECT(ADDRESS(MATCH(E1509,Код_КВР,0)+1,2,,,"КВР")))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09" s="89" t="s">
        <v>383</v>
      </c>
      <c r="C1509" s="8" t="s">
        <v>221</v>
      </c>
      <c r="D1509" s="1" t="s">
        <v>224</v>
      </c>
      <c r="E1509" s="88">
        <v>100</v>
      </c>
      <c r="F1509" s="7">
        <f t="shared" si="319"/>
        <v>495</v>
      </c>
      <c r="G1509" s="7">
        <f t="shared" si="319"/>
        <v>0</v>
      </c>
      <c r="H1509" s="35">
        <f t="shared" si="318"/>
        <v>495</v>
      </c>
      <c r="I1509" s="7">
        <f t="shared" si="319"/>
        <v>0</v>
      </c>
      <c r="J1509" s="35">
        <f t="shared" si="316"/>
        <v>495</v>
      </c>
      <c r="K1509" s="7">
        <f t="shared" si="319"/>
        <v>0</v>
      </c>
      <c r="L1509" s="35">
        <f t="shared" si="314"/>
        <v>495</v>
      </c>
      <c r="M1509" s="7">
        <f t="shared" si="319"/>
        <v>0</v>
      </c>
      <c r="N1509" s="35">
        <f t="shared" si="312"/>
        <v>495</v>
      </c>
      <c r="O1509" s="7">
        <f t="shared" si="319"/>
        <v>0</v>
      </c>
      <c r="P1509" s="35">
        <f t="shared" si="317"/>
        <v>495</v>
      </c>
    </row>
    <row r="1510" spans="1:16" ht="12.75">
      <c r="A1510" s="61" t="str">
        <f ca="1">IF(ISERROR(MATCH(E1510,Код_КВР,0)),"",INDIRECT(ADDRESS(MATCH(E1510,Код_КВР,0)+1,2,,,"КВР")))</f>
        <v>Расходы на выплаты персоналу муниципальных органов</v>
      </c>
      <c r="B1510" s="89" t="s">
        <v>383</v>
      </c>
      <c r="C1510" s="8" t="s">
        <v>221</v>
      </c>
      <c r="D1510" s="1" t="s">
        <v>224</v>
      </c>
      <c r="E1510" s="88">
        <v>120</v>
      </c>
      <c r="F1510" s="7">
        <f>'прил.5'!G55</f>
        <v>495</v>
      </c>
      <c r="G1510" s="7">
        <f>'прил.5'!H55</f>
        <v>0</v>
      </c>
      <c r="H1510" s="35">
        <f t="shared" si="318"/>
        <v>495</v>
      </c>
      <c r="I1510" s="7">
        <f>'прил.5'!J55</f>
        <v>0</v>
      </c>
      <c r="J1510" s="35">
        <f t="shared" si="316"/>
        <v>495</v>
      </c>
      <c r="K1510" s="7">
        <f>'прил.5'!L55</f>
        <v>0</v>
      </c>
      <c r="L1510" s="35">
        <f t="shared" si="314"/>
        <v>495</v>
      </c>
      <c r="M1510" s="7">
        <f>'прил.5'!N55</f>
        <v>0</v>
      </c>
      <c r="N1510" s="35">
        <f t="shared" si="312"/>
        <v>495</v>
      </c>
      <c r="O1510" s="7">
        <f>'прил.5'!P55</f>
        <v>0</v>
      </c>
      <c r="P1510" s="35">
        <f t="shared" si="317"/>
        <v>495</v>
      </c>
    </row>
    <row r="1511" spans="1:16" ht="169.5" customHeight="1">
      <c r="A1511" s="61" t="str">
        <f ca="1">IF(ISERROR(MATCH(B1511,Код_КЦСР,0)),"",INDIRECT(ADDRESS(MATCH(B1511,Код_КЦСР,0)+1,2,,,"КЦСР")))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1511" s="89" t="s">
        <v>384</v>
      </c>
      <c r="C1511" s="8"/>
      <c r="D1511" s="1"/>
      <c r="E1511" s="88"/>
      <c r="F1511" s="7">
        <f aca="true" t="shared" si="320" ref="F1511:O1514">F1512</f>
        <v>0.7</v>
      </c>
      <c r="G1511" s="7">
        <f t="shared" si="320"/>
        <v>0</v>
      </c>
      <c r="H1511" s="35">
        <f t="shared" si="318"/>
        <v>0.7</v>
      </c>
      <c r="I1511" s="7">
        <f t="shared" si="320"/>
        <v>0</v>
      </c>
      <c r="J1511" s="35">
        <f t="shared" si="316"/>
        <v>0.7</v>
      </c>
      <c r="K1511" s="7">
        <f t="shared" si="320"/>
        <v>0</v>
      </c>
      <c r="L1511" s="35">
        <f t="shared" si="314"/>
        <v>0.7</v>
      </c>
      <c r="M1511" s="7">
        <f t="shared" si="320"/>
        <v>0</v>
      </c>
      <c r="N1511" s="35">
        <f t="shared" si="312"/>
        <v>0.7</v>
      </c>
      <c r="O1511" s="7">
        <f t="shared" si="320"/>
        <v>0</v>
      </c>
      <c r="P1511" s="35">
        <f t="shared" si="317"/>
        <v>0.7</v>
      </c>
    </row>
    <row r="1512" spans="1:16" ht="12.75">
      <c r="A1512" s="61" t="str">
        <f ca="1">IF(ISERROR(MATCH(C1512,Код_Раздел,0)),"",INDIRECT(ADDRESS(MATCH(C1512,Код_Раздел,0)+1,2,,,"Раздел")))</f>
        <v>Общегосударственные  вопросы</v>
      </c>
      <c r="B1512" s="89" t="s">
        <v>384</v>
      </c>
      <c r="C1512" s="8" t="s">
        <v>221</v>
      </c>
      <c r="D1512" s="1"/>
      <c r="E1512" s="88"/>
      <c r="F1512" s="7">
        <f t="shared" si="320"/>
        <v>0.7</v>
      </c>
      <c r="G1512" s="7">
        <f t="shared" si="320"/>
        <v>0</v>
      </c>
      <c r="H1512" s="35">
        <f t="shared" si="318"/>
        <v>0.7</v>
      </c>
      <c r="I1512" s="7">
        <f t="shared" si="320"/>
        <v>0</v>
      </c>
      <c r="J1512" s="35">
        <f t="shared" si="316"/>
        <v>0.7</v>
      </c>
      <c r="K1512" s="7">
        <f t="shared" si="320"/>
        <v>0</v>
      </c>
      <c r="L1512" s="35">
        <f t="shared" si="314"/>
        <v>0.7</v>
      </c>
      <c r="M1512" s="7">
        <f t="shared" si="320"/>
        <v>0</v>
      </c>
      <c r="N1512" s="35">
        <f t="shared" si="312"/>
        <v>0.7</v>
      </c>
      <c r="O1512" s="7">
        <f t="shared" si="320"/>
        <v>0</v>
      </c>
      <c r="P1512" s="35">
        <f t="shared" si="317"/>
        <v>0.7</v>
      </c>
    </row>
    <row r="1513" spans="1:16" ht="49.5">
      <c r="A1513" s="76" t="s">
        <v>243</v>
      </c>
      <c r="B1513" s="89" t="s">
        <v>384</v>
      </c>
      <c r="C1513" s="8" t="s">
        <v>221</v>
      </c>
      <c r="D1513" s="1" t="s">
        <v>224</v>
      </c>
      <c r="E1513" s="88"/>
      <c r="F1513" s="7">
        <f t="shared" si="320"/>
        <v>0.7</v>
      </c>
      <c r="G1513" s="7">
        <f t="shared" si="320"/>
        <v>0</v>
      </c>
      <c r="H1513" s="35">
        <f t="shared" si="318"/>
        <v>0.7</v>
      </c>
      <c r="I1513" s="7">
        <f t="shared" si="320"/>
        <v>0</v>
      </c>
      <c r="J1513" s="35">
        <f t="shared" si="316"/>
        <v>0.7</v>
      </c>
      <c r="K1513" s="7">
        <f t="shared" si="320"/>
        <v>0</v>
      </c>
      <c r="L1513" s="35">
        <f t="shared" si="314"/>
        <v>0.7</v>
      </c>
      <c r="M1513" s="7">
        <f t="shared" si="320"/>
        <v>0</v>
      </c>
      <c r="N1513" s="35">
        <f t="shared" si="312"/>
        <v>0.7</v>
      </c>
      <c r="O1513" s="7">
        <f t="shared" si="320"/>
        <v>0</v>
      </c>
      <c r="P1513" s="35">
        <f t="shared" si="317"/>
        <v>0.7</v>
      </c>
    </row>
    <row r="1514" spans="1:16" ht="33">
      <c r="A1514" s="61" t="str">
        <f ca="1">IF(ISERROR(MATCH(E1514,Код_КВР,0)),"",INDIRECT(ADDRESS(MATCH(E1514,Код_КВР,0)+1,2,,,"КВР")))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14" s="89" t="s">
        <v>384</v>
      </c>
      <c r="C1514" s="8" t="s">
        <v>221</v>
      </c>
      <c r="D1514" s="1" t="s">
        <v>224</v>
      </c>
      <c r="E1514" s="88">
        <v>100</v>
      </c>
      <c r="F1514" s="7">
        <f t="shared" si="320"/>
        <v>0.7</v>
      </c>
      <c r="G1514" s="7">
        <f t="shared" si="320"/>
        <v>0</v>
      </c>
      <c r="H1514" s="35">
        <f t="shared" si="318"/>
        <v>0.7</v>
      </c>
      <c r="I1514" s="7">
        <f t="shared" si="320"/>
        <v>0</v>
      </c>
      <c r="J1514" s="35">
        <f t="shared" si="316"/>
        <v>0.7</v>
      </c>
      <c r="K1514" s="7">
        <f t="shared" si="320"/>
        <v>0</v>
      </c>
      <c r="L1514" s="35">
        <f t="shared" si="314"/>
        <v>0.7</v>
      </c>
      <c r="M1514" s="7">
        <f t="shared" si="320"/>
        <v>0</v>
      </c>
      <c r="N1514" s="35">
        <f t="shared" si="312"/>
        <v>0.7</v>
      </c>
      <c r="O1514" s="7">
        <f t="shared" si="320"/>
        <v>0</v>
      </c>
      <c r="P1514" s="35">
        <f t="shared" si="317"/>
        <v>0.7</v>
      </c>
    </row>
    <row r="1515" spans="1:16" ht="12.75">
      <c r="A1515" s="61" t="str">
        <f ca="1">IF(ISERROR(MATCH(E1515,Код_КВР,0)),"",INDIRECT(ADDRESS(MATCH(E1515,Код_КВР,0)+1,2,,,"КВР")))</f>
        <v>Расходы на выплаты персоналу муниципальных органов</v>
      </c>
      <c r="B1515" s="89" t="s">
        <v>384</v>
      </c>
      <c r="C1515" s="8" t="s">
        <v>221</v>
      </c>
      <c r="D1515" s="1" t="s">
        <v>224</v>
      </c>
      <c r="E1515" s="88">
        <v>120</v>
      </c>
      <c r="F1515" s="7">
        <f>'прил.5'!G59</f>
        <v>0.7</v>
      </c>
      <c r="G1515" s="7">
        <f>'прил.5'!H59</f>
        <v>0</v>
      </c>
      <c r="H1515" s="35">
        <f t="shared" si="318"/>
        <v>0.7</v>
      </c>
      <c r="I1515" s="7">
        <f>'прил.5'!J59</f>
        <v>0</v>
      </c>
      <c r="J1515" s="35">
        <f t="shared" si="316"/>
        <v>0.7</v>
      </c>
      <c r="K1515" s="7">
        <f>'прил.5'!L59</f>
        <v>0</v>
      </c>
      <c r="L1515" s="35">
        <f t="shared" si="314"/>
        <v>0.7</v>
      </c>
      <c r="M1515" s="7">
        <f>'прил.5'!N59</f>
        <v>0</v>
      </c>
      <c r="N1515" s="35">
        <f t="shared" si="312"/>
        <v>0.7</v>
      </c>
      <c r="O1515" s="7">
        <f>'прил.5'!P59</f>
        <v>0</v>
      </c>
      <c r="P1515" s="35">
        <f t="shared" si="317"/>
        <v>0.7</v>
      </c>
    </row>
    <row r="1516" spans="1:16" ht="99">
      <c r="A1516" s="61" t="str">
        <f ca="1">IF(ISERROR(MATCH(B1516,Код_КЦСР,0)),"",INDIRECT(ADDRESS(MATCH(B1516,Код_КЦСР,0)+1,2,,,"КЦСР")))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516" s="89" t="s">
        <v>409</v>
      </c>
      <c r="C1516" s="8"/>
      <c r="D1516" s="1"/>
      <c r="E1516" s="88"/>
      <c r="F1516" s="7">
        <f>F1517</f>
        <v>902.7</v>
      </c>
      <c r="G1516" s="7">
        <f>G1517</f>
        <v>0</v>
      </c>
      <c r="H1516" s="35">
        <f t="shared" si="318"/>
        <v>902.7</v>
      </c>
      <c r="I1516" s="7">
        <f>I1517</f>
        <v>0</v>
      </c>
      <c r="J1516" s="35">
        <f t="shared" si="316"/>
        <v>902.7</v>
      </c>
      <c r="K1516" s="7">
        <f>K1517</f>
        <v>0</v>
      </c>
      <c r="L1516" s="35">
        <f t="shared" si="314"/>
        <v>902.7</v>
      </c>
      <c r="M1516" s="7">
        <f>M1517</f>
        <v>0</v>
      </c>
      <c r="N1516" s="35">
        <f t="shared" si="312"/>
        <v>902.7</v>
      </c>
      <c r="O1516" s="7">
        <f>O1517</f>
        <v>0</v>
      </c>
      <c r="P1516" s="35">
        <f t="shared" si="317"/>
        <v>902.7</v>
      </c>
    </row>
    <row r="1517" spans="1:16" ht="12.75">
      <c r="A1517" s="61" t="str">
        <f ca="1">IF(ISERROR(MATCH(C1517,Код_Раздел,0)),"",INDIRECT(ADDRESS(MATCH(C1517,Код_Раздел,0)+1,2,,,"Раздел")))</f>
        <v>Социальная политика</v>
      </c>
      <c r="B1517" s="89" t="s">
        <v>409</v>
      </c>
      <c r="C1517" s="8" t="s">
        <v>196</v>
      </c>
      <c r="D1517" s="1"/>
      <c r="E1517" s="88"/>
      <c r="F1517" s="7">
        <f>F1518</f>
        <v>902.7</v>
      </c>
      <c r="G1517" s="7">
        <f>G1518</f>
        <v>0</v>
      </c>
      <c r="H1517" s="35">
        <f t="shared" si="318"/>
        <v>902.7</v>
      </c>
      <c r="I1517" s="7">
        <f>I1518</f>
        <v>0</v>
      </c>
      <c r="J1517" s="35">
        <f t="shared" si="316"/>
        <v>902.7</v>
      </c>
      <c r="K1517" s="7">
        <f>K1518</f>
        <v>0</v>
      </c>
      <c r="L1517" s="35">
        <f t="shared" si="314"/>
        <v>902.7</v>
      </c>
      <c r="M1517" s="7">
        <f>M1518</f>
        <v>0</v>
      </c>
      <c r="N1517" s="35">
        <f t="shared" si="312"/>
        <v>902.7</v>
      </c>
      <c r="O1517" s="7">
        <f>O1518</f>
        <v>0</v>
      </c>
      <c r="P1517" s="35">
        <f t="shared" si="317"/>
        <v>902.7</v>
      </c>
    </row>
    <row r="1518" spans="1:16" ht="12.75">
      <c r="A1518" s="12" t="s">
        <v>197</v>
      </c>
      <c r="B1518" s="89" t="s">
        <v>409</v>
      </c>
      <c r="C1518" s="8" t="s">
        <v>196</v>
      </c>
      <c r="D1518" s="1" t="s">
        <v>225</v>
      </c>
      <c r="E1518" s="88"/>
      <c r="F1518" s="7">
        <f>F1519+F1521</f>
        <v>902.7</v>
      </c>
      <c r="G1518" s="7">
        <f>G1519+G1521</f>
        <v>0</v>
      </c>
      <c r="H1518" s="35">
        <f t="shared" si="318"/>
        <v>902.7</v>
      </c>
      <c r="I1518" s="7">
        <f>I1519+I1521</f>
        <v>0</v>
      </c>
      <c r="J1518" s="35">
        <f t="shared" si="316"/>
        <v>902.7</v>
      </c>
      <c r="K1518" s="7">
        <f>K1519+K1521</f>
        <v>0</v>
      </c>
      <c r="L1518" s="35">
        <f t="shared" si="314"/>
        <v>902.7</v>
      </c>
      <c r="M1518" s="7">
        <f>M1519+M1521</f>
        <v>0</v>
      </c>
      <c r="N1518" s="35">
        <f t="shared" si="312"/>
        <v>902.7</v>
      </c>
      <c r="O1518" s="7">
        <f>O1519+O1521</f>
        <v>0</v>
      </c>
      <c r="P1518" s="35">
        <f t="shared" si="317"/>
        <v>902.7</v>
      </c>
    </row>
    <row r="1519" spans="1:16" ht="33">
      <c r="A1519" s="61" t="str">
        <f ca="1">IF(ISERROR(MATCH(E1519,Код_КВР,0)),"",INDIRECT(ADDRESS(MATCH(E1519,Код_КВР,0)+1,2,,,"КВР")))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19" s="89" t="s">
        <v>409</v>
      </c>
      <c r="C1519" s="8" t="s">
        <v>196</v>
      </c>
      <c r="D1519" s="1" t="s">
        <v>225</v>
      </c>
      <c r="E1519" s="88">
        <v>100</v>
      </c>
      <c r="F1519" s="7">
        <f>F1520</f>
        <v>722.2</v>
      </c>
      <c r="G1519" s="7">
        <f>G1520</f>
        <v>0</v>
      </c>
      <c r="H1519" s="35">
        <f t="shared" si="318"/>
        <v>722.2</v>
      </c>
      <c r="I1519" s="7">
        <f>I1520</f>
        <v>0</v>
      </c>
      <c r="J1519" s="35">
        <f t="shared" si="316"/>
        <v>722.2</v>
      </c>
      <c r="K1519" s="7">
        <f>K1520</f>
        <v>0</v>
      </c>
      <c r="L1519" s="35">
        <f t="shared" si="314"/>
        <v>722.2</v>
      </c>
      <c r="M1519" s="7">
        <f>M1520</f>
        <v>0</v>
      </c>
      <c r="N1519" s="35">
        <f t="shared" si="312"/>
        <v>722.2</v>
      </c>
      <c r="O1519" s="7">
        <f>O1520</f>
        <v>0</v>
      </c>
      <c r="P1519" s="35">
        <f t="shared" si="317"/>
        <v>722.2</v>
      </c>
    </row>
    <row r="1520" spans="1:16" ht="12.75">
      <c r="A1520" s="61" t="str">
        <f ca="1">IF(ISERROR(MATCH(E1520,Код_КВР,0)),"",INDIRECT(ADDRESS(MATCH(E1520,Код_КВР,0)+1,2,,,"КВР")))</f>
        <v>Расходы на выплаты персоналу муниципальных органов</v>
      </c>
      <c r="B1520" s="89" t="s">
        <v>409</v>
      </c>
      <c r="C1520" s="8" t="s">
        <v>196</v>
      </c>
      <c r="D1520" s="1" t="s">
        <v>225</v>
      </c>
      <c r="E1520" s="88">
        <v>120</v>
      </c>
      <c r="F1520" s="7">
        <f>'прил.5'!G1319</f>
        <v>722.2</v>
      </c>
      <c r="G1520" s="7">
        <f>'прил.5'!H1319</f>
        <v>0</v>
      </c>
      <c r="H1520" s="35">
        <f t="shared" si="318"/>
        <v>722.2</v>
      </c>
      <c r="I1520" s="7">
        <f>'прил.5'!J1319</f>
        <v>0</v>
      </c>
      <c r="J1520" s="35">
        <f t="shared" si="316"/>
        <v>722.2</v>
      </c>
      <c r="K1520" s="7">
        <f>'прил.5'!L1319</f>
        <v>0</v>
      </c>
      <c r="L1520" s="35">
        <f t="shared" si="314"/>
        <v>722.2</v>
      </c>
      <c r="M1520" s="7">
        <f>'прил.5'!N1319</f>
        <v>0</v>
      </c>
      <c r="N1520" s="35">
        <f t="shared" si="312"/>
        <v>722.2</v>
      </c>
      <c r="O1520" s="7">
        <f>'прил.5'!P1319</f>
        <v>0</v>
      </c>
      <c r="P1520" s="35">
        <f t="shared" si="317"/>
        <v>722.2</v>
      </c>
    </row>
    <row r="1521" spans="1:16" ht="12.75">
      <c r="A1521" s="61" t="str">
        <f ca="1">IF(ISERROR(MATCH(E1521,Код_КВР,0)),"",INDIRECT(ADDRESS(MATCH(E1521,Код_КВР,0)+1,2,,,"КВР")))</f>
        <v>Закупка товаров, работ и услуг для муниципальных нужд</v>
      </c>
      <c r="B1521" s="89" t="s">
        <v>409</v>
      </c>
      <c r="C1521" s="8" t="s">
        <v>196</v>
      </c>
      <c r="D1521" s="1" t="s">
        <v>225</v>
      </c>
      <c r="E1521" s="88">
        <v>200</v>
      </c>
      <c r="F1521" s="7">
        <f>F1522</f>
        <v>180.5</v>
      </c>
      <c r="G1521" s="7">
        <f>G1522</f>
        <v>0</v>
      </c>
      <c r="H1521" s="35">
        <f t="shared" si="318"/>
        <v>180.5</v>
      </c>
      <c r="I1521" s="7">
        <f>I1522</f>
        <v>0</v>
      </c>
      <c r="J1521" s="35">
        <f t="shared" si="316"/>
        <v>180.5</v>
      </c>
      <c r="K1521" s="7">
        <f>K1522</f>
        <v>0</v>
      </c>
      <c r="L1521" s="35">
        <f t="shared" si="314"/>
        <v>180.5</v>
      </c>
      <c r="M1521" s="7">
        <f>M1522</f>
        <v>0</v>
      </c>
      <c r="N1521" s="35">
        <f aca="true" t="shared" si="321" ref="N1521:N1558">L1521+M1521</f>
        <v>180.5</v>
      </c>
      <c r="O1521" s="7">
        <f>O1522</f>
        <v>0</v>
      </c>
      <c r="P1521" s="35">
        <f t="shared" si="317"/>
        <v>180.5</v>
      </c>
    </row>
    <row r="1522" spans="1:16" ht="33">
      <c r="A1522" s="61" t="str">
        <f ca="1">IF(ISERROR(MATCH(E1522,Код_КВР,0)),"",INDIRECT(ADDRESS(MATCH(E1522,Код_КВР,0)+1,2,,,"КВР")))</f>
        <v>Иные закупки товаров, работ и услуг для обеспечения муниципальных нужд</v>
      </c>
      <c r="B1522" s="89" t="s">
        <v>409</v>
      </c>
      <c r="C1522" s="8" t="s">
        <v>196</v>
      </c>
      <c r="D1522" s="1" t="s">
        <v>225</v>
      </c>
      <c r="E1522" s="88">
        <v>240</v>
      </c>
      <c r="F1522" s="7">
        <f>F1523</f>
        <v>180.5</v>
      </c>
      <c r="G1522" s="7">
        <f>G1523</f>
        <v>0</v>
      </c>
      <c r="H1522" s="35">
        <f t="shared" si="318"/>
        <v>180.5</v>
      </c>
      <c r="I1522" s="7">
        <f>I1523</f>
        <v>0</v>
      </c>
      <c r="J1522" s="35">
        <f t="shared" si="316"/>
        <v>180.5</v>
      </c>
      <c r="K1522" s="7">
        <f>K1523</f>
        <v>0</v>
      </c>
      <c r="L1522" s="35">
        <f t="shared" si="314"/>
        <v>180.5</v>
      </c>
      <c r="M1522" s="7">
        <f>M1523</f>
        <v>0</v>
      </c>
      <c r="N1522" s="35">
        <f t="shared" si="321"/>
        <v>180.5</v>
      </c>
      <c r="O1522" s="7">
        <f>O1523</f>
        <v>0</v>
      </c>
      <c r="P1522" s="35">
        <f t="shared" si="317"/>
        <v>180.5</v>
      </c>
    </row>
    <row r="1523" spans="1:16" ht="36.75" customHeight="1">
      <c r="A1523" s="61" t="str">
        <f ca="1">IF(ISERROR(MATCH(E1523,Код_КВР,0)),"",INDIRECT(ADDRESS(MATCH(E1523,Код_КВР,0)+1,2,,,"КВР")))</f>
        <v xml:space="preserve">Прочая закупка товаров, работ и услуг для обеспечения муниципальных нужд         </v>
      </c>
      <c r="B1523" s="89" t="s">
        <v>409</v>
      </c>
      <c r="C1523" s="8" t="s">
        <v>196</v>
      </c>
      <c r="D1523" s="1" t="s">
        <v>225</v>
      </c>
      <c r="E1523" s="88">
        <v>244</v>
      </c>
      <c r="F1523" s="7">
        <f>'прил.5'!G1322</f>
        <v>180.5</v>
      </c>
      <c r="G1523" s="7">
        <f>'прил.5'!H1322</f>
        <v>0</v>
      </c>
      <c r="H1523" s="35">
        <f t="shared" si="318"/>
        <v>180.5</v>
      </c>
      <c r="I1523" s="7">
        <f>'прил.5'!J1322</f>
        <v>0</v>
      </c>
      <c r="J1523" s="35">
        <f t="shared" si="316"/>
        <v>180.5</v>
      </c>
      <c r="K1523" s="7">
        <f>'прил.5'!L1322</f>
        <v>0</v>
      </c>
      <c r="L1523" s="35">
        <f t="shared" si="314"/>
        <v>180.5</v>
      </c>
      <c r="M1523" s="7">
        <f>'прил.5'!N1322</f>
        <v>0</v>
      </c>
      <c r="N1523" s="35">
        <f t="shared" si="321"/>
        <v>180.5</v>
      </c>
      <c r="O1523" s="7">
        <f>'прил.5'!P1322</f>
        <v>0</v>
      </c>
      <c r="P1523" s="35">
        <f t="shared" si="317"/>
        <v>180.5</v>
      </c>
    </row>
    <row r="1524" spans="1:16" ht="84.75" customHeight="1">
      <c r="A1524" s="61" t="str">
        <f ca="1">IF(ISERROR(MATCH(B1524,Код_КЦСР,0)),"",INDIRECT(ADDRESS(MATCH(B1524,Код_КЦСР,0)+1,2,,,"КЦСР")))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524" s="89" t="s">
        <v>413</v>
      </c>
      <c r="C1524" s="8"/>
      <c r="D1524" s="1"/>
      <c r="E1524" s="88"/>
      <c r="F1524" s="7">
        <f>F1525</f>
        <v>1703.5</v>
      </c>
      <c r="G1524" s="7">
        <f>G1525</f>
        <v>0</v>
      </c>
      <c r="H1524" s="35">
        <f t="shared" si="318"/>
        <v>1703.5</v>
      </c>
      <c r="I1524" s="7">
        <f>I1525</f>
        <v>0</v>
      </c>
      <c r="J1524" s="35">
        <f t="shared" si="316"/>
        <v>1703.5</v>
      </c>
      <c r="K1524" s="7">
        <f>K1525</f>
        <v>0</v>
      </c>
      <c r="L1524" s="35">
        <f t="shared" si="314"/>
        <v>1703.5</v>
      </c>
      <c r="M1524" s="7">
        <f>M1525</f>
        <v>0</v>
      </c>
      <c r="N1524" s="35">
        <f t="shared" si="321"/>
        <v>1703.5</v>
      </c>
      <c r="O1524" s="7">
        <f>O1525</f>
        <v>0</v>
      </c>
      <c r="P1524" s="35">
        <f t="shared" si="317"/>
        <v>1703.5</v>
      </c>
    </row>
    <row r="1525" spans="1:16" ht="12.75">
      <c r="A1525" s="61" t="str">
        <f ca="1">IF(ISERROR(MATCH(C1525,Код_Раздел,0)),"",INDIRECT(ADDRESS(MATCH(C1525,Код_Раздел,0)+1,2,,,"Раздел")))</f>
        <v>Охрана окружающей среды</v>
      </c>
      <c r="B1525" s="89" t="s">
        <v>413</v>
      </c>
      <c r="C1525" s="8" t="s">
        <v>225</v>
      </c>
      <c r="D1525" s="1"/>
      <c r="E1525" s="88"/>
      <c r="F1525" s="7">
        <f>F1526</f>
        <v>1703.5</v>
      </c>
      <c r="G1525" s="7">
        <f>G1526</f>
        <v>0</v>
      </c>
      <c r="H1525" s="35">
        <f t="shared" si="318"/>
        <v>1703.5</v>
      </c>
      <c r="I1525" s="7">
        <f>I1526</f>
        <v>0</v>
      </c>
      <c r="J1525" s="35">
        <f t="shared" si="316"/>
        <v>1703.5</v>
      </c>
      <c r="K1525" s="7">
        <f>K1526</f>
        <v>0</v>
      </c>
      <c r="L1525" s="35">
        <f t="shared" si="314"/>
        <v>1703.5</v>
      </c>
      <c r="M1525" s="7">
        <f>M1526</f>
        <v>0</v>
      </c>
      <c r="N1525" s="35">
        <f t="shared" si="321"/>
        <v>1703.5</v>
      </c>
      <c r="O1525" s="7">
        <f>O1526</f>
        <v>0</v>
      </c>
      <c r="P1525" s="35">
        <f t="shared" si="317"/>
        <v>1703.5</v>
      </c>
    </row>
    <row r="1526" spans="1:16" ht="35.25" customHeight="1">
      <c r="A1526" s="61" t="s">
        <v>168</v>
      </c>
      <c r="B1526" s="89" t="s">
        <v>413</v>
      </c>
      <c r="C1526" s="8" t="s">
        <v>225</v>
      </c>
      <c r="D1526" s="1" t="s">
        <v>223</v>
      </c>
      <c r="E1526" s="88"/>
      <c r="F1526" s="7">
        <f>F1527+F1529</f>
        <v>1703.5</v>
      </c>
      <c r="G1526" s="7">
        <f>G1527+G1529</f>
        <v>0</v>
      </c>
      <c r="H1526" s="35">
        <f t="shared" si="318"/>
        <v>1703.5</v>
      </c>
      <c r="I1526" s="7">
        <f>I1527+I1529</f>
        <v>0</v>
      </c>
      <c r="J1526" s="35">
        <f t="shared" si="316"/>
        <v>1703.5</v>
      </c>
      <c r="K1526" s="7">
        <f>K1527+K1529</f>
        <v>0</v>
      </c>
      <c r="L1526" s="35">
        <f t="shared" si="314"/>
        <v>1703.5</v>
      </c>
      <c r="M1526" s="7">
        <f>M1527+M1529</f>
        <v>0</v>
      </c>
      <c r="N1526" s="35">
        <f t="shared" si="321"/>
        <v>1703.5</v>
      </c>
      <c r="O1526" s="7">
        <f>O1527+O1529</f>
        <v>0</v>
      </c>
      <c r="P1526" s="35">
        <f t="shared" si="317"/>
        <v>1703.5</v>
      </c>
    </row>
    <row r="1527" spans="1:16" ht="36" customHeight="1">
      <c r="A1527" s="61" t="str">
        <f ca="1">IF(ISERROR(MATCH(E1527,Код_КВР,0)),"",INDIRECT(ADDRESS(MATCH(E1527,Код_КВР,0)+1,2,,,"КВР")))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27" s="89" t="s">
        <v>413</v>
      </c>
      <c r="C1527" s="8" t="s">
        <v>225</v>
      </c>
      <c r="D1527" s="1" t="s">
        <v>223</v>
      </c>
      <c r="E1527" s="88">
        <v>100</v>
      </c>
      <c r="F1527" s="7">
        <f>F1528</f>
        <v>1653.5</v>
      </c>
      <c r="G1527" s="7">
        <f>G1528</f>
        <v>0</v>
      </c>
      <c r="H1527" s="35">
        <f t="shared" si="318"/>
        <v>1653.5</v>
      </c>
      <c r="I1527" s="7">
        <f>I1528</f>
        <v>0</v>
      </c>
      <c r="J1527" s="35">
        <f t="shared" si="316"/>
        <v>1653.5</v>
      </c>
      <c r="K1527" s="7">
        <f>K1528</f>
        <v>0</v>
      </c>
      <c r="L1527" s="35">
        <f t="shared" si="314"/>
        <v>1653.5</v>
      </c>
      <c r="M1527" s="7">
        <f>M1528</f>
        <v>0</v>
      </c>
      <c r="N1527" s="35">
        <f t="shared" si="321"/>
        <v>1653.5</v>
      </c>
      <c r="O1527" s="7">
        <f>O1528</f>
        <v>0</v>
      </c>
      <c r="P1527" s="35">
        <f t="shared" si="317"/>
        <v>1653.5</v>
      </c>
    </row>
    <row r="1528" spans="1:16" ht="12.75">
      <c r="A1528" s="61" t="str">
        <f ca="1">IF(ISERROR(MATCH(E1528,Код_КВР,0)),"",INDIRECT(ADDRESS(MATCH(E1528,Код_КВР,0)+1,2,,,"КВР")))</f>
        <v>Расходы на выплаты персоналу муниципальных органов</v>
      </c>
      <c r="B1528" s="89" t="s">
        <v>413</v>
      </c>
      <c r="C1528" s="8" t="s">
        <v>225</v>
      </c>
      <c r="D1528" s="1" t="s">
        <v>223</v>
      </c>
      <c r="E1528" s="88">
        <v>120</v>
      </c>
      <c r="F1528" s="7">
        <f>'прил.5'!G1512</f>
        <v>1653.5</v>
      </c>
      <c r="G1528" s="7">
        <f>'прил.5'!H1512</f>
        <v>0</v>
      </c>
      <c r="H1528" s="35">
        <f t="shared" si="318"/>
        <v>1653.5</v>
      </c>
      <c r="I1528" s="7">
        <f>'прил.5'!J1512</f>
        <v>0</v>
      </c>
      <c r="J1528" s="35">
        <f t="shared" si="316"/>
        <v>1653.5</v>
      </c>
      <c r="K1528" s="7">
        <f>'прил.5'!L1512</f>
        <v>0</v>
      </c>
      <c r="L1528" s="35">
        <f t="shared" si="314"/>
        <v>1653.5</v>
      </c>
      <c r="M1528" s="7">
        <f>'прил.5'!N1512</f>
        <v>0</v>
      </c>
      <c r="N1528" s="35">
        <f t="shared" si="321"/>
        <v>1653.5</v>
      </c>
      <c r="O1528" s="7">
        <f>'прил.5'!P1512</f>
        <v>0</v>
      </c>
      <c r="P1528" s="35">
        <f t="shared" si="317"/>
        <v>1653.5</v>
      </c>
    </row>
    <row r="1529" spans="1:16" ht="12.75">
      <c r="A1529" s="61" t="str">
        <f ca="1">IF(ISERROR(MATCH(E1529,Код_КВР,0)),"",INDIRECT(ADDRESS(MATCH(E1529,Код_КВР,0)+1,2,,,"КВР")))</f>
        <v>Закупка товаров, работ и услуг для муниципальных нужд</v>
      </c>
      <c r="B1529" s="89" t="s">
        <v>413</v>
      </c>
      <c r="C1529" s="8" t="s">
        <v>225</v>
      </c>
      <c r="D1529" s="1" t="s">
        <v>223</v>
      </c>
      <c r="E1529" s="88">
        <v>200</v>
      </c>
      <c r="F1529" s="7">
        <f>F1530</f>
        <v>50</v>
      </c>
      <c r="G1529" s="7">
        <f>G1530</f>
        <v>0</v>
      </c>
      <c r="H1529" s="35">
        <f t="shared" si="318"/>
        <v>50</v>
      </c>
      <c r="I1529" s="7">
        <f>I1530</f>
        <v>0</v>
      </c>
      <c r="J1529" s="35">
        <f t="shared" si="316"/>
        <v>50</v>
      </c>
      <c r="K1529" s="7">
        <f>K1530</f>
        <v>0</v>
      </c>
      <c r="L1529" s="35">
        <f t="shared" si="314"/>
        <v>50</v>
      </c>
      <c r="M1529" s="7">
        <f>M1530</f>
        <v>0</v>
      </c>
      <c r="N1529" s="35">
        <f t="shared" si="321"/>
        <v>50</v>
      </c>
      <c r="O1529" s="7">
        <f>O1530</f>
        <v>0</v>
      </c>
      <c r="P1529" s="35">
        <f t="shared" si="317"/>
        <v>50</v>
      </c>
    </row>
    <row r="1530" spans="1:16" ht="33">
      <c r="A1530" s="61" t="str">
        <f ca="1">IF(ISERROR(MATCH(E1530,Код_КВР,0)),"",INDIRECT(ADDRESS(MATCH(E1530,Код_КВР,0)+1,2,,,"КВР")))</f>
        <v>Иные закупки товаров, работ и услуг для обеспечения муниципальных нужд</v>
      </c>
      <c r="B1530" s="89" t="s">
        <v>413</v>
      </c>
      <c r="C1530" s="8" t="s">
        <v>225</v>
      </c>
      <c r="D1530" s="1" t="s">
        <v>223</v>
      </c>
      <c r="E1530" s="88">
        <v>240</v>
      </c>
      <c r="F1530" s="7">
        <f>F1531</f>
        <v>50</v>
      </c>
      <c r="G1530" s="7">
        <f>G1531</f>
        <v>0</v>
      </c>
      <c r="H1530" s="35">
        <f t="shared" si="318"/>
        <v>50</v>
      </c>
      <c r="I1530" s="7">
        <f>I1531</f>
        <v>0</v>
      </c>
      <c r="J1530" s="35">
        <f t="shared" si="316"/>
        <v>50</v>
      </c>
      <c r="K1530" s="7">
        <f>K1531</f>
        <v>0</v>
      </c>
      <c r="L1530" s="35">
        <f t="shared" si="314"/>
        <v>50</v>
      </c>
      <c r="M1530" s="7">
        <f>M1531</f>
        <v>0</v>
      </c>
      <c r="N1530" s="35">
        <f t="shared" si="321"/>
        <v>50</v>
      </c>
      <c r="O1530" s="7">
        <f>O1531</f>
        <v>0</v>
      </c>
      <c r="P1530" s="35">
        <f t="shared" si="317"/>
        <v>50</v>
      </c>
    </row>
    <row r="1531" spans="1:16" ht="33">
      <c r="A1531" s="61" t="str">
        <f ca="1">IF(ISERROR(MATCH(E1531,Код_КВР,0)),"",INDIRECT(ADDRESS(MATCH(E1531,Код_КВР,0)+1,2,,,"КВР")))</f>
        <v xml:space="preserve">Прочая закупка товаров, работ и услуг для обеспечения муниципальных нужд         </v>
      </c>
      <c r="B1531" s="89" t="s">
        <v>413</v>
      </c>
      <c r="C1531" s="8" t="s">
        <v>225</v>
      </c>
      <c r="D1531" s="1" t="s">
        <v>223</v>
      </c>
      <c r="E1531" s="88">
        <v>244</v>
      </c>
      <c r="F1531" s="7">
        <f>'прил.5'!G1515</f>
        <v>50</v>
      </c>
      <c r="G1531" s="7">
        <f>'прил.5'!H1515</f>
        <v>0</v>
      </c>
      <c r="H1531" s="35">
        <f t="shared" si="318"/>
        <v>50</v>
      </c>
      <c r="I1531" s="7">
        <f>'прил.5'!J1515</f>
        <v>0</v>
      </c>
      <c r="J1531" s="35">
        <f t="shared" si="316"/>
        <v>50</v>
      </c>
      <c r="K1531" s="7">
        <f>'прил.5'!L1515</f>
        <v>0</v>
      </c>
      <c r="L1531" s="35">
        <f t="shared" si="314"/>
        <v>50</v>
      </c>
      <c r="M1531" s="7">
        <f>'прил.5'!N1515</f>
        <v>0</v>
      </c>
      <c r="N1531" s="35">
        <f t="shared" si="321"/>
        <v>50</v>
      </c>
      <c r="O1531" s="7">
        <f>'прил.5'!P1515</f>
        <v>0</v>
      </c>
      <c r="P1531" s="35">
        <f t="shared" si="317"/>
        <v>50</v>
      </c>
    </row>
    <row r="1532" spans="1:16" ht="102.75" customHeight="1">
      <c r="A1532" s="61" t="str">
        <f ca="1">IF(ISERROR(MATCH(B1532,Код_КЦСР,0)),"",INDIRECT(ADDRESS(MATCH(B1532,Код_КЦСР,0)+1,2,,,"КЦСР")))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1532" s="89" t="s">
        <v>386</v>
      </c>
      <c r="C1532" s="8"/>
      <c r="D1532" s="1"/>
      <c r="E1532" s="88"/>
      <c r="F1532" s="7">
        <f aca="true" t="shared" si="322" ref="F1532:O1535">F1533</f>
        <v>341.6</v>
      </c>
      <c r="G1532" s="7">
        <f t="shared" si="322"/>
        <v>0</v>
      </c>
      <c r="H1532" s="35">
        <f t="shared" si="318"/>
        <v>341.6</v>
      </c>
      <c r="I1532" s="7">
        <f t="shared" si="322"/>
        <v>0</v>
      </c>
      <c r="J1532" s="35">
        <f t="shared" si="316"/>
        <v>341.6</v>
      </c>
      <c r="K1532" s="7">
        <f t="shared" si="322"/>
        <v>0</v>
      </c>
      <c r="L1532" s="35">
        <f t="shared" si="314"/>
        <v>341.6</v>
      </c>
      <c r="M1532" s="7">
        <f t="shared" si="322"/>
        <v>0</v>
      </c>
      <c r="N1532" s="35">
        <f t="shared" si="321"/>
        <v>341.6</v>
      </c>
      <c r="O1532" s="7">
        <f t="shared" si="322"/>
        <v>0</v>
      </c>
      <c r="P1532" s="35">
        <f t="shared" si="317"/>
        <v>341.6</v>
      </c>
    </row>
    <row r="1533" spans="1:16" ht="12.75">
      <c r="A1533" s="61" t="str">
        <f ca="1">IF(ISERROR(MATCH(C1533,Код_Раздел,0)),"",INDIRECT(ADDRESS(MATCH(C1533,Код_Раздел,0)+1,2,,,"Раздел")))</f>
        <v>Общегосударственные  вопросы</v>
      </c>
      <c r="B1533" s="89" t="s">
        <v>386</v>
      </c>
      <c r="C1533" s="8" t="s">
        <v>221</v>
      </c>
      <c r="D1533" s="1"/>
      <c r="E1533" s="88"/>
      <c r="F1533" s="7">
        <f t="shared" si="322"/>
        <v>341.6</v>
      </c>
      <c r="G1533" s="7">
        <f t="shared" si="322"/>
        <v>0</v>
      </c>
      <c r="H1533" s="35">
        <f t="shared" si="318"/>
        <v>341.6</v>
      </c>
      <c r="I1533" s="7">
        <f t="shared" si="322"/>
        <v>0</v>
      </c>
      <c r="J1533" s="35">
        <f t="shared" si="316"/>
        <v>341.6</v>
      </c>
      <c r="K1533" s="7">
        <f t="shared" si="322"/>
        <v>0</v>
      </c>
      <c r="L1533" s="35">
        <f t="shared" si="314"/>
        <v>341.6</v>
      </c>
      <c r="M1533" s="7">
        <f t="shared" si="322"/>
        <v>0</v>
      </c>
      <c r="N1533" s="35">
        <f t="shared" si="321"/>
        <v>341.6</v>
      </c>
      <c r="O1533" s="7">
        <f t="shared" si="322"/>
        <v>0</v>
      </c>
      <c r="P1533" s="35">
        <f t="shared" si="317"/>
        <v>341.6</v>
      </c>
    </row>
    <row r="1534" spans="1:16" ht="57" customHeight="1">
      <c r="A1534" s="76" t="s">
        <v>243</v>
      </c>
      <c r="B1534" s="89" t="s">
        <v>386</v>
      </c>
      <c r="C1534" s="8" t="s">
        <v>221</v>
      </c>
      <c r="D1534" s="1" t="s">
        <v>224</v>
      </c>
      <c r="E1534" s="88"/>
      <c r="F1534" s="7">
        <f t="shared" si="322"/>
        <v>341.6</v>
      </c>
      <c r="G1534" s="7">
        <f t="shared" si="322"/>
        <v>0</v>
      </c>
      <c r="H1534" s="35">
        <f t="shared" si="318"/>
        <v>341.6</v>
      </c>
      <c r="I1534" s="7">
        <f t="shared" si="322"/>
        <v>0</v>
      </c>
      <c r="J1534" s="35">
        <f t="shared" si="316"/>
        <v>341.6</v>
      </c>
      <c r="K1534" s="7">
        <f t="shared" si="322"/>
        <v>0</v>
      </c>
      <c r="L1534" s="35">
        <f t="shared" si="314"/>
        <v>341.6</v>
      </c>
      <c r="M1534" s="7">
        <f t="shared" si="322"/>
        <v>0</v>
      </c>
      <c r="N1534" s="35">
        <f t="shared" si="321"/>
        <v>341.6</v>
      </c>
      <c r="O1534" s="7">
        <f t="shared" si="322"/>
        <v>0</v>
      </c>
      <c r="P1534" s="35">
        <f t="shared" si="317"/>
        <v>341.6</v>
      </c>
    </row>
    <row r="1535" spans="1:16" ht="36.75" customHeight="1">
      <c r="A1535" s="61" t="str">
        <f ca="1">IF(ISERROR(MATCH(E1535,Код_КВР,0)),"",INDIRECT(ADDRESS(MATCH(E1535,Код_КВР,0)+1,2,,,"КВР")))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35" s="89" t="s">
        <v>386</v>
      </c>
      <c r="C1535" s="8" t="s">
        <v>221</v>
      </c>
      <c r="D1535" s="1" t="s">
        <v>224</v>
      </c>
      <c r="E1535" s="88">
        <v>100</v>
      </c>
      <c r="F1535" s="7">
        <f t="shared" si="322"/>
        <v>341.6</v>
      </c>
      <c r="G1535" s="7">
        <f t="shared" si="322"/>
        <v>0</v>
      </c>
      <c r="H1535" s="35">
        <f t="shared" si="318"/>
        <v>341.6</v>
      </c>
      <c r="I1535" s="7">
        <f t="shared" si="322"/>
        <v>0</v>
      </c>
      <c r="J1535" s="35">
        <f t="shared" si="316"/>
        <v>341.6</v>
      </c>
      <c r="K1535" s="7">
        <f t="shared" si="322"/>
        <v>0</v>
      </c>
      <c r="L1535" s="35">
        <f t="shared" si="314"/>
        <v>341.6</v>
      </c>
      <c r="M1535" s="7">
        <f t="shared" si="322"/>
        <v>0</v>
      </c>
      <c r="N1535" s="35">
        <f t="shared" si="321"/>
        <v>341.6</v>
      </c>
      <c r="O1535" s="7">
        <f t="shared" si="322"/>
        <v>0</v>
      </c>
      <c r="P1535" s="35">
        <f t="shared" si="317"/>
        <v>341.6</v>
      </c>
    </row>
    <row r="1536" spans="1:16" ht="12.75">
      <c r="A1536" s="61" t="str">
        <f ca="1">IF(ISERROR(MATCH(E1536,Код_КВР,0)),"",INDIRECT(ADDRESS(MATCH(E1536,Код_КВР,0)+1,2,,,"КВР")))</f>
        <v>Расходы на выплаты персоналу муниципальных органов</v>
      </c>
      <c r="B1536" s="89" t="s">
        <v>386</v>
      </c>
      <c r="C1536" s="8" t="s">
        <v>221</v>
      </c>
      <c r="D1536" s="1" t="s">
        <v>224</v>
      </c>
      <c r="E1536" s="88">
        <v>120</v>
      </c>
      <c r="F1536" s="7">
        <f>'прил.5'!G62</f>
        <v>341.6</v>
      </c>
      <c r="G1536" s="7">
        <f>'прил.5'!H62</f>
        <v>0</v>
      </c>
      <c r="H1536" s="35">
        <f t="shared" si="318"/>
        <v>341.6</v>
      </c>
      <c r="I1536" s="7">
        <f>'прил.5'!J62</f>
        <v>0</v>
      </c>
      <c r="J1536" s="35">
        <f t="shared" si="316"/>
        <v>341.6</v>
      </c>
      <c r="K1536" s="7">
        <f>'прил.5'!L62</f>
        <v>0</v>
      </c>
      <c r="L1536" s="35">
        <f t="shared" si="314"/>
        <v>341.6</v>
      </c>
      <c r="M1536" s="7">
        <f>'прил.5'!N62</f>
        <v>0</v>
      </c>
      <c r="N1536" s="35">
        <f t="shared" si="321"/>
        <v>341.6</v>
      </c>
      <c r="O1536" s="7">
        <f>'прил.5'!P62</f>
        <v>0</v>
      </c>
      <c r="P1536" s="35">
        <f t="shared" si="317"/>
        <v>341.6</v>
      </c>
    </row>
    <row r="1537" spans="1:16" ht="109.5" customHeight="1">
      <c r="A1537" s="61" t="str">
        <f ca="1">IF(ISERROR(MATCH(B1537,Код_КЦСР,0)),"",INDIRECT(ADDRESS(MATCH(B1537,Код_КЦСР,0)+1,2,,,"КЦСР")))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1537" s="89" t="s">
        <v>398</v>
      </c>
      <c r="C1537" s="8"/>
      <c r="D1537" s="1"/>
      <c r="E1537" s="88"/>
      <c r="F1537" s="7">
        <f aca="true" t="shared" si="323" ref="F1537:O1540">F1538</f>
        <v>247.7</v>
      </c>
      <c r="G1537" s="7">
        <f t="shared" si="323"/>
        <v>0</v>
      </c>
      <c r="H1537" s="35">
        <f t="shared" si="318"/>
        <v>247.7</v>
      </c>
      <c r="I1537" s="7">
        <f t="shared" si="323"/>
        <v>0</v>
      </c>
      <c r="J1537" s="35">
        <f t="shared" si="316"/>
        <v>247.7</v>
      </c>
      <c r="K1537" s="7">
        <f t="shared" si="323"/>
        <v>0</v>
      </c>
      <c r="L1537" s="35">
        <f t="shared" si="314"/>
        <v>247.7</v>
      </c>
      <c r="M1537" s="7">
        <f t="shared" si="323"/>
        <v>0</v>
      </c>
      <c r="N1537" s="35">
        <f t="shared" si="321"/>
        <v>247.7</v>
      </c>
      <c r="O1537" s="7">
        <f t="shared" si="323"/>
        <v>0</v>
      </c>
      <c r="P1537" s="35">
        <f t="shared" si="317"/>
        <v>247.7</v>
      </c>
    </row>
    <row r="1538" spans="1:16" ht="12.75">
      <c r="A1538" s="61" t="str">
        <f ca="1">IF(ISERROR(MATCH(C1538,Код_Раздел,0)),"",INDIRECT(ADDRESS(MATCH(C1538,Код_Раздел,0)+1,2,,,"Раздел")))</f>
        <v>Общегосударственные  вопросы</v>
      </c>
      <c r="B1538" s="89" t="s">
        <v>398</v>
      </c>
      <c r="C1538" s="8" t="s">
        <v>221</v>
      </c>
      <c r="D1538" s="1"/>
      <c r="E1538" s="88"/>
      <c r="F1538" s="7">
        <f t="shared" si="323"/>
        <v>247.7</v>
      </c>
      <c r="G1538" s="7">
        <f t="shared" si="323"/>
        <v>0</v>
      </c>
      <c r="H1538" s="35">
        <f t="shared" si="318"/>
        <v>247.7</v>
      </c>
      <c r="I1538" s="7">
        <f t="shared" si="323"/>
        <v>0</v>
      </c>
      <c r="J1538" s="35">
        <f t="shared" si="316"/>
        <v>247.7</v>
      </c>
      <c r="K1538" s="7">
        <f t="shared" si="323"/>
        <v>0</v>
      </c>
      <c r="L1538" s="35">
        <f t="shared" si="314"/>
        <v>247.7</v>
      </c>
      <c r="M1538" s="7">
        <f t="shared" si="323"/>
        <v>0</v>
      </c>
      <c r="N1538" s="35">
        <f t="shared" si="321"/>
        <v>247.7</v>
      </c>
      <c r="O1538" s="7">
        <f t="shared" si="323"/>
        <v>0</v>
      </c>
      <c r="P1538" s="35">
        <f t="shared" si="317"/>
        <v>247.7</v>
      </c>
    </row>
    <row r="1539" spans="1:16" ht="33">
      <c r="A1539" s="12" t="s">
        <v>173</v>
      </c>
      <c r="B1539" s="89" t="s">
        <v>398</v>
      </c>
      <c r="C1539" s="8" t="s">
        <v>221</v>
      </c>
      <c r="D1539" s="1" t="s">
        <v>225</v>
      </c>
      <c r="E1539" s="88"/>
      <c r="F1539" s="7">
        <f t="shared" si="323"/>
        <v>247.7</v>
      </c>
      <c r="G1539" s="7">
        <f t="shared" si="323"/>
        <v>0</v>
      </c>
      <c r="H1539" s="35">
        <f t="shared" si="318"/>
        <v>247.7</v>
      </c>
      <c r="I1539" s="7">
        <f t="shared" si="323"/>
        <v>0</v>
      </c>
      <c r="J1539" s="35">
        <f t="shared" si="316"/>
        <v>247.7</v>
      </c>
      <c r="K1539" s="7">
        <f t="shared" si="323"/>
        <v>0</v>
      </c>
      <c r="L1539" s="35">
        <f t="shared" si="314"/>
        <v>247.7</v>
      </c>
      <c r="M1539" s="7">
        <f t="shared" si="323"/>
        <v>0</v>
      </c>
      <c r="N1539" s="35">
        <f t="shared" si="321"/>
        <v>247.7</v>
      </c>
      <c r="O1539" s="7">
        <f t="shared" si="323"/>
        <v>0</v>
      </c>
      <c r="P1539" s="35">
        <f t="shared" si="317"/>
        <v>247.7</v>
      </c>
    </row>
    <row r="1540" spans="1:16" ht="33">
      <c r="A1540" s="61" t="str">
        <f ca="1">IF(ISERROR(MATCH(E1540,Код_КВР,0)),"",INDIRECT(ADDRESS(MATCH(E1540,Код_КВР,0)+1,2,,,"КВР")))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40" s="89" t="s">
        <v>398</v>
      </c>
      <c r="C1540" s="8" t="s">
        <v>221</v>
      </c>
      <c r="D1540" s="1" t="s">
        <v>225</v>
      </c>
      <c r="E1540" s="88">
        <v>100</v>
      </c>
      <c r="F1540" s="7">
        <f t="shared" si="323"/>
        <v>247.7</v>
      </c>
      <c r="G1540" s="7">
        <f t="shared" si="323"/>
        <v>0</v>
      </c>
      <c r="H1540" s="35">
        <f t="shared" si="318"/>
        <v>247.7</v>
      </c>
      <c r="I1540" s="7">
        <f t="shared" si="323"/>
        <v>0</v>
      </c>
      <c r="J1540" s="35">
        <f t="shared" si="316"/>
        <v>247.7</v>
      </c>
      <c r="K1540" s="7">
        <f t="shared" si="323"/>
        <v>0</v>
      </c>
      <c r="L1540" s="35">
        <f t="shared" si="314"/>
        <v>247.7</v>
      </c>
      <c r="M1540" s="7">
        <f t="shared" si="323"/>
        <v>0</v>
      </c>
      <c r="N1540" s="35">
        <f t="shared" si="321"/>
        <v>247.7</v>
      </c>
      <c r="O1540" s="7">
        <f t="shared" si="323"/>
        <v>0</v>
      </c>
      <c r="P1540" s="35">
        <f t="shared" si="317"/>
        <v>247.7</v>
      </c>
    </row>
    <row r="1541" spans="1:16" ht="12.75">
      <c r="A1541" s="61" t="str">
        <f ca="1">IF(ISERROR(MATCH(E1541,Код_КВР,0)),"",INDIRECT(ADDRESS(MATCH(E1541,Код_КВР,0)+1,2,,,"КВР")))</f>
        <v>Расходы на выплаты персоналу муниципальных органов</v>
      </c>
      <c r="B1541" s="89" t="s">
        <v>398</v>
      </c>
      <c r="C1541" s="8" t="s">
        <v>221</v>
      </c>
      <c r="D1541" s="1" t="s">
        <v>225</v>
      </c>
      <c r="E1541" s="88">
        <v>120</v>
      </c>
      <c r="F1541" s="7">
        <f>'прил.5'!G831</f>
        <v>247.7</v>
      </c>
      <c r="G1541" s="7">
        <f>'прил.5'!H831</f>
        <v>0</v>
      </c>
      <c r="H1541" s="35">
        <f t="shared" si="318"/>
        <v>247.7</v>
      </c>
      <c r="I1541" s="7">
        <f>'прил.5'!J831</f>
        <v>0</v>
      </c>
      <c r="J1541" s="35">
        <f t="shared" si="316"/>
        <v>247.7</v>
      </c>
      <c r="K1541" s="7">
        <f>'прил.5'!L831</f>
        <v>0</v>
      </c>
      <c r="L1541" s="35">
        <f t="shared" si="314"/>
        <v>247.7</v>
      </c>
      <c r="M1541" s="7">
        <f>'прил.5'!N831</f>
        <v>0</v>
      </c>
      <c r="N1541" s="35">
        <f t="shared" si="321"/>
        <v>247.7</v>
      </c>
      <c r="O1541" s="7">
        <f>'прил.5'!P831</f>
        <v>0</v>
      </c>
      <c r="P1541" s="35">
        <f t="shared" si="317"/>
        <v>247.7</v>
      </c>
    </row>
    <row r="1542" spans="1:16" ht="152.25" customHeight="1">
      <c r="A1542" s="61" t="str">
        <f ca="1">IF(ISERROR(MATCH(B1542,Код_КЦСР,0)),"",INDIRECT(ADDRESS(MATCH(B1542,Код_КЦСР,0)+1,2,,,"КЦСР")))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542" s="89" t="s">
        <v>427</v>
      </c>
      <c r="C1542" s="8"/>
      <c r="D1542" s="1"/>
      <c r="E1542" s="88"/>
      <c r="F1542" s="7">
        <f aca="true" t="shared" si="324" ref="F1542:O1545">F1543</f>
        <v>112.3</v>
      </c>
      <c r="G1542" s="7">
        <f t="shared" si="324"/>
        <v>0</v>
      </c>
      <c r="H1542" s="35">
        <f t="shared" si="318"/>
        <v>112.3</v>
      </c>
      <c r="I1542" s="7">
        <f t="shared" si="324"/>
        <v>0</v>
      </c>
      <c r="J1542" s="35">
        <f t="shared" si="316"/>
        <v>112.3</v>
      </c>
      <c r="K1542" s="7">
        <f t="shared" si="324"/>
        <v>0</v>
      </c>
      <c r="L1542" s="35">
        <f t="shared" si="314"/>
        <v>112.3</v>
      </c>
      <c r="M1542" s="7">
        <f t="shared" si="324"/>
        <v>0</v>
      </c>
      <c r="N1542" s="35">
        <f t="shared" si="321"/>
        <v>112.3</v>
      </c>
      <c r="O1542" s="7">
        <f t="shared" si="324"/>
        <v>0</v>
      </c>
      <c r="P1542" s="35">
        <f t="shared" si="317"/>
        <v>112.3</v>
      </c>
    </row>
    <row r="1543" spans="1:16" ht="12.75">
      <c r="A1543" s="61" t="str">
        <f ca="1">IF(ISERROR(MATCH(C1543,Код_Раздел,0)),"",INDIRECT(ADDRESS(MATCH(C1543,Код_Раздел,0)+1,2,,,"Раздел")))</f>
        <v>Национальная экономика</v>
      </c>
      <c r="B1543" s="89" t="s">
        <v>427</v>
      </c>
      <c r="C1543" s="8" t="s">
        <v>224</v>
      </c>
      <c r="D1543" s="1"/>
      <c r="E1543" s="88"/>
      <c r="F1543" s="7">
        <f t="shared" si="324"/>
        <v>112.3</v>
      </c>
      <c r="G1543" s="7">
        <f t="shared" si="324"/>
        <v>0</v>
      </c>
      <c r="H1543" s="35">
        <f t="shared" si="318"/>
        <v>112.3</v>
      </c>
      <c r="I1543" s="7">
        <f t="shared" si="324"/>
        <v>0</v>
      </c>
      <c r="J1543" s="35">
        <f t="shared" si="316"/>
        <v>112.3</v>
      </c>
      <c r="K1543" s="7">
        <f t="shared" si="324"/>
        <v>0</v>
      </c>
      <c r="L1543" s="35">
        <f t="shared" si="314"/>
        <v>112.3</v>
      </c>
      <c r="M1543" s="7">
        <f t="shared" si="324"/>
        <v>0</v>
      </c>
      <c r="N1543" s="35">
        <f t="shared" si="321"/>
        <v>112.3</v>
      </c>
      <c r="O1543" s="7">
        <f t="shared" si="324"/>
        <v>0</v>
      </c>
      <c r="P1543" s="35">
        <f t="shared" si="317"/>
        <v>112.3</v>
      </c>
    </row>
    <row r="1544" spans="1:16" ht="12.75">
      <c r="A1544" s="12" t="s">
        <v>231</v>
      </c>
      <c r="B1544" s="89" t="s">
        <v>427</v>
      </c>
      <c r="C1544" s="8" t="s">
        <v>224</v>
      </c>
      <c r="D1544" s="1" t="s">
        <v>204</v>
      </c>
      <c r="E1544" s="88"/>
      <c r="F1544" s="7">
        <f t="shared" si="324"/>
        <v>112.3</v>
      </c>
      <c r="G1544" s="7">
        <f t="shared" si="324"/>
        <v>0</v>
      </c>
      <c r="H1544" s="35">
        <f t="shared" si="318"/>
        <v>112.3</v>
      </c>
      <c r="I1544" s="7">
        <f t="shared" si="324"/>
        <v>0</v>
      </c>
      <c r="J1544" s="35">
        <f t="shared" si="316"/>
        <v>112.3</v>
      </c>
      <c r="K1544" s="7">
        <f t="shared" si="324"/>
        <v>0</v>
      </c>
      <c r="L1544" s="35">
        <f t="shared" si="314"/>
        <v>112.3</v>
      </c>
      <c r="M1544" s="7">
        <f t="shared" si="324"/>
        <v>0</v>
      </c>
      <c r="N1544" s="35">
        <f t="shared" si="321"/>
        <v>112.3</v>
      </c>
      <c r="O1544" s="7">
        <f t="shared" si="324"/>
        <v>0</v>
      </c>
      <c r="P1544" s="35">
        <f t="shared" si="317"/>
        <v>112.3</v>
      </c>
    </row>
    <row r="1545" spans="1:16" ht="33">
      <c r="A1545" s="61" t="str">
        <f ca="1">IF(ISERROR(MATCH(E1545,Код_КВР,0)),"",INDIRECT(ADDRESS(MATCH(E1545,Код_КВР,0)+1,2,,,"КВР")))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45" s="89" t="s">
        <v>427</v>
      </c>
      <c r="C1545" s="8" t="s">
        <v>224</v>
      </c>
      <c r="D1545" s="1" t="s">
        <v>204</v>
      </c>
      <c r="E1545" s="88">
        <v>100</v>
      </c>
      <c r="F1545" s="7">
        <f t="shared" si="324"/>
        <v>112.3</v>
      </c>
      <c r="G1545" s="7">
        <f t="shared" si="324"/>
        <v>0</v>
      </c>
      <c r="H1545" s="35">
        <f t="shared" si="318"/>
        <v>112.3</v>
      </c>
      <c r="I1545" s="7">
        <f t="shared" si="324"/>
        <v>0</v>
      </c>
      <c r="J1545" s="35">
        <f t="shared" si="316"/>
        <v>112.3</v>
      </c>
      <c r="K1545" s="7">
        <f t="shared" si="324"/>
        <v>0</v>
      </c>
      <c r="L1545" s="35">
        <f t="shared" si="314"/>
        <v>112.3</v>
      </c>
      <c r="M1545" s="7">
        <f t="shared" si="324"/>
        <v>0</v>
      </c>
      <c r="N1545" s="35">
        <f t="shared" si="321"/>
        <v>112.3</v>
      </c>
      <c r="O1545" s="7">
        <f t="shared" si="324"/>
        <v>0</v>
      </c>
      <c r="P1545" s="35">
        <f t="shared" si="317"/>
        <v>112.3</v>
      </c>
    </row>
    <row r="1546" spans="1:16" ht="12.75">
      <c r="A1546" s="61" t="str">
        <f ca="1">IF(ISERROR(MATCH(E1546,Код_КВР,0)),"",INDIRECT(ADDRESS(MATCH(E1546,Код_КВР,0)+1,2,,,"КВР")))</f>
        <v>Расходы на выплаты персоналу муниципальных органов</v>
      </c>
      <c r="B1546" s="89" t="s">
        <v>427</v>
      </c>
      <c r="C1546" s="8" t="s">
        <v>224</v>
      </c>
      <c r="D1546" s="1" t="s">
        <v>204</v>
      </c>
      <c r="E1546" s="88">
        <v>120</v>
      </c>
      <c r="F1546" s="7">
        <f>'прил.5'!G1406</f>
        <v>112.3</v>
      </c>
      <c r="G1546" s="7">
        <f>'прил.5'!H1406</f>
        <v>0</v>
      </c>
      <c r="H1546" s="35">
        <f t="shared" si="318"/>
        <v>112.3</v>
      </c>
      <c r="I1546" s="7">
        <f>'прил.5'!J1406</f>
        <v>0</v>
      </c>
      <c r="J1546" s="35">
        <f t="shared" si="316"/>
        <v>112.3</v>
      </c>
      <c r="K1546" s="7">
        <f>'прил.5'!L1406</f>
        <v>0</v>
      </c>
      <c r="L1546" s="35">
        <f t="shared" si="314"/>
        <v>112.3</v>
      </c>
      <c r="M1546" s="7">
        <f>'прил.5'!N1406</f>
        <v>0</v>
      </c>
      <c r="N1546" s="35">
        <f t="shared" si="321"/>
        <v>112.3</v>
      </c>
      <c r="O1546" s="7">
        <f>'прил.5'!P1406</f>
        <v>0</v>
      </c>
      <c r="P1546" s="35">
        <f t="shared" si="317"/>
        <v>112.3</v>
      </c>
    </row>
    <row r="1547" spans="1:16" ht="12.75">
      <c r="A1547" s="61" t="str">
        <f ca="1">IF(ISERROR(MATCH(B1547,Код_КЦСР,0)),"",INDIRECT(ADDRESS(MATCH(B1547,Код_КЦСР,0)+1,2,,,"КЦСР")))</f>
        <v>Резервные фонды</v>
      </c>
      <c r="B1547" s="89" t="s">
        <v>448</v>
      </c>
      <c r="C1547" s="8"/>
      <c r="D1547" s="1"/>
      <c r="E1547" s="88"/>
      <c r="F1547" s="7">
        <f aca="true" t="shared" si="325" ref="F1547:O1551">F1548</f>
        <v>69251.3</v>
      </c>
      <c r="G1547" s="7">
        <f t="shared" si="325"/>
        <v>-9691.9</v>
      </c>
      <c r="H1547" s="35">
        <f t="shared" si="318"/>
        <v>59559.4</v>
      </c>
      <c r="I1547" s="7">
        <f t="shared" si="325"/>
        <v>-630.1</v>
      </c>
      <c r="J1547" s="35">
        <f t="shared" si="316"/>
        <v>58929.3</v>
      </c>
      <c r="K1547" s="7">
        <f t="shared" si="325"/>
        <v>-42706.7</v>
      </c>
      <c r="L1547" s="35">
        <f aca="true" t="shared" si="326" ref="L1547:L1558">J1547+K1547</f>
        <v>16222.600000000006</v>
      </c>
      <c r="M1547" s="7">
        <f t="shared" si="325"/>
        <v>-4163</v>
      </c>
      <c r="N1547" s="35">
        <f t="shared" si="321"/>
        <v>12059.600000000006</v>
      </c>
      <c r="O1547" s="7">
        <f t="shared" si="325"/>
        <v>0</v>
      </c>
      <c r="P1547" s="35">
        <f t="shared" si="317"/>
        <v>12059.600000000006</v>
      </c>
    </row>
    <row r="1548" spans="1:16" ht="12.75">
      <c r="A1548" s="61" t="str">
        <f ca="1">IF(ISERROR(MATCH(B1548,Код_КЦСР,0)),"",INDIRECT(ADDRESS(MATCH(B1548,Код_КЦСР,0)+1,2,,,"КЦСР")))</f>
        <v>Резервные фонды мэрии города</v>
      </c>
      <c r="B1548" s="89" t="s">
        <v>449</v>
      </c>
      <c r="C1548" s="8"/>
      <c r="D1548" s="1"/>
      <c r="E1548" s="88"/>
      <c r="F1548" s="7">
        <f t="shared" si="325"/>
        <v>69251.3</v>
      </c>
      <c r="G1548" s="7">
        <f t="shared" si="325"/>
        <v>-9691.9</v>
      </c>
      <c r="H1548" s="35">
        <f t="shared" si="318"/>
        <v>59559.4</v>
      </c>
      <c r="I1548" s="7">
        <f t="shared" si="325"/>
        <v>-630.1</v>
      </c>
      <c r="J1548" s="35">
        <f t="shared" si="316"/>
        <v>58929.3</v>
      </c>
      <c r="K1548" s="7">
        <f t="shared" si="325"/>
        <v>-42706.7</v>
      </c>
      <c r="L1548" s="35">
        <f t="shared" si="326"/>
        <v>16222.600000000006</v>
      </c>
      <c r="M1548" s="7">
        <f t="shared" si="325"/>
        <v>-4163</v>
      </c>
      <c r="N1548" s="35">
        <f t="shared" si="321"/>
        <v>12059.600000000006</v>
      </c>
      <c r="O1548" s="7">
        <f t="shared" si="325"/>
        <v>0</v>
      </c>
      <c r="P1548" s="35">
        <f t="shared" si="317"/>
        <v>12059.600000000006</v>
      </c>
    </row>
    <row r="1549" spans="1:16" ht="12.75">
      <c r="A1549" s="61" t="str">
        <f ca="1">IF(ISERROR(MATCH(C1549,Код_Раздел,0)),"",INDIRECT(ADDRESS(MATCH(C1549,Код_Раздел,0)+1,2,,,"Раздел")))</f>
        <v>Общегосударственные  вопросы</v>
      </c>
      <c r="B1549" s="89" t="s">
        <v>449</v>
      </c>
      <c r="C1549" s="8" t="s">
        <v>221</v>
      </c>
      <c r="D1549" s="1"/>
      <c r="E1549" s="88"/>
      <c r="F1549" s="7">
        <f t="shared" si="325"/>
        <v>69251.3</v>
      </c>
      <c r="G1549" s="7">
        <f t="shared" si="325"/>
        <v>-9691.9</v>
      </c>
      <c r="H1549" s="35">
        <f t="shared" si="318"/>
        <v>59559.4</v>
      </c>
      <c r="I1549" s="7">
        <f t="shared" si="325"/>
        <v>-630.1</v>
      </c>
      <c r="J1549" s="35">
        <f t="shared" si="316"/>
        <v>58929.3</v>
      </c>
      <c r="K1549" s="7">
        <f t="shared" si="325"/>
        <v>-42706.7</v>
      </c>
      <c r="L1549" s="35">
        <f t="shared" si="326"/>
        <v>16222.600000000006</v>
      </c>
      <c r="M1549" s="7">
        <f t="shared" si="325"/>
        <v>-4163</v>
      </c>
      <c r="N1549" s="35">
        <f t="shared" si="321"/>
        <v>12059.600000000006</v>
      </c>
      <c r="O1549" s="7">
        <f t="shared" si="325"/>
        <v>0</v>
      </c>
      <c r="P1549" s="35">
        <f t="shared" si="317"/>
        <v>12059.600000000006</v>
      </c>
    </row>
    <row r="1550" spans="1:16" ht="12.75">
      <c r="A1550" s="12" t="s">
        <v>208</v>
      </c>
      <c r="B1550" s="89" t="s">
        <v>449</v>
      </c>
      <c r="C1550" s="8" t="s">
        <v>221</v>
      </c>
      <c r="D1550" s="1" t="s">
        <v>232</v>
      </c>
      <c r="E1550" s="88"/>
      <c r="F1550" s="7">
        <f t="shared" si="325"/>
        <v>69251.3</v>
      </c>
      <c r="G1550" s="7">
        <f t="shared" si="325"/>
        <v>-9691.9</v>
      </c>
      <c r="H1550" s="35">
        <f t="shared" si="318"/>
        <v>59559.4</v>
      </c>
      <c r="I1550" s="7">
        <f t="shared" si="325"/>
        <v>-630.1</v>
      </c>
      <c r="J1550" s="35">
        <f t="shared" si="316"/>
        <v>58929.3</v>
      </c>
      <c r="K1550" s="7">
        <f t="shared" si="325"/>
        <v>-42706.7</v>
      </c>
      <c r="L1550" s="35">
        <f t="shared" si="326"/>
        <v>16222.600000000006</v>
      </c>
      <c r="M1550" s="7">
        <f t="shared" si="325"/>
        <v>-4163</v>
      </c>
      <c r="N1550" s="35">
        <f t="shared" si="321"/>
        <v>12059.600000000006</v>
      </c>
      <c r="O1550" s="7">
        <f t="shared" si="325"/>
        <v>0</v>
      </c>
      <c r="P1550" s="35">
        <f t="shared" si="317"/>
        <v>12059.600000000006</v>
      </c>
    </row>
    <row r="1551" spans="1:16" ht="12.75">
      <c r="A1551" s="61" t="str">
        <f ca="1">IF(ISERROR(MATCH(E1551,Код_КВР,0)),"",INDIRECT(ADDRESS(MATCH(E1551,Код_КВР,0)+1,2,,,"КВР")))</f>
        <v>Иные бюджетные ассигнования</v>
      </c>
      <c r="B1551" s="89" t="s">
        <v>449</v>
      </c>
      <c r="C1551" s="8" t="s">
        <v>221</v>
      </c>
      <c r="D1551" s="1" t="s">
        <v>232</v>
      </c>
      <c r="E1551" s="88">
        <v>800</v>
      </c>
      <c r="F1551" s="7">
        <f t="shared" si="325"/>
        <v>69251.3</v>
      </c>
      <c r="G1551" s="7">
        <f t="shared" si="325"/>
        <v>-9691.9</v>
      </c>
      <c r="H1551" s="35">
        <f t="shared" si="318"/>
        <v>59559.4</v>
      </c>
      <c r="I1551" s="7">
        <f t="shared" si="325"/>
        <v>-630.1</v>
      </c>
      <c r="J1551" s="35">
        <f t="shared" si="316"/>
        <v>58929.3</v>
      </c>
      <c r="K1551" s="7">
        <f t="shared" si="325"/>
        <v>-42706.7</v>
      </c>
      <c r="L1551" s="35">
        <f t="shared" si="326"/>
        <v>16222.600000000006</v>
      </c>
      <c r="M1551" s="7">
        <f t="shared" si="325"/>
        <v>-4163</v>
      </c>
      <c r="N1551" s="35">
        <f t="shared" si="321"/>
        <v>12059.600000000006</v>
      </c>
      <c r="O1551" s="7">
        <f t="shared" si="325"/>
        <v>0</v>
      </c>
      <c r="P1551" s="35">
        <f t="shared" si="317"/>
        <v>12059.600000000006</v>
      </c>
    </row>
    <row r="1552" spans="1:16" ht="12.75">
      <c r="A1552" s="61" t="str">
        <f ca="1">IF(ISERROR(MATCH(E1552,Код_КВР,0)),"",INDIRECT(ADDRESS(MATCH(E1552,Код_КВР,0)+1,2,,,"КВР")))</f>
        <v>Резервные средства</v>
      </c>
      <c r="B1552" s="89" t="s">
        <v>449</v>
      </c>
      <c r="C1552" s="8" t="s">
        <v>221</v>
      </c>
      <c r="D1552" s="1" t="s">
        <v>232</v>
      </c>
      <c r="E1552" s="88">
        <v>870</v>
      </c>
      <c r="F1552" s="7">
        <f>'прил.5'!G838</f>
        <v>69251.3</v>
      </c>
      <c r="G1552" s="7">
        <f>'прил.5'!H838</f>
        <v>-9691.9</v>
      </c>
      <c r="H1552" s="35">
        <f t="shared" si="318"/>
        <v>59559.4</v>
      </c>
      <c r="I1552" s="7">
        <f>'прил.5'!J838</f>
        <v>-630.1</v>
      </c>
      <c r="J1552" s="35">
        <f t="shared" si="316"/>
        <v>58929.3</v>
      </c>
      <c r="K1552" s="7">
        <f>'прил.5'!L838</f>
        <v>-42706.7</v>
      </c>
      <c r="L1552" s="35">
        <f t="shared" si="326"/>
        <v>16222.600000000006</v>
      </c>
      <c r="M1552" s="7">
        <f>'прил.5'!N838</f>
        <v>-4163</v>
      </c>
      <c r="N1552" s="35">
        <f t="shared" si="321"/>
        <v>12059.600000000006</v>
      </c>
      <c r="O1552" s="7">
        <f>'прил.5'!P838</f>
        <v>0</v>
      </c>
      <c r="P1552" s="35">
        <f t="shared" si="317"/>
        <v>12059.600000000006</v>
      </c>
    </row>
    <row r="1553" spans="1:16" ht="49.5">
      <c r="A1553" s="61" t="str">
        <f ca="1">IF(ISERROR(MATCH(B1553,Код_КЦСР,0)),"",INDIRECT(ADDRESS(MATCH(B1553,Код_КЦСР,0)+1,2,,,"КЦСР")))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1553" s="63" t="s">
        <v>450</v>
      </c>
      <c r="C1553" s="8"/>
      <c r="D1553" s="1"/>
      <c r="E1553" s="88"/>
      <c r="F1553" s="7">
        <f aca="true" t="shared" si="327" ref="F1553:O1556">F1554</f>
        <v>35000</v>
      </c>
      <c r="G1553" s="7">
        <f t="shared" si="327"/>
        <v>0</v>
      </c>
      <c r="H1553" s="35">
        <f t="shared" si="318"/>
        <v>35000</v>
      </c>
      <c r="I1553" s="7">
        <f t="shared" si="327"/>
        <v>0</v>
      </c>
      <c r="J1553" s="35">
        <f t="shared" si="316"/>
        <v>35000</v>
      </c>
      <c r="K1553" s="7">
        <f t="shared" si="327"/>
        <v>0</v>
      </c>
      <c r="L1553" s="35">
        <f t="shared" si="326"/>
        <v>35000</v>
      </c>
      <c r="M1553" s="7">
        <f t="shared" si="327"/>
        <v>0</v>
      </c>
      <c r="N1553" s="35">
        <f t="shared" si="321"/>
        <v>35000</v>
      </c>
      <c r="O1553" s="7">
        <f t="shared" si="327"/>
        <v>0</v>
      </c>
      <c r="P1553" s="35">
        <f t="shared" si="317"/>
        <v>35000</v>
      </c>
    </row>
    <row r="1554" spans="1:16" ht="12.75">
      <c r="A1554" s="61" t="str">
        <f ca="1">IF(ISERROR(MATCH(C1554,Код_Раздел,0)),"",INDIRECT(ADDRESS(MATCH(C1554,Код_Раздел,0)+1,2,,,"Раздел")))</f>
        <v>Национальная экономика</v>
      </c>
      <c r="B1554" s="63" t="s">
        <v>450</v>
      </c>
      <c r="C1554" s="8" t="s">
        <v>224</v>
      </c>
      <c r="D1554" s="1"/>
      <c r="E1554" s="88"/>
      <c r="F1554" s="7">
        <f t="shared" si="327"/>
        <v>35000</v>
      </c>
      <c r="G1554" s="7">
        <f t="shared" si="327"/>
        <v>0</v>
      </c>
      <c r="H1554" s="35">
        <f t="shared" si="318"/>
        <v>35000</v>
      </c>
      <c r="I1554" s="7">
        <f t="shared" si="327"/>
        <v>0</v>
      </c>
      <c r="J1554" s="35">
        <f t="shared" si="316"/>
        <v>35000</v>
      </c>
      <c r="K1554" s="7">
        <f t="shared" si="327"/>
        <v>0</v>
      </c>
      <c r="L1554" s="35">
        <f t="shared" si="326"/>
        <v>35000</v>
      </c>
      <c r="M1554" s="7">
        <f t="shared" si="327"/>
        <v>0</v>
      </c>
      <c r="N1554" s="35">
        <f t="shared" si="321"/>
        <v>35000</v>
      </c>
      <c r="O1554" s="7">
        <f t="shared" si="327"/>
        <v>0</v>
      </c>
      <c r="P1554" s="35">
        <f t="shared" si="317"/>
        <v>35000</v>
      </c>
    </row>
    <row r="1555" spans="1:16" ht="12.75">
      <c r="A1555" s="77" t="s">
        <v>188</v>
      </c>
      <c r="B1555" s="63" t="s">
        <v>450</v>
      </c>
      <c r="C1555" s="8" t="s">
        <v>224</v>
      </c>
      <c r="D1555" s="1" t="s">
        <v>227</v>
      </c>
      <c r="E1555" s="88"/>
      <c r="F1555" s="7">
        <f t="shared" si="327"/>
        <v>35000</v>
      </c>
      <c r="G1555" s="7">
        <f t="shared" si="327"/>
        <v>0</v>
      </c>
      <c r="H1555" s="35">
        <f t="shared" si="318"/>
        <v>35000</v>
      </c>
      <c r="I1555" s="7">
        <f t="shared" si="327"/>
        <v>0</v>
      </c>
      <c r="J1555" s="35">
        <f t="shared" si="316"/>
        <v>35000</v>
      </c>
      <c r="K1555" s="7">
        <f t="shared" si="327"/>
        <v>0</v>
      </c>
      <c r="L1555" s="35">
        <f t="shared" si="326"/>
        <v>35000</v>
      </c>
      <c r="M1555" s="7">
        <f t="shared" si="327"/>
        <v>0</v>
      </c>
      <c r="N1555" s="35">
        <f t="shared" si="321"/>
        <v>35000</v>
      </c>
      <c r="O1555" s="7">
        <f t="shared" si="327"/>
        <v>0</v>
      </c>
      <c r="P1555" s="35">
        <f t="shared" si="317"/>
        <v>35000</v>
      </c>
    </row>
    <row r="1556" spans="1:16" ht="18.75" customHeight="1">
      <c r="A1556" s="61" t="str">
        <f ca="1">IF(ISERROR(MATCH(E1556,Код_КВР,0)),"",INDIRECT(ADDRESS(MATCH(E1556,Код_КВР,0)+1,2,,,"КВР")))</f>
        <v>Иные бюджетные ассигнования</v>
      </c>
      <c r="B1556" s="63" t="s">
        <v>450</v>
      </c>
      <c r="C1556" s="8" t="s">
        <v>224</v>
      </c>
      <c r="D1556" s="1" t="s">
        <v>227</v>
      </c>
      <c r="E1556" s="88">
        <v>800</v>
      </c>
      <c r="F1556" s="7">
        <f t="shared" si="327"/>
        <v>35000</v>
      </c>
      <c r="G1556" s="7">
        <f t="shared" si="327"/>
        <v>0</v>
      </c>
      <c r="H1556" s="35">
        <f t="shared" si="318"/>
        <v>35000</v>
      </c>
      <c r="I1556" s="7">
        <f t="shared" si="327"/>
        <v>0</v>
      </c>
      <c r="J1556" s="35">
        <f t="shared" si="316"/>
        <v>35000</v>
      </c>
      <c r="K1556" s="7">
        <f t="shared" si="327"/>
        <v>0</v>
      </c>
      <c r="L1556" s="35">
        <f t="shared" si="326"/>
        <v>35000</v>
      </c>
      <c r="M1556" s="7">
        <f t="shared" si="327"/>
        <v>0</v>
      </c>
      <c r="N1556" s="35">
        <f t="shared" si="321"/>
        <v>35000</v>
      </c>
      <c r="O1556" s="7">
        <f t="shared" si="327"/>
        <v>0</v>
      </c>
      <c r="P1556" s="35">
        <f t="shared" si="317"/>
        <v>35000</v>
      </c>
    </row>
    <row r="1557" spans="1:16" ht="50.25" customHeight="1">
      <c r="A1557" s="61" t="str">
        <f ca="1">IF(ISERROR(MATCH(E1557,Код_КВР,0)),"",INDIRECT(ADDRESS(MATCH(E1557,Код_КВР,0)+1,2,,,"КВР")))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557" s="63" t="s">
        <v>450</v>
      </c>
      <c r="C1557" s="8" t="s">
        <v>224</v>
      </c>
      <c r="D1557" s="1" t="s">
        <v>227</v>
      </c>
      <c r="E1557" s="88">
        <v>810</v>
      </c>
      <c r="F1557" s="7">
        <f>'прил.5'!G438</f>
        <v>35000</v>
      </c>
      <c r="G1557" s="7">
        <f>'прил.5'!H438</f>
        <v>0</v>
      </c>
      <c r="H1557" s="35">
        <f t="shared" si="318"/>
        <v>35000</v>
      </c>
      <c r="I1557" s="7">
        <f>'прил.5'!J438</f>
        <v>0</v>
      </c>
      <c r="J1557" s="35">
        <f t="shared" si="316"/>
        <v>35000</v>
      </c>
      <c r="K1557" s="7">
        <f>'прил.5'!L438</f>
        <v>0</v>
      </c>
      <c r="L1557" s="35">
        <f t="shared" si="326"/>
        <v>35000</v>
      </c>
      <c r="M1557" s="7">
        <f>'прил.5'!N438</f>
        <v>0</v>
      </c>
      <c r="N1557" s="35">
        <f>L1557+M1557</f>
        <v>35000</v>
      </c>
      <c r="O1557" s="7">
        <f>'прил.5'!P438</f>
        <v>0</v>
      </c>
      <c r="P1557" s="35">
        <f t="shared" si="317"/>
        <v>35000</v>
      </c>
    </row>
    <row r="1558" spans="1:16" ht="12.75">
      <c r="A1558" s="61" t="s">
        <v>174</v>
      </c>
      <c r="B1558" s="1"/>
      <c r="C1558" s="1"/>
      <c r="D1558" s="2"/>
      <c r="E1558" s="2"/>
      <c r="F1558" s="2">
        <f>F18+F224+F401+F459+F480+F509+F516+F527+F543+F562+F658+F672+F690+F817+F844+F852+F864+F877+F935+F959+F1053+F1142+F1188+F1236+F1277</f>
        <v>6670495.8999999985</v>
      </c>
      <c r="G1558" s="2">
        <f>G18+G224+G401+G459+G480+G509+G516+G527+G543+G562+G658+G672+G690+G817+G844+G852+G864+G877+G935+G959+G1053+G1142+G1188+G1236+G1277</f>
        <v>-22308.299999999996</v>
      </c>
      <c r="H1558" s="35">
        <f t="shared" si="318"/>
        <v>6648187.599999999</v>
      </c>
      <c r="I1558" s="2">
        <f>I18+I224+I401+I459+I480+I509+I516+I527+I543+I562+I658+I672+I690+I817+I844+I852+I864+I877+I935+I959+I1053+I1142+I1188+I1236+I1277</f>
        <v>0</v>
      </c>
      <c r="J1558" s="35">
        <f>H1558+I1558</f>
        <v>6648187.599999999</v>
      </c>
      <c r="K1558" s="2">
        <f>K18+K224+K401+K459+K480+K509+K516+K527+K543+K562+K658+K672+K690+K817+K844+K852+K864+K877+K935+K959+K1053+K1142+K1188+K1236+K1277</f>
        <v>-65000</v>
      </c>
      <c r="L1558" s="35">
        <f t="shared" si="326"/>
        <v>6583187.599999999</v>
      </c>
      <c r="M1558" s="2">
        <f>M18+M224+M401+M459+M480+M509+M516+M527+M543+M562+M658+M672+M690+M817+M844+M852+M864+M877+M935+M959+M1053+M1142+M1188+M1236+M1277</f>
        <v>-939.5999999999995</v>
      </c>
      <c r="N1558" s="35">
        <f t="shared" si="321"/>
        <v>6582247.999999999</v>
      </c>
      <c r="O1558" s="2">
        <f>O18+O224+O401+O459+O480+O509+O516+O527+O543+O562+O658+O672+O690+O817+O844+O852+O864+O877+O935+O959+O1053+O1142+O1188+O1236+O1277</f>
        <v>12800</v>
      </c>
      <c r="P1558" s="35">
        <f t="shared" si="317"/>
        <v>6595047.999999999</v>
      </c>
    </row>
    <row r="1559" spans="1:6" ht="12.75">
      <c r="A1559" s="19"/>
      <c r="B1559" s="28"/>
      <c r="C1559" s="28"/>
      <c r="D1559" s="28"/>
      <c r="E1559" s="28"/>
      <c r="F1559" s="29"/>
    </row>
    <row r="1560" spans="1:6" ht="12.75">
      <c r="A1560" s="19"/>
      <c r="B1560" s="28"/>
      <c r="C1560" s="28"/>
      <c r="D1560" s="28"/>
      <c r="E1560" s="28"/>
      <c r="F1560" s="29"/>
    </row>
    <row r="1561" spans="1:6" ht="12.75">
      <c r="A1561" s="19"/>
      <c r="B1561" s="28"/>
      <c r="C1561" s="28"/>
      <c r="D1561" s="28"/>
      <c r="E1561" s="28"/>
      <c r="F1561" s="29"/>
    </row>
    <row r="1562" spans="1:6" ht="12.75">
      <c r="A1562" s="19"/>
      <c r="B1562" s="28"/>
      <c r="C1562" s="28"/>
      <c r="D1562" s="28"/>
      <c r="E1562" s="28"/>
      <c r="F1562" s="29"/>
    </row>
    <row r="1563" spans="1:6" ht="12.75">
      <c r="A1563" s="74"/>
      <c r="B1563" s="28"/>
      <c r="C1563" s="28"/>
      <c r="D1563" s="28"/>
      <c r="E1563" s="28"/>
      <c r="F1563" s="29"/>
    </row>
    <row r="1564" spans="1:6" ht="12.75">
      <c r="A1564" s="81"/>
      <c r="B1564" s="28"/>
      <c r="C1564" s="28"/>
      <c r="D1564" s="28"/>
      <c r="E1564" s="28"/>
      <c r="F1564" s="29"/>
    </row>
    <row r="1565" spans="1:6" ht="12.75">
      <c r="A1565" s="74"/>
      <c r="B1565" s="28"/>
      <c r="C1565" s="28"/>
      <c r="D1565" s="28"/>
      <c r="E1565" s="28"/>
      <c r="F1565" s="29"/>
    </row>
    <row r="1566" spans="1:6" ht="12.75">
      <c r="A1566" s="74"/>
      <c r="B1566" s="28"/>
      <c r="C1566" s="28"/>
      <c r="D1566" s="28"/>
      <c r="E1566" s="28"/>
      <c r="F1566" s="29"/>
    </row>
    <row r="1567" spans="1:6" ht="12.75">
      <c r="A1567" s="82"/>
      <c r="B1567" s="28"/>
      <c r="C1567" s="28"/>
      <c r="D1567" s="28"/>
      <c r="E1567" s="28"/>
      <c r="F1567" s="29"/>
    </row>
    <row r="1568" spans="1:6" ht="12.75">
      <c r="A1568" s="74"/>
      <c r="B1568" s="28"/>
      <c r="C1568" s="28"/>
      <c r="D1568" s="28"/>
      <c r="E1568" s="28"/>
      <c r="F1568" s="29"/>
    </row>
    <row r="1569" spans="1:6" ht="12.75">
      <c r="A1569" s="74"/>
      <c r="B1569" s="28"/>
      <c r="C1569" s="28"/>
      <c r="D1569" s="28"/>
      <c r="E1569" s="28"/>
      <c r="F1569" s="29"/>
    </row>
    <row r="1570" spans="1:6" ht="12.75">
      <c r="A1570" s="19"/>
      <c r="B1570" s="28"/>
      <c r="C1570" s="28"/>
      <c r="D1570" s="28"/>
      <c r="E1570" s="28"/>
      <c r="F1570" s="29"/>
    </row>
    <row r="1571" spans="1:6" ht="12.75">
      <c r="A1571" s="19"/>
      <c r="B1571" s="28"/>
      <c r="C1571" s="28"/>
      <c r="D1571" s="28"/>
      <c r="E1571" s="28"/>
      <c r="F1571" s="29"/>
    </row>
    <row r="1572" spans="1:6" ht="12.75">
      <c r="A1572" s="74"/>
      <c r="B1572" s="28"/>
      <c r="C1572" s="28"/>
      <c r="D1572" s="28"/>
      <c r="E1572" s="28"/>
      <c r="F1572" s="29"/>
    </row>
    <row r="1573" spans="1:6" ht="12.75">
      <c r="A1573" s="82"/>
      <c r="B1573" s="28"/>
      <c r="C1573" s="28"/>
      <c r="D1573" s="28"/>
      <c r="E1573" s="28"/>
      <c r="F1573" s="29"/>
    </row>
    <row r="1574" spans="1:6" ht="12.75">
      <c r="A1574" s="19"/>
      <c r="B1574" s="28"/>
      <c r="C1574" s="28"/>
      <c r="D1574" s="28"/>
      <c r="E1574" s="28"/>
      <c r="F1574" s="29"/>
    </row>
    <row r="1575" spans="1:6" ht="12.75">
      <c r="A1575" s="19"/>
      <c r="B1575" s="28"/>
      <c r="C1575" s="28"/>
      <c r="D1575" s="28"/>
      <c r="E1575" s="28"/>
      <c r="F1575" s="29"/>
    </row>
    <row r="1576" spans="1:6" ht="12.75">
      <c r="A1576" s="74"/>
      <c r="B1576" s="28"/>
      <c r="C1576" s="28"/>
      <c r="D1576" s="28"/>
      <c r="E1576" s="28"/>
      <c r="F1576" s="29"/>
    </row>
    <row r="1577" spans="1:6" ht="12.75">
      <c r="A1577" s="74"/>
      <c r="B1577" s="28"/>
      <c r="C1577" s="28"/>
      <c r="D1577" s="28"/>
      <c r="E1577" s="28"/>
      <c r="F1577" s="29"/>
    </row>
    <row r="1578" spans="1:6" ht="12.75">
      <c r="A1578" s="74"/>
      <c r="B1578" s="28"/>
      <c r="C1578" s="28"/>
      <c r="D1578" s="28"/>
      <c r="E1578" s="28"/>
      <c r="F1578" s="29"/>
    </row>
    <row r="1579" spans="1:6" ht="12.75">
      <c r="A1579" s="82"/>
      <c r="B1579" s="30"/>
      <c r="C1579" s="30"/>
      <c r="D1579" s="30"/>
      <c r="E1579" s="30"/>
      <c r="F1579" s="29"/>
    </row>
    <row r="1580" spans="1:6" ht="12.75">
      <c r="A1580" s="83"/>
      <c r="B1580" s="30"/>
      <c r="C1580" s="30"/>
      <c r="D1580" s="30"/>
      <c r="E1580" s="30"/>
      <c r="F1580" s="29"/>
    </row>
    <row r="1581" spans="1:6" ht="12.75">
      <c r="A1581" s="84"/>
      <c r="B1581" s="30"/>
      <c r="C1581" s="30"/>
      <c r="D1581" s="30"/>
      <c r="E1581" s="30"/>
      <c r="F1581" s="29"/>
    </row>
    <row r="1582" spans="1:6" ht="12.75">
      <c r="A1582" s="82"/>
      <c r="B1582" s="30"/>
      <c r="C1582" s="30"/>
      <c r="D1582" s="30"/>
      <c r="E1582" s="30"/>
      <c r="F1582" s="29"/>
    </row>
    <row r="1583" spans="1:6" ht="12.75">
      <c r="A1583" s="74"/>
      <c r="B1583" s="28"/>
      <c r="C1583" s="28"/>
      <c r="D1583" s="28"/>
      <c r="E1583" s="28"/>
      <c r="F1583" s="29"/>
    </row>
    <row r="1584" spans="1:6" ht="12.75">
      <c r="A1584" s="82"/>
      <c r="B1584" s="28"/>
      <c r="C1584" s="28"/>
      <c r="D1584" s="28"/>
      <c r="E1584" s="28"/>
      <c r="F1584" s="29"/>
    </row>
    <row r="1585" spans="1:6" ht="12.75">
      <c r="A1585" s="82"/>
      <c r="B1585" s="28"/>
      <c r="C1585" s="28"/>
      <c r="D1585" s="28"/>
      <c r="E1585" s="28"/>
      <c r="F1585" s="29"/>
    </row>
    <row r="1586" spans="1:6" ht="12.75">
      <c r="A1586" s="82"/>
      <c r="B1586" s="28"/>
      <c r="C1586" s="28"/>
      <c r="D1586" s="28"/>
      <c r="E1586" s="28"/>
      <c r="F1586" s="29"/>
    </row>
    <row r="1587" spans="1:6" ht="12.75">
      <c r="A1587" s="74"/>
      <c r="B1587" s="28"/>
      <c r="C1587" s="28"/>
      <c r="D1587" s="28"/>
      <c r="E1587" s="28"/>
      <c r="F1587" s="29"/>
    </row>
    <row r="1588" spans="1:6" ht="12.75">
      <c r="A1588" s="19"/>
      <c r="B1588" s="28"/>
      <c r="C1588" s="28"/>
      <c r="D1588" s="28"/>
      <c r="E1588" s="28"/>
      <c r="F1588" s="29"/>
    </row>
    <row r="1589" spans="1:6" ht="12.75">
      <c r="A1589" s="82"/>
      <c r="B1589" s="28"/>
      <c r="C1589" s="28"/>
      <c r="D1589" s="28"/>
      <c r="E1589" s="28"/>
      <c r="F1589" s="29"/>
    </row>
    <row r="1590" spans="1:6" ht="12.75">
      <c r="A1590" s="19"/>
      <c r="B1590" s="28"/>
      <c r="C1590" s="28"/>
      <c r="D1590" s="28"/>
      <c r="E1590" s="28"/>
      <c r="F1590" s="29"/>
    </row>
    <row r="1591" spans="1:6" ht="12.75">
      <c r="A1591" s="82"/>
      <c r="B1591" s="28"/>
      <c r="C1591" s="28"/>
      <c r="D1591" s="28"/>
      <c r="E1591" s="28"/>
      <c r="F1591" s="29"/>
    </row>
    <row r="1592" spans="1:6" ht="12.75">
      <c r="A1592" s="82"/>
      <c r="B1592" s="28"/>
      <c r="C1592" s="28"/>
      <c r="D1592" s="28"/>
      <c r="E1592" s="28"/>
      <c r="F1592" s="29"/>
    </row>
    <row r="1593" spans="1:6" ht="12.75">
      <c r="A1593" s="82"/>
      <c r="B1593" s="28"/>
      <c r="C1593" s="28"/>
      <c r="D1593" s="28"/>
      <c r="E1593" s="28"/>
      <c r="F1593" s="29"/>
    </row>
    <row r="1594" spans="1:6" ht="12.75">
      <c r="A1594" s="19"/>
      <c r="B1594" s="30"/>
      <c r="C1594" s="30"/>
      <c r="D1594" s="30"/>
      <c r="E1594" s="30"/>
      <c r="F1594" s="29"/>
    </row>
    <row r="1595" spans="1:6" ht="12.75">
      <c r="A1595" s="82"/>
      <c r="B1595" s="28"/>
      <c r="C1595" s="28"/>
      <c r="D1595" s="28"/>
      <c r="E1595" s="28"/>
      <c r="F1595" s="29"/>
    </row>
    <row r="1596" spans="1:6" ht="12.75">
      <c r="A1596" s="74"/>
      <c r="B1596" s="28"/>
      <c r="C1596" s="28"/>
      <c r="D1596" s="28"/>
      <c r="E1596" s="28"/>
      <c r="F1596" s="29"/>
    </row>
    <row r="1597" spans="1:6" ht="12.75">
      <c r="A1597" s="19"/>
      <c r="B1597" s="28"/>
      <c r="C1597" s="28"/>
      <c r="D1597" s="28"/>
      <c r="E1597" s="28"/>
      <c r="F1597" s="29"/>
    </row>
    <row r="1598" spans="1:6" ht="12.75">
      <c r="A1598" s="74"/>
      <c r="B1598" s="28"/>
      <c r="C1598" s="28"/>
      <c r="D1598" s="28"/>
      <c r="E1598" s="28"/>
      <c r="F1598" s="29"/>
    </row>
    <row r="1599" spans="1:6" ht="12.75">
      <c r="A1599" s="74"/>
      <c r="B1599" s="28"/>
      <c r="C1599" s="28"/>
      <c r="D1599" s="28"/>
      <c r="E1599" s="28"/>
      <c r="F1599" s="29"/>
    </row>
    <row r="1600" spans="1:6" ht="12.75">
      <c r="A1600" s="19"/>
      <c r="B1600" s="30"/>
      <c r="C1600" s="30"/>
      <c r="D1600" s="30"/>
      <c r="E1600" s="30"/>
      <c r="F1600" s="29"/>
    </row>
    <row r="1601" spans="1:6" ht="12.75">
      <c r="A1601" s="82"/>
      <c r="B1601" s="28"/>
      <c r="C1601" s="28"/>
      <c r="D1601" s="28"/>
      <c r="E1601" s="28"/>
      <c r="F1601" s="29"/>
    </row>
    <row r="1602" spans="1:6" ht="12.75">
      <c r="A1602" s="74"/>
      <c r="B1602" s="28"/>
      <c r="C1602" s="28"/>
      <c r="D1602" s="28"/>
      <c r="E1602" s="28"/>
      <c r="F1602" s="29"/>
    </row>
    <row r="1603" spans="1:6" ht="12.75">
      <c r="A1603" s="82"/>
      <c r="B1603" s="28"/>
      <c r="C1603" s="28"/>
      <c r="D1603" s="28"/>
      <c r="E1603" s="28"/>
      <c r="F1603" s="29"/>
    </row>
    <row r="1604" spans="1:6" ht="12.75">
      <c r="A1604" s="82"/>
      <c r="B1604" s="30"/>
      <c r="C1604" s="30"/>
      <c r="D1604" s="30"/>
      <c r="E1604" s="30"/>
      <c r="F1604" s="31"/>
    </row>
    <row r="1605" spans="1:6" ht="12.75">
      <c r="A1605" s="82"/>
      <c r="B1605" s="28"/>
      <c r="C1605" s="28"/>
      <c r="D1605" s="28"/>
      <c r="E1605" s="28"/>
      <c r="F1605" s="29"/>
    </row>
    <row r="1606" spans="1:6" ht="12.75">
      <c r="A1606" s="83"/>
      <c r="B1606" s="28"/>
      <c r="C1606" s="28"/>
      <c r="D1606" s="28"/>
      <c r="E1606" s="28"/>
      <c r="F1606" s="29"/>
    </row>
    <row r="1607" spans="1:6" ht="12.75">
      <c r="A1607" s="82"/>
      <c r="B1607" s="28"/>
      <c r="C1607" s="28"/>
      <c r="D1607" s="28"/>
      <c r="E1607" s="28"/>
      <c r="F1607" s="29"/>
    </row>
    <row r="1608" spans="1:6" ht="12.75">
      <c r="A1608" s="74"/>
      <c r="B1608" s="30"/>
      <c r="C1608" s="28"/>
      <c r="D1608" s="28"/>
      <c r="E1608" s="30"/>
      <c r="F1608" s="29"/>
    </row>
    <row r="1609" spans="1:6" ht="12.75">
      <c r="A1609" s="74"/>
      <c r="B1609" s="28"/>
      <c r="C1609" s="28"/>
      <c r="D1609" s="28"/>
      <c r="E1609" s="30"/>
      <c r="F1609" s="29"/>
    </row>
    <row r="1610" spans="1:6" ht="12.75">
      <c r="A1610" s="74"/>
      <c r="B1610" s="30"/>
      <c r="C1610" s="28"/>
      <c r="D1610" s="28"/>
      <c r="E1610" s="30"/>
      <c r="F1610" s="29"/>
    </row>
    <row r="1611" spans="1:6" ht="12.75">
      <c r="A1611" s="19"/>
      <c r="B1611" s="30"/>
      <c r="C1611" s="28"/>
      <c r="D1611" s="28"/>
      <c r="E1611" s="30"/>
      <c r="F1611" s="29"/>
    </row>
    <row r="1612" spans="1:6" ht="12.75">
      <c r="A1612" s="82"/>
      <c r="B1612" s="30"/>
      <c r="C1612" s="28"/>
      <c r="D1612" s="28"/>
      <c r="E1612" s="30"/>
      <c r="F1612" s="29"/>
    </row>
    <row r="1613" spans="1:6" ht="12.75">
      <c r="A1613" s="19"/>
      <c r="B1613" s="30"/>
      <c r="C1613" s="28"/>
      <c r="D1613" s="28"/>
      <c r="E1613" s="30"/>
      <c r="F1613" s="29"/>
    </row>
    <row r="1614" spans="1:6" ht="12.75">
      <c r="A1614" s="19"/>
      <c r="B1614" s="30"/>
      <c r="C1614" s="30"/>
      <c r="D1614" s="30"/>
      <c r="E1614" s="30"/>
      <c r="F1614" s="29"/>
    </row>
    <row r="1615" spans="1:6" ht="12.75">
      <c r="A1615" s="74"/>
      <c r="B1615" s="30"/>
      <c r="C1615" s="30"/>
      <c r="D1615" s="30"/>
      <c r="E1615" s="30"/>
      <c r="F1615" s="29"/>
    </row>
    <row r="1616" spans="1:6" ht="12.75">
      <c r="A1616" s="74"/>
      <c r="B1616" s="30"/>
      <c r="C1616" s="30"/>
      <c r="D1616" s="30"/>
      <c r="E1616" s="30"/>
      <c r="F1616" s="29"/>
    </row>
    <row r="1617" spans="1:6" ht="12.75">
      <c r="A1617" s="82"/>
      <c r="B1617" s="30"/>
      <c r="C1617" s="30"/>
      <c r="D1617" s="30"/>
      <c r="E1617" s="30"/>
      <c r="F1617" s="29"/>
    </row>
    <row r="1618" spans="1:6" ht="12.75">
      <c r="A1618" s="84"/>
      <c r="B1618" s="30"/>
      <c r="C1618" s="30"/>
      <c r="D1618" s="30"/>
      <c r="E1618" s="30"/>
      <c r="F1618" s="29"/>
    </row>
    <row r="1619" spans="1:6" ht="12.75">
      <c r="A1619" s="74"/>
      <c r="B1619" s="30"/>
      <c r="C1619" s="30"/>
      <c r="D1619" s="30"/>
      <c r="E1619" s="30"/>
      <c r="F1619" s="29"/>
    </row>
    <row r="1620" spans="1:6" ht="12.75">
      <c r="A1620" s="82"/>
      <c r="B1620" s="30"/>
      <c r="C1620" s="30"/>
      <c r="D1620" s="30"/>
      <c r="E1620" s="30"/>
      <c r="F1620" s="29"/>
    </row>
    <row r="1621" spans="1:6" ht="12.75">
      <c r="A1621" s="74"/>
      <c r="B1621" s="30"/>
      <c r="C1621" s="30"/>
      <c r="D1621" s="30"/>
      <c r="E1621" s="30"/>
      <c r="F1621" s="29"/>
    </row>
    <row r="1622" spans="1:6" ht="12.75">
      <c r="A1622" s="74"/>
      <c r="B1622" s="28"/>
      <c r="C1622" s="28"/>
      <c r="D1622" s="28"/>
      <c r="E1622" s="28"/>
      <c r="F1622" s="29"/>
    </row>
    <row r="1623" spans="1:6" ht="12.75">
      <c r="A1623" s="74"/>
      <c r="B1623" s="28"/>
      <c r="C1623" s="28"/>
      <c r="D1623" s="28"/>
      <c r="E1623" s="28"/>
      <c r="F1623" s="29"/>
    </row>
    <row r="1624" spans="1:6" ht="12.75">
      <c r="A1624" s="74"/>
      <c r="B1624" s="28"/>
      <c r="C1624" s="28"/>
      <c r="D1624" s="28"/>
      <c r="E1624" s="28"/>
      <c r="F1624" s="29"/>
    </row>
    <row r="1625" spans="1:6" ht="12.75">
      <c r="A1625" s="82"/>
      <c r="B1625" s="28"/>
      <c r="C1625" s="28"/>
      <c r="D1625" s="28"/>
      <c r="E1625" s="28"/>
      <c r="F1625" s="29"/>
    </row>
    <row r="1626" spans="1:6" ht="12.75">
      <c r="A1626" s="19"/>
      <c r="B1626" s="28"/>
      <c r="C1626" s="28"/>
      <c r="D1626" s="28"/>
      <c r="E1626" s="28"/>
      <c r="F1626" s="29"/>
    </row>
    <row r="1627" spans="1:6" ht="12.75">
      <c r="A1627" s="82"/>
      <c r="B1627" s="28"/>
      <c r="C1627" s="28"/>
      <c r="D1627" s="28"/>
      <c r="E1627" s="28"/>
      <c r="F1627" s="29"/>
    </row>
    <row r="1628" spans="1:6" ht="12.75">
      <c r="A1628" s="74"/>
      <c r="B1628" s="28"/>
      <c r="C1628" s="28"/>
      <c r="D1628" s="28"/>
      <c r="E1628" s="28"/>
      <c r="F1628" s="29"/>
    </row>
    <row r="1629" spans="1:6" ht="12.75">
      <c r="A1629" s="74"/>
      <c r="B1629" s="28"/>
      <c r="C1629" s="28"/>
      <c r="D1629" s="28"/>
      <c r="E1629" s="28"/>
      <c r="F1629" s="29"/>
    </row>
    <row r="1630" spans="1:6" ht="12.75">
      <c r="A1630" s="74"/>
      <c r="B1630" s="28"/>
      <c r="C1630" s="28"/>
      <c r="D1630" s="28"/>
      <c r="E1630" s="28"/>
      <c r="F1630" s="29"/>
    </row>
    <row r="1631" spans="1:6" ht="12.75">
      <c r="A1631" s="19"/>
      <c r="B1631" s="28"/>
      <c r="C1631" s="28"/>
      <c r="D1631" s="28"/>
      <c r="E1631" s="28"/>
      <c r="F1631" s="29"/>
    </row>
    <row r="1632" spans="1:6" ht="12.75">
      <c r="A1632" s="74"/>
      <c r="B1632" s="28"/>
      <c r="C1632" s="28"/>
      <c r="D1632" s="28"/>
      <c r="E1632" s="28"/>
      <c r="F1632" s="29"/>
    </row>
    <row r="1633" spans="1:6" ht="12.75">
      <c r="A1633" s="74"/>
      <c r="B1633" s="28"/>
      <c r="C1633" s="28"/>
      <c r="D1633" s="28"/>
      <c r="E1633" s="28"/>
      <c r="F1633" s="29"/>
    </row>
    <row r="1634" spans="1:6" ht="12.75">
      <c r="A1634" s="74"/>
      <c r="B1634" s="28"/>
      <c r="C1634" s="28"/>
      <c r="D1634" s="28"/>
      <c r="E1634" s="28"/>
      <c r="F1634" s="29"/>
    </row>
    <row r="1635" spans="1:6" ht="12.75">
      <c r="A1635" s="74"/>
      <c r="B1635" s="28"/>
      <c r="C1635" s="28"/>
      <c r="D1635" s="28"/>
      <c r="E1635" s="28"/>
      <c r="F1635" s="29"/>
    </row>
    <row r="1636" spans="1:6" ht="12.75">
      <c r="A1636" s="74"/>
      <c r="B1636" s="28"/>
      <c r="C1636" s="28"/>
      <c r="D1636" s="28"/>
      <c r="E1636" s="28"/>
      <c r="F1636" s="29"/>
    </row>
    <row r="1637" spans="1:6" ht="12.75">
      <c r="A1637" s="82"/>
      <c r="B1637" s="28"/>
      <c r="C1637" s="28"/>
      <c r="D1637" s="28"/>
      <c r="E1637" s="28"/>
      <c r="F1637" s="29"/>
    </row>
    <row r="1638" spans="1:6" ht="12.75">
      <c r="A1638" s="82"/>
      <c r="B1638" s="28"/>
      <c r="C1638" s="28"/>
      <c r="D1638" s="28"/>
      <c r="E1638" s="28"/>
      <c r="F1638" s="29"/>
    </row>
    <row r="1639" spans="1:6" ht="12.75">
      <c r="A1639" s="82"/>
      <c r="B1639" s="28"/>
      <c r="C1639" s="28"/>
      <c r="D1639" s="28"/>
      <c r="E1639" s="28"/>
      <c r="F1639" s="29"/>
    </row>
    <row r="1640" spans="1:6" ht="12.75">
      <c r="A1640" s="82"/>
      <c r="B1640" s="28"/>
      <c r="C1640" s="28"/>
      <c r="D1640" s="28"/>
      <c r="E1640" s="28"/>
      <c r="F1640" s="29"/>
    </row>
    <row r="1641" spans="1:6" ht="12.75">
      <c r="A1641" s="82"/>
      <c r="B1641" s="28"/>
      <c r="C1641" s="28"/>
      <c r="D1641" s="28"/>
      <c r="E1641" s="28"/>
      <c r="F1641" s="29"/>
    </row>
    <row r="1642" spans="1:6" ht="12.75">
      <c r="A1642" s="82"/>
      <c r="B1642" s="28"/>
      <c r="C1642" s="28"/>
      <c r="D1642" s="28"/>
      <c r="E1642" s="28"/>
      <c r="F1642" s="29"/>
    </row>
    <row r="1643" spans="1:6" ht="12.75">
      <c r="A1643" s="19"/>
      <c r="B1643" s="28"/>
      <c r="C1643" s="28"/>
      <c r="D1643" s="28"/>
      <c r="E1643" s="28"/>
      <c r="F1643" s="29"/>
    </row>
    <row r="1644" spans="1:6" ht="12.75">
      <c r="A1644" s="82"/>
      <c r="B1644" s="28"/>
      <c r="C1644" s="28"/>
      <c r="D1644" s="28"/>
      <c r="E1644" s="28"/>
      <c r="F1644" s="29"/>
    </row>
    <row r="1645" spans="1:6" ht="12.75">
      <c r="A1645" s="74"/>
      <c r="B1645" s="28"/>
      <c r="C1645" s="28"/>
      <c r="D1645" s="28"/>
      <c r="E1645" s="28"/>
      <c r="F1645" s="29"/>
    </row>
    <row r="1646" spans="1:6" ht="12.75">
      <c r="A1646" s="82"/>
      <c r="B1646" s="28"/>
      <c r="C1646" s="28"/>
      <c r="D1646" s="28"/>
      <c r="E1646" s="28"/>
      <c r="F1646" s="29"/>
    </row>
    <row r="1647" spans="1:6" ht="12.75">
      <c r="A1647" s="74"/>
      <c r="B1647" s="28"/>
      <c r="C1647" s="28"/>
      <c r="D1647" s="28"/>
      <c r="E1647" s="28"/>
      <c r="F1647" s="29"/>
    </row>
    <row r="1648" spans="1:6" ht="12.75">
      <c r="A1648" s="74"/>
      <c r="B1648" s="28"/>
      <c r="C1648" s="28"/>
      <c r="D1648" s="28"/>
      <c r="E1648" s="28"/>
      <c r="F1648" s="29"/>
    </row>
    <row r="1649" spans="1:6" ht="12.75">
      <c r="A1649" s="19"/>
      <c r="B1649" s="28"/>
      <c r="C1649" s="28"/>
      <c r="D1649" s="28"/>
      <c r="E1649" s="28"/>
      <c r="F1649" s="29"/>
    </row>
    <row r="1650" spans="1:6" ht="12.75">
      <c r="A1650" s="74"/>
      <c r="B1650" s="28"/>
      <c r="C1650" s="28"/>
      <c r="D1650" s="28"/>
      <c r="E1650" s="28"/>
      <c r="F1650" s="29"/>
    </row>
    <row r="1651" spans="1:6" ht="12.75">
      <c r="A1651" s="74"/>
      <c r="B1651" s="28"/>
      <c r="C1651" s="28"/>
      <c r="D1651" s="28"/>
      <c r="E1651" s="28"/>
      <c r="F1651" s="29"/>
    </row>
    <row r="1652" spans="1:6" ht="12.75">
      <c r="A1652" s="82"/>
      <c r="B1652" s="28"/>
      <c r="C1652" s="28"/>
      <c r="D1652" s="28"/>
      <c r="E1652" s="28"/>
      <c r="F1652" s="29"/>
    </row>
    <row r="1653" spans="1:6" ht="12.75">
      <c r="A1653" s="74"/>
      <c r="B1653" s="28"/>
      <c r="C1653" s="28"/>
      <c r="D1653" s="28"/>
      <c r="E1653" s="28"/>
      <c r="F1653" s="29"/>
    </row>
    <row r="1654" spans="1:6" ht="12.75">
      <c r="A1654" s="74"/>
      <c r="B1654" s="28"/>
      <c r="C1654" s="28"/>
      <c r="D1654" s="28"/>
      <c r="E1654" s="28"/>
      <c r="F1654" s="29"/>
    </row>
    <row r="1655" spans="1:6" ht="12.75">
      <c r="A1655" s="74"/>
      <c r="B1655" s="28"/>
      <c r="C1655" s="28"/>
      <c r="D1655" s="28"/>
      <c r="E1655" s="28"/>
      <c r="F1655" s="29"/>
    </row>
    <row r="1656" spans="1:6" ht="12.75">
      <c r="A1656" s="82"/>
      <c r="B1656" s="28"/>
      <c r="C1656" s="28"/>
      <c r="D1656" s="28"/>
      <c r="E1656" s="28"/>
      <c r="F1656" s="29"/>
    </row>
    <row r="1657" spans="1:6" ht="12.75">
      <c r="A1657" s="74"/>
      <c r="B1657" s="28"/>
      <c r="C1657" s="28"/>
      <c r="D1657" s="28"/>
      <c r="E1657" s="28"/>
      <c r="F1657" s="29"/>
    </row>
    <row r="1658" spans="1:6" ht="12.75">
      <c r="A1658" s="82"/>
      <c r="B1658" s="28"/>
      <c r="C1658" s="28"/>
      <c r="D1658" s="28"/>
      <c r="E1658" s="28"/>
      <c r="F1658" s="29"/>
    </row>
    <row r="1659" spans="1:6" ht="12.75">
      <c r="A1659" s="74"/>
      <c r="B1659" s="28"/>
      <c r="C1659" s="28"/>
      <c r="D1659" s="28"/>
      <c r="E1659" s="28"/>
      <c r="F1659" s="29"/>
    </row>
    <row r="1660" spans="1:6" ht="12.75">
      <c r="A1660" s="74"/>
      <c r="B1660" s="28"/>
      <c r="C1660" s="28"/>
      <c r="D1660" s="28"/>
      <c r="E1660" s="28"/>
      <c r="F1660" s="29"/>
    </row>
    <row r="1661" spans="1:6" ht="12.75">
      <c r="A1661" s="74"/>
      <c r="B1661" s="28"/>
      <c r="C1661" s="28"/>
      <c r="D1661" s="28"/>
      <c r="E1661" s="28"/>
      <c r="F1661" s="29"/>
    </row>
    <row r="1662" spans="1:6" ht="12.75">
      <c r="A1662" s="74"/>
      <c r="B1662" s="28"/>
      <c r="C1662" s="28"/>
      <c r="D1662" s="28"/>
      <c r="E1662" s="28"/>
      <c r="F1662" s="29"/>
    </row>
    <row r="1663" spans="1:6" ht="12.75">
      <c r="A1663" s="82"/>
      <c r="B1663" s="28"/>
      <c r="C1663" s="28"/>
      <c r="D1663" s="28"/>
      <c r="E1663" s="28"/>
      <c r="F1663" s="29"/>
    </row>
    <row r="1664" spans="1:6" ht="12.75">
      <c r="A1664" s="74"/>
      <c r="B1664" s="28"/>
      <c r="C1664" s="28"/>
      <c r="D1664" s="28"/>
      <c r="E1664" s="28"/>
      <c r="F1664" s="29"/>
    </row>
    <row r="1665" spans="1:6" ht="12.75">
      <c r="A1665" s="19"/>
      <c r="B1665" s="28"/>
      <c r="C1665" s="28"/>
      <c r="D1665" s="28"/>
      <c r="E1665" s="28"/>
      <c r="F1665" s="29"/>
    </row>
    <row r="1666" ht="12.75">
      <c r="F1666" s="32"/>
    </row>
    <row r="1667" ht="12.75">
      <c r="F1667" s="32"/>
    </row>
    <row r="1671" ht="12.75">
      <c r="F1671" s="32"/>
    </row>
    <row r="1672" ht="12.75">
      <c r="F1672" s="32"/>
    </row>
    <row r="1673" ht="12.75">
      <c r="F1673" s="32"/>
    </row>
    <row r="1678" spans="2:6" ht="12.75">
      <c r="B1678" s="28"/>
      <c r="F1678" s="32"/>
    </row>
    <row r="1679" spans="2:6" ht="12.75">
      <c r="B1679" s="28"/>
      <c r="F1679" s="32"/>
    </row>
    <row r="1680" spans="2:6" ht="12.75">
      <c r="B1680" s="28"/>
      <c r="F1680" s="32"/>
    </row>
  </sheetData>
  <mergeCells count="10">
    <mergeCell ref="E9:P9"/>
    <mergeCell ref="E10:P10"/>
    <mergeCell ref="E16:N16"/>
    <mergeCell ref="A15:F15"/>
    <mergeCell ref="A14:F14"/>
    <mergeCell ref="E1:P1"/>
    <mergeCell ref="E3:P3"/>
    <mergeCell ref="E7:P7"/>
    <mergeCell ref="A2:P2"/>
    <mergeCell ref="A8:P8"/>
  </mergeCells>
  <dataValidations count="3">
    <dataValidation type="list" allowBlank="1" showInputMessage="1" showErrorMessage="1" sqref="B18:B1557">
      <formula1>Код_КЦСР</formula1>
    </dataValidation>
    <dataValidation type="list" allowBlank="1" showInputMessage="1" showErrorMessage="1" sqref="E18:E1557">
      <formula1>Код_КВР</formula1>
    </dataValidation>
    <dataValidation type="list" allowBlank="1" showInputMessage="1" showErrorMessage="1" sqref="C18:C1557">
      <formula1>Код_Раздел</formula1>
    </dataValidation>
  </dataValidations>
  <printOptions/>
  <pageMargins left="1.3779527559055118" right="0.3937007874015748" top="0.7874015748031497" bottom="0.7874015748031497" header="0.31496062992125984" footer="0.31496062992125984"/>
  <pageSetup fitToHeight="34" horizontalDpi="600" verticalDpi="600" orientation="portrait" paperSize="9" scale="57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Z1544"/>
  <sheetViews>
    <sheetView showZeros="0" tabSelected="1" view="pageBreakPreview" zoomScale="79" zoomScaleSheetLayoutView="79" workbookViewId="0" topLeftCell="A5">
      <selection activeCell="A21" sqref="A21:G21"/>
    </sheetView>
  </sheetViews>
  <sheetFormatPr defaultColWidth="9.125" defaultRowHeight="12.75"/>
  <cols>
    <col min="1" max="1" width="80.00390625" style="19" customWidth="1"/>
    <col min="2" max="2" width="10.25390625" style="93" customWidth="1"/>
    <col min="3" max="3" width="9.00390625" style="93" customWidth="1"/>
    <col min="4" max="4" width="9.625" style="93" customWidth="1"/>
    <col min="5" max="5" width="20.00390625" style="23" customWidth="1"/>
    <col min="6" max="6" width="10.375" style="93" customWidth="1"/>
    <col min="7" max="7" width="11.375" style="67" hidden="1" customWidth="1"/>
    <col min="8" max="8" width="12.875" style="93" hidden="1" customWidth="1"/>
    <col min="9" max="9" width="15.875" style="93" hidden="1" customWidth="1"/>
    <col min="10" max="10" width="13.00390625" style="93" hidden="1" customWidth="1"/>
    <col min="11" max="11" width="22.25390625" style="93" hidden="1" customWidth="1"/>
    <col min="12" max="12" width="17.25390625" style="93" hidden="1" customWidth="1"/>
    <col min="13" max="13" width="24.875" style="93" hidden="1" customWidth="1"/>
    <col min="14" max="14" width="13.875" style="93" hidden="1" customWidth="1"/>
    <col min="15" max="15" width="20.125" style="93" hidden="1" customWidth="1"/>
    <col min="16" max="16" width="16.875" style="93" hidden="1" customWidth="1"/>
    <col min="17" max="17" width="24.625" style="118" customWidth="1"/>
    <col min="18" max="16384" width="9.125" style="93" customWidth="1"/>
  </cols>
  <sheetData>
    <row r="1" ht="12.75" hidden="1"/>
    <row r="2" ht="12.75" hidden="1"/>
    <row r="3" ht="12.75" hidden="1"/>
    <row r="4" ht="12.75" hidden="1"/>
    <row r="5" spans="1:17" ht="16.7" customHeight="1">
      <c r="A5" s="118"/>
      <c r="B5" s="118"/>
      <c r="C5" s="118"/>
      <c r="D5" s="118"/>
      <c r="E5" s="144"/>
      <c r="F5" s="145" t="s">
        <v>602</v>
      </c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</row>
    <row r="6" spans="1:21" ht="12.75">
      <c r="A6" s="142" t="s">
        <v>654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20"/>
      <c r="S6" s="20"/>
      <c r="T6" s="20"/>
      <c r="U6" s="20"/>
    </row>
    <row r="7" spans="1:17" ht="12.75" hidden="1">
      <c r="A7" s="118"/>
      <c r="B7" s="118"/>
      <c r="C7" s="118"/>
      <c r="D7" s="118"/>
      <c r="E7" s="144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6" ht="12.75" hidden="1">
      <c r="A8" s="118"/>
      <c r="B8" s="118"/>
      <c r="C8" s="118"/>
      <c r="D8" s="118"/>
      <c r="E8" s="144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18"/>
    </row>
    <row r="9" spans="1:16" ht="12.75" hidden="1">
      <c r="A9" s="118"/>
      <c r="B9" s="118"/>
      <c r="C9" s="118"/>
      <c r="D9" s="118"/>
      <c r="E9" s="144"/>
      <c r="F9" s="118" t="s">
        <v>653</v>
      </c>
      <c r="G9" s="146"/>
      <c r="H9" s="143"/>
      <c r="I9" s="143"/>
      <c r="J9" s="118"/>
      <c r="K9" s="118"/>
      <c r="L9" s="118"/>
      <c r="M9" s="118"/>
      <c r="N9" s="118"/>
      <c r="O9" s="118"/>
      <c r="P9" s="118"/>
    </row>
    <row r="10" spans="1:16" ht="12.75">
      <c r="A10" s="118"/>
      <c r="B10" s="118"/>
      <c r="C10" s="118"/>
      <c r="D10" s="118"/>
      <c r="E10" s="144"/>
      <c r="F10" s="118"/>
      <c r="G10" s="146"/>
      <c r="H10" s="143"/>
      <c r="I10" s="143"/>
      <c r="J10" s="118"/>
      <c r="K10" s="118"/>
      <c r="L10" s="118"/>
      <c r="M10" s="118"/>
      <c r="N10" s="118"/>
      <c r="O10" s="118"/>
      <c r="P10" s="118"/>
    </row>
    <row r="11" spans="1:17" ht="16.7" customHeight="1">
      <c r="A11" s="118"/>
      <c r="B11" s="118"/>
      <c r="C11" s="118"/>
      <c r="D11" s="118"/>
      <c r="E11" s="144"/>
      <c r="F11" s="145" t="s">
        <v>257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21" ht="12.75">
      <c r="A12" s="142" t="s">
        <v>655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20"/>
      <c r="S12" s="20"/>
      <c r="T12" s="20"/>
      <c r="U12" s="20"/>
    </row>
    <row r="13" spans="6:17" ht="12.75"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</row>
    <row r="14" spans="6:17" ht="12.75" hidden="1"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</row>
    <row r="15" spans="6:7" ht="12.75" hidden="1">
      <c r="F15" s="72"/>
      <c r="G15" s="20"/>
    </row>
    <row r="16" spans="6:7" ht="12.75" hidden="1">
      <c r="F16" s="72"/>
      <c r="G16" s="20"/>
    </row>
    <row r="17" spans="6:7" ht="12.75" hidden="1">
      <c r="F17" s="72"/>
      <c r="G17" s="20"/>
    </row>
    <row r="18" spans="5:7" ht="12.75" hidden="1">
      <c r="E18" s="16"/>
      <c r="F18" s="16"/>
      <c r="G18" s="68"/>
    </row>
    <row r="19" spans="6:7" ht="12.75">
      <c r="F19" s="16"/>
      <c r="G19" s="68"/>
    </row>
    <row r="20" spans="1:7" ht="12.75">
      <c r="A20" s="138" t="s">
        <v>182</v>
      </c>
      <c r="B20" s="138"/>
      <c r="C20" s="138"/>
      <c r="D20" s="138"/>
      <c r="E20" s="138"/>
      <c r="F20" s="138"/>
      <c r="G20" s="138"/>
    </row>
    <row r="21" spans="1:7" ht="38.25" customHeight="1">
      <c r="A21" s="127" t="s">
        <v>403</v>
      </c>
      <c r="B21" s="127"/>
      <c r="C21" s="127"/>
      <c r="D21" s="127"/>
      <c r="E21" s="127"/>
      <c r="F21" s="127"/>
      <c r="G21" s="127"/>
    </row>
    <row r="22" spans="1:6" ht="12.75">
      <c r="A22" s="74"/>
      <c r="B22" s="86"/>
      <c r="C22" s="16"/>
      <c r="D22" s="16"/>
      <c r="E22" s="16"/>
      <c r="F22" s="16"/>
    </row>
    <row r="23" spans="2:26" ht="16.7" customHeight="1">
      <c r="B23" s="16"/>
      <c r="C23" s="16"/>
      <c r="D23" s="16"/>
      <c r="E23" s="16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96"/>
      <c r="Q23" s="31" t="s">
        <v>276</v>
      </c>
      <c r="R23" s="31"/>
      <c r="S23" s="31"/>
      <c r="T23" s="31"/>
      <c r="U23" s="31"/>
      <c r="V23" s="31"/>
      <c r="W23" s="31"/>
      <c r="X23" s="31"/>
      <c r="Y23" s="31"/>
      <c r="Z23" s="31"/>
    </row>
    <row r="24" spans="1:17" s="92" customFormat="1" ht="81.75" customHeight="1">
      <c r="A24" s="89" t="s">
        <v>217</v>
      </c>
      <c r="B24" s="88" t="s">
        <v>205</v>
      </c>
      <c r="C24" s="88" t="s">
        <v>218</v>
      </c>
      <c r="D24" s="115" t="s">
        <v>235</v>
      </c>
      <c r="E24" s="115" t="s">
        <v>236</v>
      </c>
      <c r="F24" s="115" t="s">
        <v>237</v>
      </c>
      <c r="G24" s="117" t="s">
        <v>598</v>
      </c>
      <c r="H24" s="116" t="s">
        <v>597</v>
      </c>
      <c r="I24" s="116" t="s">
        <v>599</v>
      </c>
      <c r="J24" s="116" t="s">
        <v>597</v>
      </c>
      <c r="K24" s="116" t="s">
        <v>632</v>
      </c>
      <c r="L24" s="116" t="s">
        <v>631</v>
      </c>
      <c r="M24" s="116" t="s">
        <v>637</v>
      </c>
      <c r="N24" s="116" t="s">
        <v>597</v>
      </c>
      <c r="O24" s="121" t="s">
        <v>646</v>
      </c>
      <c r="P24" s="116" t="s">
        <v>597</v>
      </c>
      <c r="Q24" s="123" t="s">
        <v>651</v>
      </c>
    </row>
    <row r="25" spans="1:17" s="92" customFormat="1" ht="12.75">
      <c r="A25" s="61" t="str">
        <f ca="1">IF(ISERROR(MATCH(B25,Код_ППП,0)),"",INDIRECT(ADDRESS(MATCH(B25,Код_ППП,0)+1,2,,,"ППП")))</f>
        <v>МЭРИЯ ГОРОДА</v>
      </c>
      <c r="B25" s="88">
        <v>801</v>
      </c>
      <c r="C25" s="8"/>
      <c r="D25" s="8"/>
      <c r="E25" s="115"/>
      <c r="F25" s="115"/>
      <c r="G25" s="69">
        <f>G26+G169+G227+G294+G324+G356</f>
        <v>465136.20000000007</v>
      </c>
      <c r="H25" s="69">
        <f>H26+H169+H227+H294+H324+H356</f>
        <v>0</v>
      </c>
      <c r="I25" s="69">
        <f>G25+H25</f>
        <v>465136.20000000007</v>
      </c>
      <c r="J25" s="69">
        <f>J26+J169+J227+J294+J324+J356</f>
        <v>10849.800000000003</v>
      </c>
      <c r="K25" s="85">
        <f>I25+J25</f>
        <v>475986.00000000006</v>
      </c>
      <c r="L25" s="13">
        <f>L26+L169+L227+L294+L324+L356</f>
        <v>-3492.2</v>
      </c>
      <c r="M25" s="85">
        <f>K25+L25</f>
        <v>472493.80000000005</v>
      </c>
      <c r="N25" s="13">
        <f>N26+N169+N227+N294+N324+N356</f>
        <v>805</v>
      </c>
      <c r="O25" s="85">
        <f>M25+N25</f>
        <v>473298.80000000005</v>
      </c>
      <c r="P25" s="13">
        <f>P26+P169+P227+P294+P324+P356</f>
        <v>12800</v>
      </c>
      <c r="Q25" s="85">
        <f>O25+P25</f>
        <v>486098.80000000005</v>
      </c>
    </row>
    <row r="26" spans="1:17" s="92" customFormat="1" ht="12.75">
      <c r="A26" s="61" t="str">
        <f ca="1">IF(ISERROR(MATCH(C26,Код_Раздел,0)),"",INDIRECT(ADDRESS(MATCH(C26,Код_Раздел,0)+1,2,,,"Раздел")))</f>
        <v>Общегосударственные  вопросы</v>
      </c>
      <c r="B26" s="88">
        <v>801</v>
      </c>
      <c r="C26" s="8" t="s">
        <v>221</v>
      </c>
      <c r="D26" s="8"/>
      <c r="E26" s="115"/>
      <c r="F26" s="115"/>
      <c r="G26" s="69">
        <f>G27+G34+G63+G70</f>
        <v>248789</v>
      </c>
      <c r="H26" s="69">
        <f>H27+H34+H63+H70</f>
        <v>0</v>
      </c>
      <c r="I26" s="69">
        <f aca="true" t="shared" si="0" ref="I26:I92">G26+H26</f>
        <v>248789</v>
      </c>
      <c r="J26" s="69">
        <f>J27+J34+J63+J70</f>
        <v>9039.400000000001</v>
      </c>
      <c r="K26" s="85">
        <f aca="true" t="shared" si="1" ref="K26:K92">I26+J26</f>
        <v>257828.4</v>
      </c>
      <c r="L26" s="13">
        <f>L27+L34+L63+L70</f>
        <v>754.3</v>
      </c>
      <c r="M26" s="85">
        <f aca="true" t="shared" si="2" ref="M26:M91">K26+L26</f>
        <v>258582.69999999998</v>
      </c>
      <c r="N26" s="13">
        <f>N27+N34+N63+N70</f>
        <v>450.5</v>
      </c>
      <c r="O26" s="85">
        <f aca="true" t="shared" si="3" ref="O26:O91">M26+N26</f>
        <v>259033.19999999998</v>
      </c>
      <c r="P26" s="13">
        <f>P27+P34+P63+P70</f>
        <v>0</v>
      </c>
      <c r="Q26" s="85">
        <f aca="true" t="shared" si="4" ref="Q26:Q89">O26+P26</f>
        <v>259033.19999999998</v>
      </c>
    </row>
    <row r="27" spans="1:17" s="92" customFormat="1" ht="33">
      <c r="A27" s="75" t="s">
        <v>241</v>
      </c>
      <c r="B27" s="88">
        <v>801</v>
      </c>
      <c r="C27" s="8" t="s">
        <v>221</v>
      </c>
      <c r="D27" s="8" t="s">
        <v>222</v>
      </c>
      <c r="E27" s="115"/>
      <c r="F27" s="115"/>
      <c r="G27" s="69">
        <f aca="true" t="shared" si="5" ref="G27:P32">G28</f>
        <v>2998</v>
      </c>
      <c r="H27" s="69">
        <f t="shared" si="5"/>
        <v>0</v>
      </c>
      <c r="I27" s="69">
        <f t="shared" si="0"/>
        <v>2998</v>
      </c>
      <c r="J27" s="69">
        <f t="shared" si="5"/>
        <v>0</v>
      </c>
      <c r="K27" s="85">
        <f t="shared" si="1"/>
        <v>2998</v>
      </c>
      <c r="L27" s="13">
        <f t="shared" si="5"/>
        <v>0</v>
      </c>
      <c r="M27" s="85">
        <f t="shared" si="2"/>
        <v>2998</v>
      </c>
      <c r="N27" s="13">
        <f t="shared" si="5"/>
        <v>0</v>
      </c>
      <c r="O27" s="85">
        <f t="shared" si="3"/>
        <v>2998</v>
      </c>
      <c r="P27" s="13">
        <f t="shared" si="5"/>
        <v>0</v>
      </c>
      <c r="Q27" s="85">
        <f t="shared" si="4"/>
        <v>2998</v>
      </c>
    </row>
    <row r="28" spans="1:17" s="92" customFormat="1" ht="33">
      <c r="A28" s="61" t="str">
        <f ca="1">IF(ISERROR(MATCH(E28,Код_КЦСР,0)),"",INDIRECT(ADDRESS(MATCH(E28,Код_КЦСР,0)+1,2,,,"КЦСР")))</f>
        <v>Непрограммные направления деятельности органов местного самоуправления</v>
      </c>
      <c r="B28" s="88">
        <v>801</v>
      </c>
      <c r="C28" s="8" t="s">
        <v>221</v>
      </c>
      <c r="D28" s="8" t="s">
        <v>222</v>
      </c>
      <c r="E28" s="115" t="s">
        <v>305</v>
      </c>
      <c r="F28" s="115"/>
      <c r="G28" s="69">
        <f t="shared" si="5"/>
        <v>2998</v>
      </c>
      <c r="H28" s="69">
        <f t="shared" si="5"/>
        <v>0</v>
      </c>
      <c r="I28" s="69">
        <f t="shared" si="0"/>
        <v>2998</v>
      </c>
      <c r="J28" s="69">
        <f t="shared" si="5"/>
        <v>0</v>
      </c>
      <c r="K28" s="85">
        <f t="shared" si="1"/>
        <v>2998</v>
      </c>
      <c r="L28" s="13">
        <f t="shared" si="5"/>
        <v>0</v>
      </c>
      <c r="M28" s="85">
        <f t="shared" si="2"/>
        <v>2998</v>
      </c>
      <c r="N28" s="13">
        <f t="shared" si="5"/>
        <v>0</v>
      </c>
      <c r="O28" s="85">
        <f t="shared" si="3"/>
        <v>2998</v>
      </c>
      <c r="P28" s="13">
        <f t="shared" si="5"/>
        <v>0</v>
      </c>
      <c r="Q28" s="85">
        <f t="shared" si="4"/>
        <v>2998</v>
      </c>
    </row>
    <row r="29" spans="1:17" s="92" customFormat="1" ht="12.75">
      <c r="A29" s="61" t="str">
        <f ca="1">IF(ISERROR(MATCH(E29,Код_КЦСР,0)),"",INDIRECT(ADDRESS(MATCH(E29,Код_КЦСР,0)+1,2,,,"КЦСР")))</f>
        <v>Расходы, не включенные в муниципальные программы города Череповца</v>
      </c>
      <c r="B29" s="88">
        <v>801</v>
      </c>
      <c r="C29" s="8" t="s">
        <v>221</v>
      </c>
      <c r="D29" s="8" t="s">
        <v>222</v>
      </c>
      <c r="E29" s="115" t="s">
        <v>307</v>
      </c>
      <c r="F29" s="115"/>
      <c r="G29" s="69">
        <f t="shared" si="5"/>
        <v>2998</v>
      </c>
      <c r="H29" s="69">
        <f t="shared" si="5"/>
        <v>0</v>
      </c>
      <c r="I29" s="69">
        <f t="shared" si="0"/>
        <v>2998</v>
      </c>
      <c r="J29" s="69">
        <f t="shared" si="5"/>
        <v>0</v>
      </c>
      <c r="K29" s="85">
        <f t="shared" si="1"/>
        <v>2998</v>
      </c>
      <c r="L29" s="13">
        <f t="shared" si="5"/>
        <v>0</v>
      </c>
      <c r="M29" s="85">
        <f t="shared" si="2"/>
        <v>2998</v>
      </c>
      <c r="N29" s="13">
        <f t="shared" si="5"/>
        <v>0</v>
      </c>
      <c r="O29" s="85">
        <f t="shared" si="3"/>
        <v>2998</v>
      </c>
      <c r="P29" s="13">
        <f t="shared" si="5"/>
        <v>0</v>
      </c>
      <c r="Q29" s="85">
        <f t="shared" si="4"/>
        <v>2998</v>
      </c>
    </row>
    <row r="30" spans="1:17" s="92" customFormat="1" ht="33">
      <c r="A30" s="61" t="str">
        <f ca="1">IF(ISERROR(MATCH(E30,Код_КЦСР,0)),"",INDIRECT(ADDRESS(MATCH(E30,Код_КЦСР,0)+1,2,,,"КЦСР")))</f>
        <v>Руководство и управление в сфере установленных функций органов местного самоуправления</v>
      </c>
      <c r="B30" s="88">
        <v>801</v>
      </c>
      <c r="C30" s="8" t="s">
        <v>221</v>
      </c>
      <c r="D30" s="8" t="s">
        <v>222</v>
      </c>
      <c r="E30" s="115" t="s">
        <v>309</v>
      </c>
      <c r="F30" s="115"/>
      <c r="G30" s="69">
        <f t="shared" si="5"/>
        <v>2998</v>
      </c>
      <c r="H30" s="69">
        <f t="shared" si="5"/>
        <v>0</v>
      </c>
      <c r="I30" s="69">
        <f t="shared" si="0"/>
        <v>2998</v>
      </c>
      <c r="J30" s="69">
        <f t="shared" si="5"/>
        <v>0</v>
      </c>
      <c r="K30" s="85">
        <f t="shared" si="1"/>
        <v>2998</v>
      </c>
      <c r="L30" s="13">
        <f t="shared" si="5"/>
        <v>0</v>
      </c>
      <c r="M30" s="85">
        <f t="shared" si="2"/>
        <v>2998</v>
      </c>
      <c r="N30" s="13">
        <f t="shared" si="5"/>
        <v>0</v>
      </c>
      <c r="O30" s="85">
        <f t="shared" si="3"/>
        <v>2998</v>
      </c>
      <c r="P30" s="13">
        <f t="shared" si="5"/>
        <v>0</v>
      </c>
      <c r="Q30" s="85">
        <f t="shared" si="4"/>
        <v>2998</v>
      </c>
    </row>
    <row r="31" spans="1:17" s="92" customFormat="1" ht="12.75">
      <c r="A31" s="61" t="str">
        <f ca="1">IF(ISERROR(MATCH(E31,Код_КЦСР,0)),"",INDIRECT(ADDRESS(MATCH(E31,Код_КЦСР,0)+1,2,,,"КЦСР")))</f>
        <v>Глава муниципального образования</v>
      </c>
      <c r="B31" s="88">
        <v>801</v>
      </c>
      <c r="C31" s="8" t="s">
        <v>221</v>
      </c>
      <c r="D31" s="8" t="s">
        <v>222</v>
      </c>
      <c r="E31" s="115" t="s">
        <v>311</v>
      </c>
      <c r="F31" s="115"/>
      <c r="G31" s="69">
        <f t="shared" si="5"/>
        <v>2998</v>
      </c>
      <c r="H31" s="69">
        <f t="shared" si="5"/>
        <v>0</v>
      </c>
      <c r="I31" s="69">
        <f t="shared" si="0"/>
        <v>2998</v>
      </c>
      <c r="J31" s="69">
        <f t="shared" si="5"/>
        <v>0</v>
      </c>
      <c r="K31" s="85">
        <f t="shared" si="1"/>
        <v>2998</v>
      </c>
      <c r="L31" s="13">
        <f t="shared" si="5"/>
        <v>0</v>
      </c>
      <c r="M31" s="85">
        <f t="shared" si="2"/>
        <v>2998</v>
      </c>
      <c r="N31" s="13">
        <f t="shared" si="5"/>
        <v>0</v>
      </c>
      <c r="O31" s="85">
        <f t="shared" si="3"/>
        <v>2998</v>
      </c>
      <c r="P31" s="13">
        <f t="shared" si="5"/>
        <v>0</v>
      </c>
      <c r="Q31" s="85">
        <f t="shared" si="4"/>
        <v>2998</v>
      </c>
    </row>
    <row r="32" spans="1:17" s="92" customFormat="1" ht="33">
      <c r="A32" s="61" t="str">
        <f ca="1">IF(ISERROR(MATCH(F32,Код_КВР,0)),"",INDIRECT(ADDRESS(MATCH(F32,Код_КВР,0)+1,2,,,"КВР")))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2" s="88">
        <v>801</v>
      </c>
      <c r="C32" s="8" t="s">
        <v>221</v>
      </c>
      <c r="D32" s="8" t="s">
        <v>222</v>
      </c>
      <c r="E32" s="115" t="s">
        <v>311</v>
      </c>
      <c r="F32" s="115">
        <v>100</v>
      </c>
      <c r="G32" s="69">
        <f t="shared" si="5"/>
        <v>2998</v>
      </c>
      <c r="H32" s="69">
        <f t="shared" si="5"/>
        <v>0</v>
      </c>
      <c r="I32" s="69">
        <f t="shared" si="0"/>
        <v>2998</v>
      </c>
      <c r="J32" s="69">
        <f t="shared" si="5"/>
        <v>0</v>
      </c>
      <c r="K32" s="85">
        <f t="shared" si="1"/>
        <v>2998</v>
      </c>
      <c r="L32" s="13">
        <f t="shared" si="5"/>
        <v>0</v>
      </c>
      <c r="M32" s="85">
        <f t="shared" si="2"/>
        <v>2998</v>
      </c>
      <c r="N32" s="13">
        <f t="shared" si="5"/>
        <v>0</v>
      </c>
      <c r="O32" s="85">
        <f t="shared" si="3"/>
        <v>2998</v>
      </c>
      <c r="P32" s="13">
        <f t="shared" si="5"/>
        <v>0</v>
      </c>
      <c r="Q32" s="85">
        <f t="shared" si="4"/>
        <v>2998</v>
      </c>
    </row>
    <row r="33" spans="1:17" s="92" customFormat="1" ht="12.75">
      <c r="A33" s="61" t="str">
        <f ca="1">IF(ISERROR(MATCH(F33,Код_КВР,0)),"",INDIRECT(ADDRESS(MATCH(F33,Код_КВР,0)+1,2,,,"КВР")))</f>
        <v>Расходы на выплаты персоналу муниципальных органов</v>
      </c>
      <c r="B33" s="88">
        <v>801</v>
      </c>
      <c r="C33" s="8" t="s">
        <v>221</v>
      </c>
      <c r="D33" s="8" t="s">
        <v>222</v>
      </c>
      <c r="E33" s="115" t="s">
        <v>311</v>
      </c>
      <c r="F33" s="115">
        <v>120</v>
      </c>
      <c r="G33" s="69">
        <v>2998</v>
      </c>
      <c r="H33" s="64"/>
      <c r="I33" s="69">
        <f t="shared" si="0"/>
        <v>2998</v>
      </c>
      <c r="J33" s="64"/>
      <c r="K33" s="85">
        <f t="shared" si="1"/>
        <v>2998</v>
      </c>
      <c r="L33" s="85"/>
      <c r="M33" s="85">
        <f t="shared" si="2"/>
        <v>2998</v>
      </c>
      <c r="N33" s="85"/>
      <c r="O33" s="85">
        <f t="shared" si="3"/>
        <v>2998</v>
      </c>
      <c r="P33" s="85"/>
      <c r="Q33" s="85">
        <f t="shared" si="4"/>
        <v>2998</v>
      </c>
    </row>
    <row r="34" spans="1:17" s="92" customFormat="1" ht="49.5">
      <c r="A34" s="76" t="s">
        <v>243</v>
      </c>
      <c r="B34" s="88">
        <v>801</v>
      </c>
      <c r="C34" s="8" t="s">
        <v>221</v>
      </c>
      <c r="D34" s="8" t="s">
        <v>224</v>
      </c>
      <c r="E34" s="115"/>
      <c r="F34" s="115"/>
      <c r="G34" s="69">
        <f>G35</f>
        <v>126109.40000000001</v>
      </c>
      <c r="H34" s="69">
        <f aca="true" t="shared" si="6" ref="H34:P35">H35</f>
        <v>0</v>
      </c>
      <c r="I34" s="69">
        <f t="shared" si="0"/>
        <v>126109.40000000001</v>
      </c>
      <c r="J34" s="69">
        <f t="shared" si="6"/>
        <v>0</v>
      </c>
      <c r="K34" s="85">
        <f t="shared" si="1"/>
        <v>126109.40000000001</v>
      </c>
      <c r="L34" s="13">
        <f t="shared" si="6"/>
        <v>0</v>
      </c>
      <c r="M34" s="85">
        <f t="shared" si="2"/>
        <v>126109.40000000001</v>
      </c>
      <c r="N34" s="13">
        <f t="shared" si="6"/>
        <v>222.5</v>
      </c>
      <c r="O34" s="85">
        <f t="shared" si="3"/>
        <v>126331.90000000001</v>
      </c>
      <c r="P34" s="13">
        <f t="shared" si="6"/>
        <v>0</v>
      </c>
      <c r="Q34" s="85">
        <f t="shared" si="4"/>
        <v>126331.90000000001</v>
      </c>
    </row>
    <row r="35" spans="1:17" s="92" customFormat="1" ht="33">
      <c r="A35" s="61" t="str">
        <f ca="1">IF(ISERROR(MATCH(E35,Код_КЦСР,0)),"",INDIRECT(ADDRESS(MATCH(E35,Код_КЦСР,0)+1,2,,,"КЦСР")))</f>
        <v>Непрограммные направления деятельности органов местного самоуправления</v>
      </c>
      <c r="B35" s="88">
        <v>801</v>
      </c>
      <c r="C35" s="8" t="s">
        <v>221</v>
      </c>
      <c r="D35" s="8" t="s">
        <v>224</v>
      </c>
      <c r="E35" s="115" t="s">
        <v>305</v>
      </c>
      <c r="F35" s="115"/>
      <c r="G35" s="69">
        <f>G36</f>
        <v>126109.40000000001</v>
      </c>
      <c r="H35" s="69">
        <f t="shared" si="6"/>
        <v>0</v>
      </c>
      <c r="I35" s="69">
        <f t="shared" si="0"/>
        <v>126109.40000000001</v>
      </c>
      <c r="J35" s="69">
        <f t="shared" si="6"/>
        <v>0</v>
      </c>
      <c r="K35" s="85">
        <f t="shared" si="1"/>
        <v>126109.40000000001</v>
      </c>
      <c r="L35" s="13">
        <f t="shared" si="6"/>
        <v>0</v>
      </c>
      <c r="M35" s="85">
        <f t="shared" si="2"/>
        <v>126109.40000000001</v>
      </c>
      <c r="N35" s="13">
        <f t="shared" si="6"/>
        <v>222.5</v>
      </c>
      <c r="O35" s="85">
        <f t="shared" si="3"/>
        <v>126331.90000000001</v>
      </c>
      <c r="P35" s="13">
        <f t="shared" si="6"/>
        <v>0</v>
      </c>
      <c r="Q35" s="85">
        <f t="shared" si="4"/>
        <v>126331.90000000001</v>
      </c>
    </row>
    <row r="36" spans="1:17" s="92" customFormat="1" ht="12.75">
      <c r="A36" s="61" t="str">
        <f ca="1">IF(ISERROR(MATCH(E36,Код_КЦСР,0)),"",INDIRECT(ADDRESS(MATCH(E36,Код_КЦСР,0)+1,2,,,"КЦСР")))</f>
        <v>Расходы, не включенные в муниципальные программы города Череповца</v>
      </c>
      <c r="B36" s="88">
        <v>801</v>
      </c>
      <c r="C36" s="8" t="s">
        <v>221</v>
      </c>
      <c r="D36" s="8" t="s">
        <v>224</v>
      </c>
      <c r="E36" s="115" t="s">
        <v>307</v>
      </c>
      <c r="F36" s="115"/>
      <c r="G36" s="69">
        <f>G37+G47+G53+G56+G60</f>
        <v>126109.40000000001</v>
      </c>
      <c r="H36" s="69">
        <f>H37+H47+H53+H56+H60</f>
        <v>0</v>
      </c>
      <c r="I36" s="69">
        <f t="shared" si="0"/>
        <v>126109.40000000001</v>
      </c>
      <c r="J36" s="69">
        <f>J37+J47+J53+J56+J60</f>
        <v>0</v>
      </c>
      <c r="K36" s="85">
        <f t="shared" si="1"/>
        <v>126109.40000000001</v>
      </c>
      <c r="L36" s="13">
        <f>L37+L47+L53+L56+L60</f>
        <v>0</v>
      </c>
      <c r="M36" s="85">
        <f t="shared" si="2"/>
        <v>126109.40000000001</v>
      </c>
      <c r="N36" s="13">
        <f>N37+N47+N53+N56+N60</f>
        <v>222.5</v>
      </c>
      <c r="O36" s="85">
        <f t="shared" si="3"/>
        <v>126331.90000000001</v>
      </c>
      <c r="P36" s="13">
        <f>P37+P47+P53+P56+P60</f>
        <v>0</v>
      </c>
      <c r="Q36" s="85">
        <f t="shared" si="4"/>
        <v>126331.90000000001</v>
      </c>
    </row>
    <row r="37" spans="1:17" s="92" customFormat="1" ht="33">
      <c r="A37" s="61" t="str">
        <f ca="1">IF(ISERROR(MATCH(E37,Код_КЦСР,0)),"",INDIRECT(ADDRESS(MATCH(E37,Код_КЦСР,0)+1,2,,,"КЦСР")))</f>
        <v>Руководство и управление в сфере установленных функций органов местного самоуправления</v>
      </c>
      <c r="B37" s="88">
        <v>801</v>
      </c>
      <c r="C37" s="8" t="s">
        <v>221</v>
      </c>
      <c r="D37" s="8" t="s">
        <v>224</v>
      </c>
      <c r="E37" s="115" t="s">
        <v>309</v>
      </c>
      <c r="F37" s="115"/>
      <c r="G37" s="69">
        <f>G38</f>
        <v>124245.5</v>
      </c>
      <c r="H37" s="69">
        <f aca="true" t="shared" si="7" ref="H37:P37">H38</f>
        <v>0</v>
      </c>
      <c r="I37" s="69">
        <f t="shared" si="0"/>
        <v>124245.5</v>
      </c>
      <c r="J37" s="69">
        <f t="shared" si="7"/>
        <v>0</v>
      </c>
      <c r="K37" s="85">
        <f t="shared" si="1"/>
        <v>124245.5</v>
      </c>
      <c r="L37" s="13">
        <f t="shared" si="7"/>
        <v>0</v>
      </c>
      <c r="M37" s="85">
        <f t="shared" si="2"/>
        <v>124245.5</v>
      </c>
      <c r="N37" s="13">
        <f t="shared" si="7"/>
        <v>222.5</v>
      </c>
      <c r="O37" s="85">
        <f t="shared" si="3"/>
        <v>124468</v>
      </c>
      <c r="P37" s="13">
        <f t="shared" si="7"/>
        <v>0</v>
      </c>
      <c r="Q37" s="85">
        <f t="shared" si="4"/>
        <v>124468</v>
      </c>
    </row>
    <row r="38" spans="1:17" s="92" customFormat="1" ht="12.75">
      <c r="A38" s="100" t="str">
        <f ca="1">IF(ISERROR(MATCH(E38,Код_КЦСР,0)),"",INDIRECT(ADDRESS(MATCH(E38,Код_КЦСР,0)+1,2,,,"КЦСР")))</f>
        <v>Центральный аппарат</v>
      </c>
      <c r="B38" s="99">
        <v>801</v>
      </c>
      <c r="C38" s="102" t="s">
        <v>221</v>
      </c>
      <c r="D38" s="102" t="s">
        <v>224</v>
      </c>
      <c r="E38" s="99" t="s">
        <v>312</v>
      </c>
      <c r="F38" s="99"/>
      <c r="G38" s="108">
        <f>G39+G41+G44</f>
        <v>124245.5</v>
      </c>
      <c r="H38" s="108">
        <f aca="true" t="shared" si="8" ref="H38:J38">H39+H41+H44</f>
        <v>0</v>
      </c>
      <c r="I38" s="108">
        <f t="shared" si="0"/>
        <v>124245.5</v>
      </c>
      <c r="J38" s="108">
        <f t="shared" si="8"/>
        <v>0</v>
      </c>
      <c r="K38" s="109">
        <f t="shared" si="1"/>
        <v>124245.5</v>
      </c>
      <c r="L38" s="110">
        <f aca="true" t="shared" si="9" ref="L38">L39+L41+L44</f>
        <v>0</v>
      </c>
      <c r="M38" s="109">
        <f t="shared" si="2"/>
        <v>124245.5</v>
      </c>
      <c r="N38" s="110">
        <f>N39+N41+N44</f>
        <v>222.5</v>
      </c>
      <c r="O38" s="109">
        <f t="shared" si="3"/>
        <v>124468</v>
      </c>
      <c r="P38" s="110">
        <f>P39+P41+P44</f>
        <v>0</v>
      </c>
      <c r="Q38" s="85">
        <f t="shared" si="4"/>
        <v>124468</v>
      </c>
    </row>
    <row r="39" spans="1:17" s="92" customFormat="1" ht="33">
      <c r="A39" s="100" t="str">
        <f aca="true" t="shared" si="10" ref="A39:A45">IF(ISERROR(MATCH(F39,Код_КВР,0)),"",INDIRECT(ADDRESS(MATCH(F39,Код_КВР,0)+1,2,,,"КВР")))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9" s="99">
        <v>801</v>
      </c>
      <c r="C39" s="102" t="s">
        <v>221</v>
      </c>
      <c r="D39" s="102" t="s">
        <v>224</v>
      </c>
      <c r="E39" s="99" t="s">
        <v>312</v>
      </c>
      <c r="F39" s="99">
        <v>100</v>
      </c>
      <c r="G39" s="108">
        <f>G40</f>
        <v>120035.7</v>
      </c>
      <c r="H39" s="108">
        <f>H40</f>
        <v>0</v>
      </c>
      <c r="I39" s="108">
        <f t="shared" si="0"/>
        <v>120035.7</v>
      </c>
      <c r="J39" s="108">
        <f>J40</f>
        <v>0</v>
      </c>
      <c r="K39" s="109">
        <f t="shared" si="1"/>
        <v>120035.7</v>
      </c>
      <c r="L39" s="110">
        <f>L40</f>
        <v>0</v>
      </c>
      <c r="M39" s="109">
        <f t="shared" si="2"/>
        <v>120035.7</v>
      </c>
      <c r="N39" s="110">
        <f>N40</f>
        <v>-0.5</v>
      </c>
      <c r="O39" s="109">
        <f t="shared" si="3"/>
        <v>120035.2</v>
      </c>
      <c r="P39" s="110">
        <f>P40</f>
        <v>0</v>
      </c>
      <c r="Q39" s="85">
        <f t="shared" si="4"/>
        <v>120035.2</v>
      </c>
    </row>
    <row r="40" spans="1:17" s="92" customFormat="1" ht="12.75">
      <c r="A40" s="100" t="str">
        <f ca="1" t="shared" si="10"/>
        <v>Расходы на выплаты персоналу муниципальных органов</v>
      </c>
      <c r="B40" s="99">
        <v>801</v>
      </c>
      <c r="C40" s="102" t="s">
        <v>221</v>
      </c>
      <c r="D40" s="102" t="s">
        <v>224</v>
      </c>
      <c r="E40" s="99" t="s">
        <v>312</v>
      </c>
      <c r="F40" s="99">
        <v>120</v>
      </c>
      <c r="G40" s="108">
        <v>120035.7</v>
      </c>
      <c r="H40" s="111"/>
      <c r="I40" s="108">
        <f t="shared" si="0"/>
        <v>120035.7</v>
      </c>
      <c r="J40" s="111"/>
      <c r="K40" s="109">
        <f t="shared" si="1"/>
        <v>120035.7</v>
      </c>
      <c r="L40" s="109"/>
      <c r="M40" s="109">
        <f t="shared" si="2"/>
        <v>120035.7</v>
      </c>
      <c r="N40" s="109">
        <v>-0.5</v>
      </c>
      <c r="O40" s="109">
        <f t="shared" si="3"/>
        <v>120035.2</v>
      </c>
      <c r="P40" s="109"/>
      <c r="Q40" s="85">
        <f t="shared" si="4"/>
        <v>120035.2</v>
      </c>
    </row>
    <row r="41" spans="1:17" s="92" customFormat="1" ht="12.75">
      <c r="A41" s="61" t="str">
        <f ca="1" t="shared" si="10"/>
        <v>Закупка товаров, работ и услуг для муниципальных нужд</v>
      </c>
      <c r="B41" s="88">
        <v>801</v>
      </c>
      <c r="C41" s="8" t="s">
        <v>221</v>
      </c>
      <c r="D41" s="8" t="s">
        <v>224</v>
      </c>
      <c r="E41" s="115" t="s">
        <v>312</v>
      </c>
      <c r="F41" s="115">
        <v>200</v>
      </c>
      <c r="G41" s="69">
        <f>G42</f>
        <v>4207.8</v>
      </c>
      <c r="H41" s="69">
        <f>H42</f>
        <v>0</v>
      </c>
      <c r="I41" s="69">
        <f t="shared" si="0"/>
        <v>4207.8</v>
      </c>
      <c r="J41" s="69">
        <f>J42</f>
        <v>0</v>
      </c>
      <c r="K41" s="85">
        <f t="shared" si="1"/>
        <v>4207.8</v>
      </c>
      <c r="L41" s="13">
        <f>L42</f>
        <v>0</v>
      </c>
      <c r="M41" s="85">
        <f t="shared" si="2"/>
        <v>4207.8</v>
      </c>
      <c r="N41" s="13">
        <f>N42</f>
        <v>223</v>
      </c>
      <c r="O41" s="85">
        <f t="shared" si="3"/>
        <v>4430.8</v>
      </c>
      <c r="P41" s="13">
        <f>P42</f>
        <v>0</v>
      </c>
      <c r="Q41" s="85">
        <f t="shared" si="4"/>
        <v>4430.8</v>
      </c>
    </row>
    <row r="42" spans="1:17" s="92" customFormat="1" ht="33">
      <c r="A42" s="61" t="str">
        <f ca="1" t="shared" si="10"/>
        <v>Иные закупки товаров, работ и услуг для обеспечения муниципальных нужд</v>
      </c>
      <c r="B42" s="88">
        <v>801</v>
      </c>
      <c r="C42" s="8" t="s">
        <v>221</v>
      </c>
      <c r="D42" s="8" t="s">
        <v>224</v>
      </c>
      <c r="E42" s="115" t="s">
        <v>312</v>
      </c>
      <c r="F42" s="115">
        <v>240</v>
      </c>
      <c r="G42" s="69">
        <f>G43</f>
        <v>4207.8</v>
      </c>
      <c r="H42" s="69">
        <f>H43</f>
        <v>0</v>
      </c>
      <c r="I42" s="69">
        <f t="shared" si="0"/>
        <v>4207.8</v>
      </c>
      <c r="J42" s="69">
        <f>J43</f>
        <v>0</v>
      </c>
      <c r="K42" s="85">
        <f t="shared" si="1"/>
        <v>4207.8</v>
      </c>
      <c r="L42" s="13">
        <f>L43</f>
        <v>0</v>
      </c>
      <c r="M42" s="85">
        <f t="shared" si="2"/>
        <v>4207.8</v>
      </c>
      <c r="N42" s="13">
        <f>N43</f>
        <v>223</v>
      </c>
      <c r="O42" s="85">
        <f t="shared" si="3"/>
        <v>4430.8</v>
      </c>
      <c r="P42" s="13">
        <f>P43</f>
        <v>0</v>
      </c>
      <c r="Q42" s="85">
        <f t="shared" si="4"/>
        <v>4430.8</v>
      </c>
    </row>
    <row r="43" spans="1:17" s="92" customFormat="1" ht="33">
      <c r="A43" s="61" t="str">
        <f ca="1" t="shared" si="10"/>
        <v xml:space="preserve">Прочая закупка товаров, работ и услуг для обеспечения муниципальных нужд         </v>
      </c>
      <c r="B43" s="88">
        <v>801</v>
      </c>
      <c r="C43" s="8" t="s">
        <v>221</v>
      </c>
      <c r="D43" s="8" t="s">
        <v>224</v>
      </c>
      <c r="E43" s="115" t="s">
        <v>312</v>
      </c>
      <c r="F43" s="115">
        <v>244</v>
      </c>
      <c r="G43" s="69">
        <v>4207.8</v>
      </c>
      <c r="H43" s="64"/>
      <c r="I43" s="69">
        <f t="shared" si="0"/>
        <v>4207.8</v>
      </c>
      <c r="J43" s="64"/>
      <c r="K43" s="85">
        <f t="shared" si="1"/>
        <v>4207.8</v>
      </c>
      <c r="L43" s="85"/>
      <c r="M43" s="85">
        <f t="shared" si="2"/>
        <v>4207.8</v>
      </c>
      <c r="N43" s="85">
        <v>223</v>
      </c>
      <c r="O43" s="85">
        <f t="shared" si="3"/>
        <v>4430.8</v>
      </c>
      <c r="P43" s="85"/>
      <c r="Q43" s="85">
        <f t="shared" si="4"/>
        <v>4430.8</v>
      </c>
    </row>
    <row r="44" spans="1:17" s="92" customFormat="1" ht="12.75">
      <c r="A44" s="61" t="str">
        <f ca="1" t="shared" si="10"/>
        <v>Иные бюджетные ассигнования</v>
      </c>
      <c r="B44" s="88">
        <v>801</v>
      </c>
      <c r="C44" s="8" t="s">
        <v>221</v>
      </c>
      <c r="D44" s="8" t="s">
        <v>224</v>
      </c>
      <c r="E44" s="115" t="s">
        <v>312</v>
      </c>
      <c r="F44" s="115">
        <v>800</v>
      </c>
      <c r="G44" s="69">
        <f>G45</f>
        <v>2</v>
      </c>
      <c r="H44" s="69">
        <f>H45</f>
        <v>0</v>
      </c>
      <c r="I44" s="69">
        <f t="shared" si="0"/>
        <v>2</v>
      </c>
      <c r="J44" s="69">
        <f>J45</f>
        <v>0</v>
      </c>
      <c r="K44" s="85">
        <f t="shared" si="1"/>
        <v>2</v>
      </c>
      <c r="L44" s="13">
        <f>L45</f>
        <v>0</v>
      </c>
      <c r="M44" s="85">
        <f t="shared" si="2"/>
        <v>2</v>
      </c>
      <c r="N44" s="13">
        <f>N45</f>
        <v>0</v>
      </c>
      <c r="O44" s="85">
        <f t="shared" si="3"/>
        <v>2</v>
      </c>
      <c r="P44" s="13">
        <f>P45</f>
        <v>0</v>
      </c>
      <c r="Q44" s="85">
        <f t="shared" si="4"/>
        <v>2</v>
      </c>
    </row>
    <row r="45" spans="1:17" s="92" customFormat="1" ht="12.75">
      <c r="A45" s="61" t="str">
        <f ca="1" t="shared" si="10"/>
        <v>Уплата налогов, сборов и иных платежей</v>
      </c>
      <c r="B45" s="88">
        <v>801</v>
      </c>
      <c r="C45" s="8" t="s">
        <v>221</v>
      </c>
      <c r="D45" s="8" t="s">
        <v>224</v>
      </c>
      <c r="E45" s="115" t="s">
        <v>312</v>
      </c>
      <c r="F45" s="115">
        <v>850</v>
      </c>
      <c r="G45" s="69">
        <f>G46</f>
        <v>2</v>
      </c>
      <c r="H45" s="69">
        <f>H46</f>
        <v>0</v>
      </c>
      <c r="I45" s="69">
        <f t="shared" si="0"/>
        <v>2</v>
      </c>
      <c r="J45" s="69">
        <f>J46</f>
        <v>0</v>
      </c>
      <c r="K45" s="85">
        <f t="shared" si="1"/>
        <v>2</v>
      </c>
      <c r="L45" s="13">
        <f>L46</f>
        <v>0</v>
      </c>
      <c r="M45" s="85">
        <f t="shared" si="2"/>
        <v>2</v>
      </c>
      <c r="N45" s="13">
        <f>N46</f>
        <v>0</v>
      </c>
      <c r="O45" s="85">
        <f t="shared" si="3"/>
        <v>2</v>
      </c>
      <c r="P45" s="13">
        <f>P46</f>
        <v>0</v>
      </c>
      <c r="Q45" s="85">
        <f t="shared" si="4"/>
        <v>2</v>
      </c>
    </row>
    <row r="46" spans="1:17" s="92" customFormat="1" ht="12.75">
      <c r="A46" s="61" t="str">
        <f ca="1">IF(ISERROR(MATCH(F46,Код_КВР,0)),"",INDIRECT(ADDRESS(MATCH(F46,Код_КВР,0)+1,2,,,"КВР")))</f>
        <v>Уплата прочих налогов, сборов и иных платежей</v>
      </c>
      <c r="B46" s="88">
        <v>801</v>
      </c>
      <c r="C46" s="8" t="s">
        <v>221</v>
      </c>
      <c r="D46" s="8" t="s">
        <v>224</v>
      </c>
      <c r="E46" s="115" t="s">
        <v>312</v>
      </c>
      <c r="F46" s="115">
        <v>852</v>
      </c>
      <c r="G46" s="69">
        <v>2</v>
      </c>
      <c r="H46" s="64"/>
      <c r="I46" s="69">
        <f t="shared" si="0"/>
        <v>2</v>
      </c>
      <c r="J46" s="64"/>
      <c r="K46" s="85">
        <f t="shared" si="1"/>
        <v>2</v>
      </c>
      <c r="L46" s="85"/>
      <c r="M46" s="85">
        <f t="shared" si="2"/>
        <v>2</v>
      </c>
      <c r="N46" s="85"/>
      <c r="O46" s="85">
        <f t="shared" si="3"/>
        <v>2</v>
      </c>
      <c r="P46" s="85"/>
      <c r="Q46" s="85">
        <f t="shared" si="4"/>
        <v>2</v>
      </c>
    </row>
    <row r="47" spans="1:17" s="92" customFormat="1" ht="111.75" customHeight="1">
      <c r="A47" s="61" t="str">
        <f ca="1">IF(ISERROR(MATCH(E47,Код_КЦСР,0)),"",INDIRECT(ADDRESS(MATCH(E47,Код_КЦСР,0)+1,2,,,"КЦСР")))</f>
        <v>Осуществление отдельных государственных полномочий по созданию в муниципальных районах и городских округах области комиссий по делам несовершеннолетних и защите их прав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47" s="88">
        <v>801</v>
      </c>
      <c r="C47" s="8" t="s">
        <v>221</v>
      </c>
      <c r="D47" s="8" t="s">
        <v>224</v>
      </c>
      <c r="E47" s="115" t="s">
        <v>382</v>
      </c>
      <c r="F47" s="115"/>
      <c r="G47" s="69">
        <f>G48+G50</f>
        <v>1026.6</v>
      </c>
      <c r="H47" s="69">
        <f aca="true" t="shared" si="11" ref="H47:J47">H48+H50</f>
        <v>0</v>
      </c>
      <c r="I47" s="69">
        <f t="shared" si="0"/>
        <v>1026.6</v>
      </c>
      <c r="J47" s="69">
        <f t="shared" si="11"/>
        <v>0</v>
      </c>
      <c r="K47" s="85">
        <f t="shared" si="1"/>
        <v>1026.6</v>
      </c>
      <c r="L47" s="13">
        <f aca="true" t="shared" si="12" ref="L47:N47">L48+L50</f>
        <v>0</v>
      </c>
      <c r="M47" s="85">
        <f t="shared" si="2"/>
        <v>1026.6</v>
      </c>
      <c r="N47" s="13">
        <f t="shared" si="12"/>
        <v>0</v>
      </c>
      <c r="O47" s="85">
        <f t="shared" si="3"/>
        <v>1026.6</v>
      </c>
      <c r="P47" s="13">
        <f aca="true" t="shared" si="13" ref="P47">P48+P50</f>
        <v>0</v>
      </c>
      <c r="Q47" s="85">
        <f t="shared" si="4"/>
        <v>1026.6</v>
      </c>
    </row>
    <row r="48" spans="1:17" s="92" customFormat="1" ht="33">
      <c r="A48" s="61" t="str">
        <f ca="1">IF(ISERROR(MATCH(F48,Код_КВР,0)),"",INDIRECT(ADDRESS(MATCH(F48,Код_КВР,0)+1,2,,,"КВР")))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8" s="88">
        <v>801</v>
      </c>
      <c r="C48" s="8" t="s">
        <v>221</v>
      </c>
      <c r="D48" s="8" t="s">
        <v>224</v>
      </c>
      <c r="E48" s="115" t="s">
        <v>382</v>
      </c>
      <c r="F48" s="115">
        <v>100</v>
      </c>
      <c r="G48" s="69">
        <f>G49</f>
        <v>1016.6</v>
      </c>
      <c r="H48" s="69">
        <f>H49</f>
        <v>0</v>
      </c>
      <c r="I48" s="69">
        <f t="shared" si="0"/>
        <v>1016.6</v>
      </c>
      <c r="J48" s="69">
        <f>J49</f>
        <v>0</v>
      </c>
      <c r="K48" s="85">
        <f t="shared" si="1"/>
        <v>1016.6</v>
      </c>
      <c r="L48" s="13">
        <f>L49</f>
        <v>0</v>
      </c>
      <c r="M48" s="85">
        <f t="shared" si="2"/>
        <v>1016.6</v>
      </c>
      <c r="N48" s="13">
        <f>N49</f>
        <v>0</v>
      </c>
      <c r="O48" s="85">
        <f t="shared" si="3"/>
        <v>1016.6</v>
      </c>
      <c r="P48" s="13">
        <f>P49</f>
        <v>0</v>
      </c>
      <c r="Q48" s="85">
        <f t="shared" si="4"/>
        <v>1016.6</v>
      </c>
    </row>
    <row r="49" spans="1:17" s="92" customFormat="1" ht="12.75">
      <c r="A49" s="61" t="str">
        <f ca="1">IF(ISERROR(MATCH(F49,Код_КВР,0)),"",INDIRECT(ADDRESS(MATCH(F49,Код_КВР,0)+1,2,,,"КВР")))</f>
        <v>Расходы на выплаты персоналу муниципальных органов</v>
      </c>
      <c r="B49" s="88">
        <v>801</v>
      </c>
      <c r="C49" s="8" t="s">
        <v>221</v>
      </c>
      <c r="D49" s="8" t="s">
        <v>224</v>
      </c>
      <c r="E49" s="115" t="s">
        <v>382</v>
      </c>
      <c r="F49" s="115">
        <v>120</v>
      </c>
      <c r="G49" s="69">
        <v>1016.6</v>
      </c>
      <c r="H49" s="69"/>
      <c r="I49" s="69">
        <f t="shared" si="0"/>
        <v>1016.6</v>
      </c>
      <c r="J49" s="69"/>
      <c r="K49" s="85">
        <f t="shared" si="1"/>
        <v>1016.6</v>
      </c>
      <c r="L49" s="13"/>
      <c r="M49" s="85">
        <f t="shared" si="2"/>
        <v>1016.6</v>
      </c>
      <c r="N49" s="13"/>
      <c r="O49" s="85">
        <f t="shared" si="3"/>
        <v>1016.6</v>
      </c>
      <c r="P49" s="13"/>
      <c r="Q49" s="85">
        <f t="shared" si="4"/>
        <v>1016.6</v>
      </c>
    </row>
    <row r="50" spans="1:17" s="92" customFormat="1" ht="12.75">
      <c r="A50" s="61" t="str">
        <f ca="1">IF(ISERROR(MATCH(F50,Код_КВР,0)),"",INDIRECT(ADDRESS(MATCH(F50,Код_КВР,0)+1,2,,,"КВР")))</f>
        <v>Закупка товаров, работ и услуг для муниципальных нужд</v>
      </c>
      <c r="B50" s="88">
        <v>801</v>
      </c>
      <c r="C50" s="8" t="s">
        <v>221</v>
      </c>
      <c r="D50" s="8" t="s">
        <v>224</v>
      </c>
      <c r="E50" s="115" t="s">
        <v>382</v>
      </c>
      <c r="F50" s="115">
        <v>200</v>
      </c>
      <c r="G50" s="69">
        <f>G51</f>
        <v>10</v>
      </c>
      <c r="H50" s="69">
        <f>H51</f>
        <v>0</v>
      </c>
      <c r="I50" s="69">
        <f t="shared" si="0"/>
        <v>10</v>
      </c>
      <c r="J50" s="69">
        <f>J51</f>
        <v>0</v>
      </c>
      <c r="K50" s="85">
        <f t="shared" si="1"/>
        <v>10</v>
      </c>
      <c r="L50" s="13">
        <f>L51</f>
        <v>0</v>
      </c>
      <c r="M50" s="85">
        <f t="shared" si="2"/>
        <v>10</v>
      </c>
      <c r="N50" s="13">
        <f>N51</f>
        <v>0</v>
      </c>
      <c r="O50" s="85">
        <f t="shared" si="3"/>
        <v>10</v>
      </c>
      <c r="P50" s="13">
        <f>P51</f>
        <v>0</v>
      </c>
      <c r="Q50" s="85">
        <f t="shared" si="4"/>
        <v>10</v>
      </c>
    </row>
    <row r="51" spans="1:17" s="92" customFormat="1" ht="33">
      <c r="A51" s="61" t="str">
        <f ca="1">IF(ISERROR(MATCH(F51,Код_КВР,0)),"",INDIRECT(ADDRESS(MATCH(F51,Код_КВР,0)+1,2,,,"КВР")))</f>
        <v>Иные закупки товаров, работ и услуг для обеспечения муниципальных нужд</v>
      </c>
      <c r="B51" s="88">
        <v>801</v>
      </c>
      <c r="C51" s="8" t="s">
        <v>221</v>
      </c>
      <c r="D51" s="8" t="s">
        <v>224</v>
      </c>
      <c r="E51" s="115" t="s">
        <v>382</v>
      </c>
      <c r="F51" s="115">
        <v>240</v>
      </c>
      <c r="G51" s="69">
        <f>G52</f>
        <v>10</v>
      </c>
      <c r="H51" s="69">
        <f>H52</f>
        <v>0</v>
      </c>
      <c r="I51" s="69">
        <f t="shared" si="0"/>
        <v>10</v>
      </c>
      <c r="J51" s="69">
        <f>J52</f>
        <v>0</v>
      </c>
      <c r="K51" s="85">
        <f t="shared" si="1"/>
        <v>10</v>
      </c>
      <c r="L51" s="13">
        <f>L52</f>
        <v>0</v>
      </c>
      <c r="M51" s="85">
        <f t="shared" si="2"/>
        <v>10</v>
      </c>
      <c r="N51" s="13">
        <f>N52</f>
        <v>0</v>
      </c>
      <c r="O51" s="85">
        <f t="shared" si="3"/>
        <v>10</v>
      </c>
      <c r="P51" s="13">
        <f>P52</f>
        <v>0</v>
      </c>
      <c r="Q51" s="85">
        <f t="shared" si="4"/>
        <v>10</v>
      </c>
    </row>
    <row r="52" spans="1:17" s="92" customFormat="1" ht="33">
      <c r="A52" s="61" t="str">
        <f ca="1">IF(ISERROR(MATCH(F52,Код_КВР,0)),"",INDIRECT(ADDRESS(MATCH(F52,Код_КВР,0)+1,2,,,"КВР")))</f>
        <v xml:space="preserve">Прочая закупка товаров, работ и услуг для обеспечения муниципальных нужд         </v>
      </c>
      <c r="B52" s="88">
        <v>801</v>
      </c>
      <c r="C52" s="8" t="s">
        <v>221</v>
      </c>
      <c r="D52" s="8" t="s">
        <v>224</v>
      </c>
      <c r="E52" s="115" t="s">
        <v>382</v>
      </c>
      <c r="F52" s="115">
        <v>244</v>
      </c>
      <c r="G52" s="69">
        <v>10</v>
      </c>
      <c r="H52" s="64"/>
      <c r="I52" s="69">
        <f t="shared" si="0"/>
        <v>10</v>
      </c>
      <c r="J52" s="64"/>
      <c r="K52" s="85">
        <f t="shared" si="1"/>
        <v>10</v>
      </c>
      <c r="L52" s="85"/>
      <c r="M52" s="85">
        <f t="shared" si="2"/>
        <v>10</v>
      </c>
      <c r="N52" s="85"/>
      <c r="O52" s="85">
        <f t="shared" si="3"/>
        <v>10</v>
      </c>
      <c r="P52" s="85"/>
      <c r="Q52" s="85">
        <f t="shared" si="4"/>
        <v>10</v>
      </c>
    </row>
    <row r="53" spans="1:17" s="92" customFormat="1" ht="99">
      <c r="A53" s="61" t="str">
        <f ca="1">IF(ISERROR(MATCH(E53,Код_КЦСР,0)),"",INDIRECT(ADDRESS(MATCH(E53,Код_КЦСР,0)+1,2,,,"КЦСР")))</f>
        <v>Осуществление отдельных государственных полномочий по созданию в муниципальных районах и городских округах области административных комиссий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53" s="88">
        <v>801</v>
      </c>
      <c r="C53" s="8" t="s">
        <v>221</v>
      </c>
      <c r="D53" s="8" t="s">
        <v>224</v>
      </c>
      <c r="E53" s="115" t="s">
        <v>383</v>
      </c>
      <c r="F53" s="115"/>
      <c r="G53" s="69">
        <f>G54</f>
        <v>495</v>
      </c>
      <c r="H53" s="69">
        <f aca="true" t="shared" si="14" ref="H53:P53">H54</f>
        <v>0</v>
      </c>
      <c r="I53" s="69">
        <f t="shared" si="0"/>
        <v>495</v>
      </c>
      <c r="J53" s="69">
        <f t="shared" si="14"/>
        <v>0</v>
      </c>
      <c r="K53" s="85">
        <f t="shared" si="1"/>
        <v>495</v>
      </c>
      <c r="L53" s="13">
        <f t="shared" si="14"/>
        <v>0</v>
      </c>
      <c r="M53" s="85">
        <f t="shared" si="2"/>
        <v>495</v>
      </c>
      <c r="N53" s="13">
        <f t="shared" si="14"/>
        <v>0</v>
      </c>
      <c r="O53" s="85">
        <f t="shared" si="3"/>
        <v>495</v>
      </c>
      <c r="P53" s="13">
        <f t="shared" si="14"/>
        <v>0</v>
      </c>
      <c r="Q53" s="85">
        <f t="shared" si="4"/>
        <v>495</v>
      </c>
    </row>
    <row r="54" spans="1:17" s="92" customFormat="1" ht="33">
      <c r="A54" s="61" t="str">
        <f ca="1">IF(ISERROR(MATCH(F54,Код_КВР,0)),"",INDIRECT(ADDRESS(MATCH(F54,Код_КВР,0)+1,2,,,"КВР")))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4" s="88">
        <v>801</v>
      </c>
      <c r="C54" s="8" t="s">
        <v>221</v>
      </c>
      <c r="D54" s="8" t="s">
        <v>224</v>
      </c>
      <c r="E54" s="115" t="s">
        <v>383</v>
      </c>
      <c r="F54" s="115">
        <v>100</v>
      </c>
      <c r="G54" s="69">
        <f>G55</f>
        <v>495</v>
      </c>
      <c r="H54" s="64"/>
      <c r="I54" s="69">
        <f t="shared" si="0"/>
        <v>495</v>
      </c>
      <c r="J54" s="64"/>
      <c r="K54" s="85">
        <f t="shared" si="1"/>
        <v>495</v>
      </c>
      <c r="L54" s="85"/>
      <c r="M54" s="85">
        <f t="shared" si="2"/>
        <v>495</v>
      </c>
      <c r="N54" s="85"/>
      <c r="O54" s="85">
        <f t="shared" si="3"/>
        <v>495</v>
      </c>
      <c r="P54" s="85"/>
      <c r="Q54" s="85">
        <f t="shared" si="4"/>
        <v>495</v>
      </c>
    </row>
    <row r="55" spans="1:17" s="92" customFormat="1" ht="12.75">
      <c r="A55" s="61" t="str">
        <f ca="1">IF(ISERROR(MATCH(F55,Код_КВР,0)),"",INDIRECT(ADDRESS(MATCH(F55,Код_КВР,0)+1,2,,,"КВР")))</f>
        <v>Расходы на выплаты персоналу муниципальных органов</v>
      </c>
      <c r="B55" s="88">
        <v>801</v>
      </c>
      <c r="C55" s="8" t="s">
        <v>221</v>
      </c>
      <c r="D55" s="8" t="s">
        <v>224</v>
      </c>
      <c r="E55" s="115" t="s">
        <v>383</v>
      </c>
      <c r="F55" s="115">
        <v>120</v>
      </c>
      <c r="G55" s="69">
        <v>495</v>
      </c>
      <c r="H55" s="64"/>
      <c r="I55" s="69">
        <f t="shared" si="0"/>
        <v>495</v>
      </c>
      <c r="J55" s="64"/>
      <c r="K55" s="85">
        <f t="shared" si="1"/>
        <v>495</v>
      </c>
      <c r="L55" s="85"/>
      <c r="M55" s="85">
        <f t="shared" si="2"/>
        <v>495</v>
      </c>
      <c r="N55" s="85"/>
      <c r="O55" s="85">
        <f t="shared" si="3"/>
        <v>495</v>
      </c>
      <c r="P55" s="85"/>
      <c r="Q55" s="85">
        <f t="shared" si="4"/>
        <v>495</v>
      </c>
    </row>
    <row r="56" spans="1:17" s="92" customFormat="1" ht="148.5">
      <c r="A56" s="61" t="str">
        <f ca="1">IF(ISERROR(MATCH(E56,Код_КЦСР,0)),"",INDIRECT(ADDRESS(MATCH(E56,Код_КЦСР,0)+1,2,,,"КЦСР")))</f>
        <v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«Об административных правонарушениях в Вологодской области», в соответствии с законом области от 28 ноября 2005 года № 1369-ОЗ «О наделении органов местного самоуправления отдельными государственными полномочиями в сфере административных отношений» за счет субвенций из областного бюджета</v>
      </c>
      <c r="B56" s="88">
        <v>801</v>
      </c>
      <c r="C56" s="8" t="s">
        <v>221</v>
      </c>
      <c r="D56" s="8" t="s">
        <v>224</v>
      </c>
      <c r="E56" s="115" t="s">
        <v>384</v>
      </c>
      <c r="F56" s="115"/>
      <c r="G56" s="69">
        <f>G57</f>
        <v>0.7</v>
      </c>
      <c r="H56" s="69">
        <f aca="true" t="shared" si="15" ref="H56:P56">H57</f>
        <v>0</v>
      </c>
      <c r="I56" s="69">
        <f t="shared" si="0"/>
        <v>0.7</v>
      </c>
      <c r="J56" s="69">
        <f t="shared" si="15"/>
        <v>0</v>
      </c>
      <c r="K56" s="85">
        <f t="shared" si="1"/>
        <v>0.7</v>
      </c>
      <c r="L56" s="13">
        <f t="shared" si="15"/>
        <v>0</v>
      </c>
      <c r="M56" s="85">
        <f t="shared" si="2"/>
        <v>0.7</v>
      </c>
      <c r="N56" s="13">
        <f t="shared" si="15"/>
        <v>0</v>
      </c>
      <c r="O56" s="85">
        <f t="shared" si="3"/>
        <v>0.7</v>
      </c>
      <c r="P56" s="13">
        <f t="shared" si="15"/>
        <v>0</v>
      </c>
      <c r="Q56" s="85">
        <f t="shared" si="4"/>
        <v>0.7</v>
      </c>
    </row>
    <row r="57" spans="1:17" s="92" customFormat="1" ht="12.75">
      <c r="A57" s="61" t="str">
        <f ca="1">IF(ISERROR(MATCH(F57,Код_КВР,0)),"",INDIRECT(ADDRESS(MATCH(F57,Код_КВР,0)+1,2,,,"КВР")))</f>
        <v>Закупка товаров, работ и услуг для муниципальных нужд</v>
      </c>
      <c r="B57" s="88">
        <v>801</v>
      </c>
      <c r="C57" s="8" t="s">
        <v>221</v>
      </c>
      <c r="D57" s="8" t="s">
        <v>224</v>
      </c>
      <c r="E57" s="115" t="s">
        <v>384</v>
      </c>
      <c r="F57" s="115">
        <v>200</v>
      </c>
      <c r="G57" s="69">
        <f>G58</f>
        <v>0.7</v>
      </c>
      <c r="H57" s="69">
        <f>H58</f>
        <v>0</v>
      </c>
      <c r="I57" s="69">
        <f t="shared" si="0"/>
        <v>0.7</v>
      </c>
      <c r="J57" s="69">
        <f>J58</f>
        <v>0</v>
      </c>
      <c r="K57" s="85">
        <f t="shared" si="1"/>
        <v>0.7</v>
      </c>
      <c r="L57" s="13">
        <f>L58</f>
        <v>0</v>
      </c>
      <c r="M57" s="85">
        <f t="shared" si="2"/>
        <v>0.7</v>
      </c>
      <c r="N57" s="13">
        <f>N58</f>
        <v>0</v>
      </c>
      <c r="O57" s="85">
        <f t="shared" si="3"/>
        <v>0.7</v>
      </c>
      <c r="P57" s="13">
        <f>P58</f>
        <v>0</v>
      </c>
      <c r="Q57" s="85">
        <f t="shared" si="4"/>
        <v>0.7</v>
      </c>
    </row>
    <row r="58" spans="1:17" s="92" customFormat="1" ht="33">
      <c r="A58" s="61" t="str">
        <f ca="1">IF(ISERROR(MATCH(F58,Код_КВР,0)),"",INDIRECT(ADDRESS(MATCH(F58,Код_КВР,0)+1,2,,,"КВР")))</f>
        <v>Иные закупки товаров, работ и услуг для обеспечения муниципальных нужд</v>
      </c>
      <c r="B58" s="88">
        <v>801</v>
      </c>
      <c r="C58" s="8" t="s">
        <v>221</v>
      </c>
      <c r="D58" s="8" t="s">
        <v>224</v>
      </c>
      <c r="E58" s="115" t="s">
        <v>384</v>
      </c>
      <c r="F58" s="115">
        <v>240</v>
      </c>
      <c r="G58" s="69">
        <f>G59</f>
        <v>0.7</v>
      </c>
      <c r="H58" s="69">
        <f>H59</f>
        <v>0</v>
      </c>
      <c r="I58" s="69">
        <f t="shared" si="0"/>
        <v>0.7</v>
      </c>
      <c r="J58" s="69">
        <f>J59</f>
        <v>0</v>
      </c>
      <c r="K58" s="85">
        <f t="shared" si="1"/>
        <v>0.7</v>
      </c>
      <c r="L58" s="13">
        <f>L59</f>
        <v>0</v>
      </c>
      <c r="M58" s="85">
        <f t="shared" si="2"/>
        <v>0.7</v>
      </c>
      <c r="N58" s="13">
        <f>N59</f>
        <v>0</v>
      </c>
      <c r="O58" s="85">
        <f t="shared" si="3"/>
        <v>0.7</v>
      </c>
      <c r="P58" s="13">
        <f>P59</f>
        <v>0</v>
      </c>
      <c r="Q58" s="85">
        <f t="shared" si="4"/>
        <v>0.7</v>
      </c>
    </row>
    <row r="59" spans="1:17" s="92" customFormat="1" ht="33">
      <c r="A59" s="61" t="str">
        <f ca="1">IF(ISERROR(MATCH(F59,Код_КВР,0)),"",INDIRECT(ADDRESS(MATCH(F59,Код_КВР,0)+1,2,,,"КВР")))</f>
        <v xml:space="preserve">Прочая закупка товаров, работ и услуг для обеспечения муниципальных нужд         </v>
      </c>
      <c r="B59" s="88">
        <v>801</v>
      </c>
      <c r="C59" s="8" t="s">
        <v>221</v>
      </c>
      <c r="D59" s="8" t="s">
        <v>224</v>
      </c>
      <c r="E59" s="115" t="s">
        <v>384</v>
      </c>
      <c r="F59" s="115">
        <v>244</v>
      </c>
      <c r="G59" s="69">
        <v>0.7</v>
      </c>
      <c r="H59" s="64"/>
      <c r="I59" s="69">
        <f t="shared" si="0"/>
        <v>0.7</v>
      </c>
      <c r="J59" s="64"/>
      <c r="K59" s="85">
        <f t="shared" si="1"/>
        <v>0.7</v>
      </c>
      <c r="L59" s="85"/>
      <c r="M59" s="85">
        <f t="shared" si="2"/>
        <v>0.7</v>
      </c>
      <c r="N59" s="85"/>
      <c r="O59" s="85">
        <f t="shared" si="3"/>
        <v>0.7</v>
      </c>
      <c r="P59" s="85"/>
      <c r="Q59" s="85">
        <f t="shared" si="4"/>
        <v>0.7</v>
      </c>
    </row>
    <row r="60" spans="1:17" s="92" customFormat="1" ht="96.75" customHeight="1">
      <c r="A60" s="61" t="str">
        <f ca="1">IF(ISERROR(MATCH(E60,Код_КЦСР,0)),"",INDIRECT(ADDRESS(MATCH(E60,Код_КЦСР,0)+1,2,,,"КЦСР")))</f>
        <v>Осуществление отдельных государственных полномочий в соответствии с законом области от 1 февраля 2013 года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 за счет субвенций из областного бюджета</v>
      </c>
      <c r="B60" s="88">
        <v>801</v>
      </c>
      <c r="C60" s="8" t="s">
        <v>221</v>
      </c>
      <c r="D60" s="8" t="s">
        <v>224</v>
      </c>
      <c r="E60" s="115" t="s">
        <v>386</v>
      </c>
      <c r="F60" s="115"/>
      <c r="G60" s="69">
        <f>G61</f>
        <v>341.6</v>
      </c>
      <c r="H60" s="69">
        <f aca="true" t="shared" si="16" ref="H60:P60">H61</f>
        <v>0</v>
      </c>
      <c r="I60" s="69">
        <f t="shared" si="0"/>
        <v>341.6</v>
      </c>
      <c r="J60" s="69">
        <f t="shared" si="16"/>
        <v>0</v>
      </c>
      <c r="K60" s="85">
        <f t="shared" si="1"/>
        <v>341.6</v>
      </c>
      <c r="L60" s="13">
        <f t="shared" si="16"/>
        <v>0</v>
      </c>
      <c r="M60" s="85">
        <f t="shared" si="2"/>
        <v>341.6</v>
      </c>
      <c r="N60" s="13">
        <f t="shared" si="16"/>
        <v>0</v>
      </c>
      <c r="O60" s="85">
        <f t="shared" si="3"/>
        <v>341.6</v>
      </c>
      <c r="P60" s="13">
        <f t="shared" si="16"/>
        <v>0</v>
      </c>
      <c r="Q60" s="85">
        <f t="shared" si="4"/>
        <v>341.6</v>
      </c>
    </row>
    <row r="61" spans="1:17" s="92" customFormat="1" ht="33">
      <c r="A61" s="61" t="str">
        <f ca="1">IF(ISERROR(MATCH(F61,Код_КВР,0)),"",INDIRECT(ADDRESS(MATCH(F61,Код_КВР,0)+1,2,,,"КВР")))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61" s="88">
        <v>801</v>
      </c>
      <c r="C61" s="8" t="s">
        <v>221</v>
      </c>
      <c r="D61" s="8" t="s">
        <v>224</v>
      </c>
      <c r="E61" s="115" t="s">
        <v>386</v>
      </c>
      <c r="F61" s="115">
        <v>100</v>
      </c>
      <c r="G61" s="69">
        <f>G62</f>
        <v>341.6</v>
      </c>
      <c r="H61" s="69">
        <f>H62</f>
        <v>0</v>
      </c>
      <c r="I61" s="69">
        <f t="shared" si="0"/>
        <v>341.6</v>
      </c>
      <c r="J61" s="69">
        <f>J62</f>
        <v>0</v>
      </c>
      <c r="K61" s="85">
        <f t="shared" si="1"/>
        <v>341.6</v>
      </c>
      <c r="L61" s="13">
        <f>L62</f>
        <v>0</v>
      </c>
      <c r="M61" s="85">
        <f t="shared" si="2"/>
        <v>341.6</v>
      </c>
      <c r="N61" s="13">
        <f>N62</f>
        <v>0</v>
      </c>
      <c r="O61" s="85">
        <f t="shared" si="3"/>
        <v>341.6</v>
      </c>
      <c r="P61" s="13">
        <f>P62</f>
        <v>0</v>
      </c>
      <c r="Q61" s="85">
        <f t="shared" si="4"/>
        <v>341.6</v>
      </c>
    </row>
    <row r="62" spans="1:17" s="92" customFormat="1" ht="12.75">
      <c r="A62" s="61" t="str">
        <f ca="1">IF(ISERROR(MATCH(F62,Код_КВР,0)),"",INDIRECT(ADDRESS(MATCH(F62,Код_КВР,0)+1,2,,,"КВР")))</f>
        <v>Расходы на выплаты персоналу муниципальных органов</v>
      </c>
      <c r="B62" s="88">
        <v>801</v>
      </c>
      <c r="C62" s="8" t="s">
        <v>221</v>
      </c>
      <c r="D62" s="8" t="s">
        <v>224</v>
      </c>
      <c r="E62" s="115" t="s">
        <v>386</v>
      </c>
      <c r="F62" s="115">
        <v>120</v>
      </c>
      <c r="G62" s="69">
        <v>341.6</v>
      </c>
      <c r="H62" s="64"/>
      <c r="I62" s="69">
        <f t="shared" si="0"/>
        <v>341.6</v>
      </c>
      <c r="J62" s="64"/>
      <c r="K62" s="85">
        <f t="shared" si="1"/>
        <v>341.6</v>
      </c>
      <c r="L62" s="85"/>
      <c r="M62" s="85">
        <f t="shared" si="2"/>
        <v>341.6</v>
      </c>
      <c r="N62" s="85"/>
      <c r="O62" s="85">
        <f t="shared" si="3"/>
        <v>341.6</v>
      </c>
      <c r="P62" s="85"/>
      <c r="Q62" s="85">
        <f t="shared" si="4"/>
        <v>341.6</v>
      </c>
    </row>
    <row r="63" spans="1:17" s="92" customFormat="1" ht="12.75">
      <c r="A63" s="76" t="s">
        <v>381</v>
      </c>
      <c r="B63" s="88">
        <v>801</v>
      </c>
      <c r="C63" s="8" t="s">
        <v>221</v>
      </c>
      <c r="D63" s="8" t="s">
        <v>229</v>
      </c>
      <c r="E63" s="115"/>
      <c r="F63" s="115"/>
      <c r="G63" s="69">
        <f>G66</f>
        <v>0</v>
      </c>
      <c r="H63" s="64"/>
      <c r="I63" s="69">
        <f t="shared" si="0"/>
        <v>0</v>
      </c>
      <c r="J63" s="64"/>
      <c r="K63" s="85">
        <f t="shared" si="1"/>
        <v>0</v>
      </c>
      <c r="L63" s="85"/>
      <c r="M63" s="85">
        <f t="shared" si="2"/>
        <v>0</v>
      </c>
      <c r="N63" s="85">
        <f aca="true" t="shared" si="17" ref="N63:P68">N64</f>
        <v>21.9</v>
      </c>
      <c r="O63" s="85">
        <f t="shared" si="3"/>
        <v>21.9</v>
      </c>
      <c r="P63" s="85">
        <f t="shared" si="17"/>
        <v>0</v>
      </c>
      <c r="Q63" s="85">
        <f t="shared" si="4"/>
        <v>21.9</v>
      </c>
    </row>
    <row r="64" spans="1:17" s="95" customFormat="1" ht="33">
      <c r="A64" s="61" t="str">
        <f ca="1">IF(ISERROR(MATCH(E64,Код_КЦСР,0)),"",INDIRECT(ADDRESS(MATCH(E64,Код_КЦСР,0)+1,2,,,"КЦСР")))</f>
        <v>Непрограммные направления деятельности органов местного самоуправления</v>
      </c>
      <c r="B64" s="94">
        <v>801</v>
      </c>
      <c r="C64" s="8" t="s">
        <v>221</v>
      </c>
      <c r="D64" s="8" t="s">
        <v>229</v>
      </c>
      <c r="E64" s="115" t="s">
        <v>305</v>
      </c>
      <c r="F64" s="115"/>
      <c r="G64" s="69"/>
      <c r="H64" s="64"/>
      <c r="I64" s="69"/>
      <c r="J64" s="64"/>
      <c r="K64" s="85"/>
      <c r="L64" s="85"/>
      <c r="M64" s="85"/>
      <c r="N64" s="85">
        <f t="shared" si="17"/>
        <v>21.9</v>
      </c>
      <c r="O64" s="85">
        <f t="shared" si="3"/>
        <v>21.9</v>
      </c>
      <c r="P64" s="85">
        <f t="shared" si="17"/>
        <v>0</v>
      </c>
      <c r="Q64" s="85">
        <f t="shared" si="4"/>
        <v>21.9</v>
      </c>
    </row>
    <row r="65" spans="1:17" s="95" customFormat="1" ht="26.25" customHeight="1">
      <c r="A65" s="61" t="str">
        <f ca="1">IF(ISERROR(MATCH(E65,Код_КЦСР,0)),"",INDIRECT(ADDRESS(MATCH(E65,Код_КЦСР,0)+1,2,,,"КЦСР")))</f>
        <v>Расходы, не включенные в муниципальные программы города Череповца</v>
      </c>
      <c r="B65" s="94">
        <v>801</v>
      </c>
      <c r="C65" s="8" t="s">
        <v>221</v>
      </c>
      <c r="D65" s="8" t="s">
        <v>229</v>
      </c>
      <c r="E65" s="115" t="s">
        <v>307</v>
      </c>
      <c r="F65" s="115"/>
      <c r="G65" s="69"/>
      <c r="H65" s="64"/>
      <c r="I65" s="69"/>
      <c r="J65" s="64"/>
      <c r="K65" s="85"/>
      <c r="L65" s="85"/>
      <c r="M65" s="85"/>
      <c r="N65" s="85">
        <f t="shared" si="17"/>
        <v>21.9</v>
      </c>
      <c r="O65" s="85">
        <f t="shared" si="3"/>
        <v>21.9</v>
      </c>
      <c r="P65" s="85">
        <f t="shared" si="17"/>
        <v>0</v>
      </c>
      <c r="Q65" s="85">
        <f t="shared" si="4"/>
        <v>21.9</v>
      </c>
    </row>
    <row r="66" spans="1:17" s="92" customFormat="1" ht="66">
      <c r="A66" s="61" t="str">
        <f ca="1">IF(ISERROR(MATCH(E66,Код_КЦСР,0)),"",INDIRECT(ADDRESS(MATCH(E66,Код_КЦСР,0)+1,2,,,"КЦСР")))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субвенций из федерального бюджета</v>
      </c>
      <c r="B66" s="88">
        <v>801</v>
      </c>
      <c r="C66" s="8" t="s">
        <v>221</v>
      </c>
      <c r="D66" s="8" t="s">
        <v>229</v>
      </c>
      <c r="E66" s="115" t="s">
        <v>389</v>
      </c>
      <c r="F66" s="115"/>
      <c r="G66" s="69">
        <f>G67</f>
        <v>0</v>
      </c>
      <c r="H66" s="64"/>
      <c r="I66" s="69">
        <f t="shared" si="0"/>
        <v>0</v>
      </c>
      <c r="J66" s="64"/>
      <c r="K66" s="85">
        <f t="shared" si="1"/>
        <v>0</v>
      </c>
      <c r="L66" s="85"/>
      <c r="M66" s="85">
        <f t="shared" si="2"/>
        <v>0</v>
      </c>
      <c r="N66" s="85">
        <f t="shared" si="17"/>
        <v>21.9</v>
      </c>
      <c r="O66" s="85">
        <f t="shared" si="3"/>
        <v>21.9</v>
      </c>
      <c r="P66" s="85">
        <f t="shared" si="17"/>
        <v>0</v>
      </c>
      <c r="Q66" s="85">
        <f t="shared" si="4"/>
        <v>21.9</v>
      </c>
    </row>
    <row r="67" spans="1:17" s="92" customFormat="1" ht="12.75">
      <c r="A67" s="61" t="str">
        <f ca="1">IF(ISERROR(MATCH(F67,Код_КВР,0)),"",INDIRECT(ADDRESS(MATCH(F67,Код_КВР,0)+1,2,,,"КВР")))</f>
        <v>Закупка товаров, работ и услуг для муниципальных нужд</v>
      </c>
      <c r="B67" s="88">
        <v>801</v>
      </c>
      <c r="C67" s="8" t="s">
        <v>221</v>
      </c>
      <c r="D67" s="8" t="s">
        <v>229</v>
      </c>
      <c r="E67" s="115" t="s">
        <v>389</v>
      </c>
      <c r="F67" s="115">
        <v>200</v>
      </c>
      <c r="G67" s="69">
        <f>G68</f>
        <v>0</v>
      </c>
      <c r="H67" s="64"/>
      <c r="I67" s="69">
        <f t="shared" si="0"/>
        <v>0</v>
      </c>
      <c r="J67" s="64"/>
      <c r="K67" s="85">
        <f t="shared" si="1"/>
        <v>0</v>
      </c>
      <c r="L67" s="85"/>
      <c r="M67" s="85">
        <f t="shared" si="2"/>
        <v>0</v>
      </c>
      <c r="N67" s="85">
        <f t="shared" si="17"/>
        <v>21.9</v>
      </c>
      <c r="O67" s="85">
        <f t="shared" si="3"/>
        <v>21.9</v>
      </c>
      <c r="P67" s="85">
        <f t="shared" si="17"/>
        <v>0</v>
      </c>
      <c r="Q67" s="85">
        <f t="shared" si="4"/>
        <v>21.9</v>
      </c>
    </row>
    <row r="68" spans="1:17" s="92" customFormat="1" ht="33">
      <c r="A68" s="61" t="str">
        <f ca="1">IF(ISERROR(MATCH(F68,Код_КВР,0)),"",INDIRECT(ADDRESS(MATCH(F68,Код_КВР,0)+1,2,,,"КВР")))</f>
        <v>Иные закупки товаров, работ и услуг для обеспечения муниципальных нужд</v>
      </c>
      <c r="B68" s="88">
        <v>801</v>
      </c>
      <c r="C68" s="8" t="s">
        <v>221</v>
      </c>
      <c r="D68" s="8" t="s">
        <v>229</v>
      </c>
      <c r="E68" s="115" t="s">
        <v>389</v>
      </c>
      <c r="F68" s="115">
        <v>240</v>
      </c>
      <c r="G68" s="69">
        <f>G69</f>
        <v>0</v>
      </c>
      <c r="H68" s="64"/>
      <c r="I68" s="69">
        <f t="shared" si="0"/>
        <v>0</v>
      </c>
      <c r="J68" s="64"/>
      <c r="K68" s="85">
        <f t="shared" si="1"/>
        <v>0</v>
      </c>
      <c r="L68" s="85"/>
      <c r="M68" s="85">
        <f t="shared" si="2"/>
        <v>0</v>
      </c>
      <c r="N68" s="85">
        <f t="shared" si="17"/>
        <v>21.9</v>
      </c>
      <c r="O68" s="85">
        <f t="shared" si="3"/>
        <v>21.9</v>
      </c>
      <c r="P68" s="85">
        <f t="shared" si="17"/>
        <v>0</v>
      </c>
      <c r="Q68" s="85">
        <f t="shared" si="4"/>
        <v>21.9</v>
      </c>
    </row>
    <row r="69" spans="1:17" s="92" customFormat="1" ht="33">
      <c r="A69" s="61" t="str">
        <f ca="1">IF(ISERROR(MATCH(F69,Код_КВР,0)),"",INDIRECT(ADDRESS(MATCH(F69,Код_КВР,0)+1,2,,,"КВР")))</f>
        <v xml:space="preserve">Прочая закупка товаров, работ и услуг для обеспечения муниципальных нужд         </v>
      </c>
      <c r="B69" s="88">
        <v>801</v>
      </c>
      <c r="C69" s="8" t="s">
        <v>221</v>
      </c>
      <c r="D69" s="8" t="s">
        <v>229</v>
      </c>
      <c r="E69" s="115" t="s">
        <v>389</v>
      </c>
      <c r="F69" s="115">
        <v>244</v>
      </c>
      <c r="G69" s="69"/>
      <c r="H69" s="64"/>
      <c r="I69" s="69">
        <f t="shared" si="0"/>
        <v>0</v>
      </c>
      <c r="J69" s="64"/>
      <c r="K69" s="85">
        <f t="shared" si="1"/>
        <v>0</v>
      </c>
      <c r="L69" s="85"/>
      <c r="M69" s="85">
        <f t="shared" si="2"/>
        <v>0</v>
      </c>
      <c r="N69" s="85">
        <v>21.9</v>
      </c>
      <c r="O69" s="85">
        <f t="shared" si="3"/>
        <v>21.9</v>
      </c>
      <c r="P69" s="85"/>
      <c r="Q69" s="85">
        <f t="shared" si="4"/>
        <v>21.9</v>
      </c>
    </row>
    <row r="70" spans="1:17" s="92" customFormat="1" ht="12.75">
      <c r="A70" s="12" t="s">
        <v>245</v>
      </c>
      <c r="B70" s="88">
        <v>801</v>
      </c>
      <c r="C70" s="8" t="s">
        <v>221</v>
      </c>
      <c r="D70" s="8" t="s">
        <v>198</v>
      </c>
      <c r="E70" s="115"/>
      <c r="F70" s="115"/>
      <c r="G70" s="69">
        <f>G71+G88+G93+G112+G135+G152+G158</f>
        <v>119681.6</v>
      </c>
      <c r="H70" s="69">
        <f>H71+H88+H93+H112+H135+H152+H158</f>
        <v>0</v>
      </c>
      <c r="I70" s="69">
        <f t="shared" si="0"/>
        <v>119681.6</v>
      </c>
      <c r="J70" s="69">
        <f>J71+J88+J93+J112+J135+J152+J158+J107</f>
        <v>9039.400000000001</v>
      </c>
      <c r="K70" s="85">
        <f t="shared" si="1"/>
        <v>128721</v>
      </c>
      <c r="L70" s="13">
        <f>L71+L88+L93+L112+L135+L152+L158+L107</f>
        <v>754.3</v>
      </c>
      <c r="M70" s="85">
        <f t="shared" si="2"/>
        <v>129475.3</v>
      </c>
      <c r="N70" s="13">
        <f>N71+N88+N93+N112+N135+N152+N158+N107</f>
        <v>206.1</v>
      </c>
      <c r="O70" s="85">
        <f t="shared" si="3"/>
        <v>129681.40000000001</v>
      </c>
      <c r="P70" s="13">
        <f>P71+P88+P93+P112+P135+P152+P158+P107</f>
        <v>0</v>
      </c>
      <c r="Q70" s="85">
        <f t="shared" si="4"/>
        <v>129681.40000000001</v>
      </c>
    </row>
    <row r="71" spans="1:17" s="92" customFormat="1" ht="12.75">
      <c r="A71" s="61" t="str">
        <f ca="1">IF(ISERROR(MATCH(E71,Код_КЦСР,0)),"",INDIRECT(ADDRESS(MATCH(E71,Код_КЦСР,0)+1,2,,,"КЦСР")))</f>
        <v>Муниципальная программа «Развитие архивного дела» на 2013-2018 годы</v>
      </c>
      <c r="B71" s="88">
        <v>801</v>
      </c>
      <c r="C71" s="8" t="s">
        <v>221</v>
      </c>
      <c r="D71" s="8" t="s">
        <v>198</v>
      </c>
      <c r="E71" s="115" t="s">
        <v>544</v>
      </c>
      <c r="F71" s="115"/>
      <c r="G71" s="69">
        <f>G72+G82</f>
        <v>13813.9</v>
      </c>
      <c r="H71" s="69">
        <f aca="true" t="shared" si="18" ref="H71">H72+H82</f>
        <v>0</v>
      </c>
      <c r="I71" s="69">
        <f t="shared" si="0"/>
        <v>13813.9</v>
      </c>
      <c r="J71" s="69">
        <f>J72+J82</f>
        <v>0</v>
      </c>
      <c r="K71" s="85">
        <f t="shared" si="1"/>
        <v>13813.9</v>
      </c>
      <c r="L71" s="13">
        <f>L72+L82</f>
        <v>-46.7</v>
      </c>
      <c r="M71" s="85">
        <f t="shared" si="2"/>
        <v>13767.199999999999</v>
      </c>
      <c r="N71" s="13">
        <f>N72+N82</f>
        <v>0</v>
      </c>
      <c r="O71" s="85">
        <f t="shared" si="3"/>
        <v>13767.199999999999</v>
      </c>
      <c r="P71" s="13">
        <f>P72+P82</f>
        <v>0</v>
      </c>
      <c r="Q71" s="85">
        <f t="shared" si="4"/>
        <v>13767.199999999999</v>
      </c>
    </row>
    <row r="72" spans="1:17" s="92" customFormat="1" ht="49.5" customHeight="1">
      <c r="A72" s="61" t="str">
        <f ca="1">IF(ISERROR(MATCH(E72,Код_КЦСР,0)),"",INDIRECT(ADDRESS(MATCH(E72,Код_КЦСР,0)+1,2,,,"КЦСР")))</f>
        <v>Обеспечение сохранности документов Архивного фонда и других архивных документов и предоставление потребителям ретроспективной информации</v>
      </c>
      <c r="B72" s="88">
        <v>801</v>
      </c>
      <c r="C72" s="8" t="s">
        <v>221</v>
      </c>
      <c r="D72" s="8" t="s">
        <v>198</v>
      </c>
      <c r="E72" s="115" t="s">
        <v>546</v>
      </c>
      <c r="F72" s="115"/>
      <c r="G72" s="69">
        <f>G73+G75+G78</f>
        <v>12741.9</v>
      </c>
      <c r="H72" s="69">
        <f aca="true" t="shared" si="19" ref="H72">H73+H75+H78</f>
        <v>0</v>
      </c>
      <c r="I72" s="69">
        <f t="shared" si="0"/>
        <v>12741.9</v>
      </c>
      <c r="J72" s="69">
        <f>J73+J75+J78</f>
        <v>0</v>
      </c>
      <c r="K72" s="85">
        <f t="shared" si="1"/>
        <v>12741.9</v>
      </c>
      <c r="L72" s="13">
        <f>L73+L75+L78</f>
        <v>-46.7</v>
      </c>
      <c r="M72" s="85">
        <f t="shared" si="2"/>
        <v>12695.199999999999</v>
      </c>
      <c r="N72" s="13">
        <f>N73+N75+N78</f>
        <v>0</v>
      </c>
      <c r="O72" s="85">
        <f t="shared" si="3"/>
        <v>12695.199999999999</v>
      </c>
      <c r="P72" s="13">
        <f>P73+P75+P78</f>
        <v>0</v>
      </c>
      <c r="Q72" s="85">
        <f t="shared" si="4"/>
        <v>12695.199999999999</v>
      </c>
    </row>
    <row r="73" spans="1:17" s="92" customFormat="1" ht="33">
      <c r="A73" s="61" t="str">
        <f aca="true" t="shared" si="20" ref="A73:A79">IF(ISERROR(MATCH(F73,Код_КВР,0)),"",INDIRECT(ADDRESS(MATCH(F73,Код_КВР,0)+1,2,,,"КВР")))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3" s="88">
        <v>801</v>
      </c>
      <c r="C73" s="8" t="s">
        <v>221</v>
      </c>
      <c r="D73" s="8" t="s">
        <v>198</v>
      </c>
      <c r="E73" s="115" t="s">
        <v>546</v>
      </c>
      <c r="F73" s="115">
        <v>100</v>
      </c>
      <c r="G73" s="69">
        <f>G74</f>
        <v>6387</v>
      </c>
      <c r="H73" s="69">
        <f>H74</f>
        <v>0</v>
      </c>
      <c r="I73" s="69">
        <f t="shared" si="0"/>
        <v>6387</v>
      </c>
      <c r="J73" s="69">
        <f>J74</f>
        <v>0</v>
      </c>
      <c r="K73" s="85">
        <f t="shared" si="1"/>
        <v>6387</v>
      </c>
      <c r="L73" s="13">
        <f>L74</f>
        <v>0</v>
      </c>
      <c r="M73" s="85">
        <f t="shared" si="2"/>
        <v>6387</v>
      </c>
      <c r="N73" s="13">
        <f>N74</f>
        <v>0</v>
      </c>
      <c r="O73" s="85">
        <f t="shared" si="3"/>
        <v>6387</v>
      </c>
      <c r="P73" s="13">
        <f>P74</f>
        <v>0</v>
      </c>
      <c r="Q73" s="85">
        <f t="shared" si="4"/>
        <v>6387</v>
      </c>
    </row>
    <row r="74" spans="1:17" s="92" customFormat="1" ht="12.75">
      <c r="A74" s="61" t="str">
        <f ca="1" t="shared" si="20"/>
        <v>Расходы на выплаты персоналу казенных учреждений</v>
      </c>
      <c r="B74" s="88">
        <v>801</v>
      </c>
      <c r="C74" s="8" t="s">
        <v>221</v>
      </c>
      <c r="D74" s="8" t="s">
        <v>198</v>
      </c>
      <c r="E74" s="115" t="s">
        <v>546</v>
      </c>
      <c r="F74" s="115">
        <v>110</v>
      </c>
      <c r="G74" s="69">
        <v>6387</v>
      </c>
      <c r="H74" s="64"/>
      <c r="I74" s="69">
        <f t="shared" si="0"/>
        <v>6387</v>
      </c>
      <c r="J74" s="64"/>
      <c r="K74" s="85">
        <f t="shared" si="1"/>
        <v>6387</v>
      </c>
      <c r="L74" s="85"/>
      <c r="M74" s="85">
        <f t="shared" si="2"/>
        <v>6387</v>
      </c>
      <c r="N74" s="85"/>
      <c r="O74" s="85">
        <f t="shared" si="3"/>
        <v>6387</v>
      </c>
      <c r="P74" s="85"/>
      <c r="Q74" s="85">
        <f t="shared" si="4"/>
        <v>6387</v>
      </c>
    </row>
    <row r="75" spans="1:17" s="92" customFormat="1" ht="12.75">
      <c r="A75" s="61" t="str">
        <f ca="1" t="shared" si="20"/>
        <v>Закупка товаров, работ и услуг для муниципальных нужд</v>
      </c>
      <c r="B75" s="88">
        <v>801</v>
      </c>
      <c r="C75" s="8" t="s">
        <v>221</v>
      </c>
      <c r="D75" s="8" t="s">
        <v>198</v>
      </c>
      <c r="E75" s="115" t="s">
        <v>546</v>
      </c>
      <c r="F75" s="115">
        <v>200</v>
      </c>
      <c r="G75" s="69">
        <f>G76</f>
        <v>4051.8</v>
      </c>
      <c r="H75" s="69">
        <f>H76</f>
        <v>0</v>
      </c>
      <c r="I75" s="69">
        <f t="shared" si="0"/>
        <v>4051.8</v>
      </c>
      <c r="J75" s="69">
        <f>J76</f>
        <v>-2.6</v>
      </c>
      <c r="K75" s="85">
        <f t="shared" si="1"/>
        <v>4049.2000000000003</v>
      </c>
      <c r="L75" s="13">
        <f>L76</f>
        <v>-46.7</v>
      </c>
      <c r="M75" s="85">
        <f t="shared" si="2"/>
        <v>4002.5000000000005</v>
      </c>
      <c r="N75" s="13">
        <f>N76</f>
        <v>0</v>
      </c>
      <c r="O75" s="85">
        <f t="shared" si="3"/>
        <v>4002.5000000000005</v>
      </c>
      <c r="P75" s="13">
        <f>P76</f>
        <v>0</v>
      </c>
      <c r="Q75" s="85">
        <f t="shared" si="4"/>
        <v>4002.5000000000005</v>
      </c>
    </row>
    <row r="76" spans="1:17" s="92" customFormat="1" ht="33">
      <c r="A76" s="61" t="str">
        <f ca="1" t="shared" si="20"/>
        <v>Иные закупки товаров, работ и услуг для обеспечения муниципальных нужд</v>
      </c>
      <c r="B76" s="88">
        <v>801</v>
      </c>
      <c r="C76" s="8" t="s">
        <v>221</v>
      </c>
      <c r="D76" s="8" t="s">
        <v>198</v>
      </c>
      <c r="E76" s="115" t="s">
        <v>546</v>
      </c>
      <c r="F76" s="115">
        <v>240</v>
      </c>
      <c r="G76" s="69">
        <f>G77</f>
        <v>4051.8</v>
      </c>
      <c r="H76" s="64"/>
      <c r="I76" s="69">
        <f>G76+H76</f>
        <v>4051.8</v>
      </c>
      <c r="J76" s="64">
        <f>J77</f>
        <v>-2.6</v>
      </c>
      <c r="K76" s="85">
        <f t="shared" si="1"/>
        <v>4049.2000000000003</v>
      </c>
      <c r="L76" s="85">
        <f>L77</f>
        <v>-46.7</v>
      </c>
      <c r="M76" s="85">
        <f t="shared" si="2"/>
        <v>4002.5000000000005</v>
      </c>
      <c r="N76" s="85">
        <f>N77</f>
        <v>0</v>
      </c>
      <c r="O76" s="85">
        <f t="shared" si="3"/>
        <v>4002.5000000000005</v>
      </c>
      <c r="P76" s="85">
        <f>P77</f>
        <v>0</v>
      </c>
      <c r="Q76" s="85">
        <f t="shared" si="4"/>
        <v>4002.5000000000005</v>
      </c>
    </row>
    <row r="77" spans="1:17" s="92" customFormat="1" ht="33">
      <c r="A77" s="61" t="str">
        <f ca="1" t="shared" si="20"/>
        <v xml:space="preserve">Прочая закупка товаров, работ и услуг для обеспечения муниципальных нужд         </v>
      </c>
      <c r="B77" s="88">
        <v>801</v>
      </c>
      <c r="C77" s="8" t="s">
        <v>221</v>
      </c>
      <c r="D77" s="8" t="s">
        <v>198</v>
      </c>
      <c r="E77" s="115" t="s">
        <v>546</v>
      </c>
      <c r="F77" s="115">
        <v>244</v>
      </c>
      <c r="G77" s="69">
        <v>4051.8</v>
      </c>
      <c r="H77" s="64"/>
      <c r="I77" s="69">
        <f t="shared" si="0"/>
        <v>4051.8</v>
      </c>
      <c r="J77" s="64">
        <v>-2.6</v>
      </c>
      <c r="K77" s="85">
        <f t="shared" si="1"/>
        <v>4049.2000000000003</v>
      </c>
      <c r="L77" s="85">
        <v>-46.7</v>
      </c>
      <c r="M77" s="85">
        <f t="shared" si="2"/>
        <v>4002.5000000000005</v>
      </c>
      <c r="N77" s="85"/>
      <c r="O77" s="85">
        <f t="shared" si="3"/>
        <v>4002.5000000000005</v>
      </c>
      <c r="P77" s="85"/>
      <c r="Q77" s="85">
        <f t="shared" si="4"/>
        <v>4002.5000000000005</v>
      </c>
    </row>
    <row r="78" spans="1:17" s="92" customFormat="1" ht="12.75">
      <c r="A78" s="61" t="str">
        <f ca="1" t="shared" si="20"/>
        <v>Иные бюджетные ассигнования</v>
      </c>
      <c r="B78" s="88">
        <v>801</v>
      </c>
      <c r="C78" s="8" t="s">
        <v>221</v>
      </c>
      <c r="D78" s="8" t="s">
        <v>198</v>
      </c>
      <c r="E78" s="115" t="s">
        <v>546</v>
      </c>
      <c r="F78" s="115">
        <v>800</v>
      </c>
      <c r="G78" s="69">
        <f>G79</f>
        <v>2303.1</v>
      </c>
      <c r="H78" s="69">
        <f>H79</f>
        <v>0</v>
      </c>
      <c r="I78" s="69">
        <f t="shared" si="0"/>
        <v>2303.1</v>
      </c>
      <c r="J78" s="69">
        <f>J79</f>
        <v>2.6</v>
      </c>
      <c r="K78" s="85">
        <f t="shared" si="1"/>
        <v>2305.7</v>
      </c>
      <c r="L78" s="13">
        <f>L79</f>
        <v>0</v>
      </c>
      <c r="M78" s="85">
        <f t="shared" si="2"/>
        <v>2305.7</v>
      </c>
      <c r="N78" s="13">
        <f>N79</f>
        <v>0</v>
      </c>
      <c r="O78" s="85">
        <f t="shared" si="3"/>
        <v>2305.7</v>
      </c>
      <c r="P78" s="13">
        <f>P79</f>
        <v>0</v>
      </c>
      <c r="Q78" s="85">
        <f t="shared" si="4"/>
        <v>2305.7</v>
      </c>
    </row>
    <row r="79" spans="1:17" s="92" customFormat="1" ht="12.75">
      <c r="A79" s="61" t="str">
        <f ca="1" t="shared" si="20"/>
        <v>Уплата налогов, сборов и иных платежей</v>
      </c>
      <c r="B79" s="88">
        <v>801</v>
      </c>
      <c r="C79" s="8" t="s">
        <v>221</v>
      </c>
      <c r="D79" s="8" t="s">
        <v>198</v>
      </c>
      <c r="E79" s="115" t="s">
        <v>546</v>
      </c>
      <c r="F79" s="115">
        <v>850</v>
      </c>
      <c r="G79" s="69">
        <f>G80</f>
        <v>2303.1</v>
      </c>
      <c r="H79" s="69">
        <f>H80</f>
        <v>0</v>
      </c>
      <c r="I79" s="69">
        <f t="shared" si="0"/>
        <v>2303.1</v>
      </c>
      <c r="J79" s="69">
        <f>J80+J81</f>
        <v>2.6</v>
      </c>
      <c r="K79" s="85">
        <f t="shared" si="1"/>
        <v>2305.7</v>
      </c>
      <c r="L79" s="13">
        <f>L80+L81</f>
        <v>0</v>
      </c>
      <c r="M79" s="85">
        <f t="shared" si="2"/>
        <v>2305.7</v>
      </c>
      <c r="N79" s="13">
        <f>N80+N81</f>
        <v>0</v>
      </c>
      <c r="O79" s="85">
        <f t="shared" si="3"/>
        <v>2305.7</v>
      </c>
      <c r="P79" s="13">
        <f>P80+P81</f>
        <v>0</v>
      </c>
      <c r="Q79" s="85">
        <f t="shared" si="4"/>
        <v>2305.7</v>
      </c>
    </row>
    <row r="80" spans="1:17" s="92" customFormat="1" ht="12.75">
      <c r="A80" s="61" t="str">
        <f ca="1">IF(ISERROR(MATCH(F80,Код_КВР,0)),"",INDIRECT(ADDRESS(MATCH(F80,Код_КВР,0)+1,2,,,"КВР")))</f>
        <v>Уплата налога на имущество организаций и земельного налога</v>
      </c>
      <c r="B80" s="88">
        <v>801</v>
      </c>
      <c r="C80" s="8" t="s">
        <v>221</v>
      </c>
      <c r="D80" s="8" t="s">
        <v>198</v>
      </c>
      <c r="E80" s="115" t="s">
        <v>546</v>
      </c>
      <c r="F80" s="115">
        <v>851</v>
      </c>
      <c r="G80" s="69">
        <v>2303.1</v>
      </c>
      <c r="H80" s="69"/>
      <c r="I80" s="69">
        <f t="shared" si="0"/>
        <v>2303.1</v>
      </c>
      <c r="J80" s="69"/>
      <c r="K80" s="85">
        <f t="shared" si="1"/>
        <v>2303.1</v>
      </c>
      <c r="L80" s="13"/>
      <c r="M80" s="85">
        <f t="shared" si="2"/>
        <v>2303.1</v>
      </c>
      <c r="N80" s="13"/>
      <c r="O80" s="85">
        <f t="shared" si="3"/>
        <v>2303.1</v>
      </c>
      <c r="P80" s="13"/>
      <c r="Q80" s="85">
        <f t="shared" si="4"/>
        <v>2303.1</v>
      </c>
    </row>
    <row r="81" spans="1:17" s="92" customFormat="1" ht="12.75">
      <c r="A81" s="61" t="str">
        <f ca="1">IF(ISERROR(MATCH(F81,Код_КВР,0)),"",INDIRECT(ADDRESS(MATCH(F81,Код_КВР,0)+1,2,,,"КВР")))</f>
        <v>Уплата прочих налогов, сборов и иных платежей</v>
      </c>
      <c r="B81" s="88">
        <v>801</v>
      </c>
      <c r="C81" s="8" t="s">
        <v>221</v>
      </c>
      <c r="D81" s="8" t="s">
        <v>198</v>
      </c>
      <c r="E81" s="115" t="s">
        <v>546</v>
      </c>
      <c r="F81" s="115">
        <v>852</v>
      </c>
      <c r="G81" s="69"/>
      <c r="H81" s="69"/>
      <c r="I81" s="69"/>
      <c r="J81" s="69">
        <v>2.6</v>
      </c>
      <c r="K81" s="85">
        <f t="shared" si="1"/>
        <v>2.6</v>
      </c>
      <c r="L81" s="13"/>
      <c r="M81" s="85">
        <f t="shared" si="2"/>
        <v>2.6</v>
      </c>
      <c r="N81" s="13"/>
      <c r="O81" s="85">
        <f t="shared" si="3"/>
        <v>2.6</v>
      </c>
      <c r="P81" s="13"/>
      <c r="Q81" s="85">
        <f t="shared" si="4"/>
        <v>2.6</v>
      </c>
    </row>
    <row r="82" spans="1:17" s="92" customFormat="1" ht="98.25" customHeight="1">
      <c r="A82" s="61" t="str">
        <f ca="1">IF(ISERROR(MATCH(E82,Код_КЦСР,0)),"",INDIRECT(ADDRESS(MATCH(E82,Код_КЦСР,0)+1,2,,,"КЦСР")))</f>
        <v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субвенций из областного бюджета</v>
      </c>
      <c r="B82" s="88">
        <v>801</v>
      </c>
      <c r="C82" s="8" t="s">
        <v>221</v>
      </c>
      <c r="D82" s="8" t="s">
        <v>198</v>
      </c>
      <c r="E82" s="115" t="s">
        <v>390</v>
      </c>
      <c r="F82" s="115"/>
      <c r="G82" s="69">
        <f>G83+G85</f>
        <v>1072</v>
      </c>
      <c r="H82" s="69">
        <f>H83+H85</f>
        <v>0</v>
      </c>
      <c r="I82" s="69">
        <f t="shared" si="0"/>
        <v>1072</v>
      </c>
      <c r="J82" s="69">
        <f>J83+J85</f>
        <v>0</v>
      </c>
      <c r="K82" s="85">
        <f t="shared" si="1"/>
        <v>1072</v>
      </c>
      <c r="L82" s="13">
        <f>L83+L85</f>
        <v>0</v>
      </c>
      <c r="M82" s="85">
        <f t="shared" si="2"/>
        <v>1072</v>
      </c>
      <c r="N82" s="13">
        <f>N83+N85</f>
        <v>0</v>
      </c>
      <c r="O82" s="85">
        <f t="shared" si="3"/>
        <v>1072</v>
      </c>
      <c r="P82" s="13">
        <f>P83+P85</f>
        <v>0</v>
      </c>
      <c r="Q82" s="85">
        <f t="shared" si="4"/>
        <v>1072</v>
      </c>
    </row>
    <row r="83" spans="1:17" s="92" customFormat="1" ht="33">
      <c r="A83" s="61" t="str">
        <f ca="1">IF(ISERROR(MATCH(F83,Код_КВР,0)),"",INDIRECT(ADDRESS(MATCH(F83,Код_КВР,0)+1,2,,,"КВР")))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3" s="88">
        <v>801</v>
      </c>
      <c r="C83" s="8" t="s">
        <v>221</v>
      </c>
      <c r="D83" s="8" t="s">
        <v>198</v>
      </c>
      <c r="E83" s="115" t="s">
        <v>390</v>
      </c>
      <c r="F83" s="115">
        <v>100</v>
      </c>
      <c r="G83" s="69">
        <f>G84</f>
        <v>305.2</v>
      </c>
      <c r="H83" s="69">
        <f>H84</f>
        <v>0</v>
      </c>
      <c r="I83" s="69">
        <f t="shared" si="0"/>
        <v>305.2</v>
      </c>
      <c r="J83" s="69">
        <f>J84</f>
        <v>0</v>
      </c>
      <c r="K83" s="85">
        <f t="shared" si="1"/>
        <v>305.2</v>
      </c>
      <c r="L83" s="13">
        <f>L84</f>
        <v>0</v>
      </c>
      <c r="M83" s="85">
        <f t="shared" si="2"/>
        <v>305.2</v>
      </c>
      <c r="N83" s="13">
        <f>N84</f>
        <v>0</v>
      </c>
      <c r="O83" s="85">
        <f t="shared" si="3"/>
        <v>305.2</v>
      </c>
      <c r="P83" s="13">
        <f>P84</f>
        <v>0</v>
      </c>
      <c r="Q83" s="85">
        <f t="shared" si="4"/>
        <v>305.2</v>
      </c>
    </row>
    <row r="84" spans="1:17" s="92" customFormat="1" ht="12.75">
      <c r="A84" s="61" t="str">
        <f ca="1">IF(ISERROR(MATCH(F84,Код_КВР,0)),"",INDIRECT(ADDRESS(MATCH(F84,Код_КВР,0)+1,2,,,"КВР")))</f>
        <v>Расходы на выплаты персоналу казенных учреждений</v>
      </c>
      <c r="B84" s="88">
        <v>801</v>
      </c>
      <c r="C84" s="8" t="s">
        <v>221</v>
      </c>
      <c r="D84" s="8" t="s">
        <v>198</v>
      </c>
      <c r="E84" s="115" t="s">
        <v>390</v>
      </c>
      <c r="F84" s="115">
        <v>110</v>
      </c>
      <c r="G84" s="69">
        <v>305.2</v>
      </c>
      <c r="H84" s="69"/>
      <c r="I84" s="69">
        <f t="shared" si="0"/>
        <v>305.2</v>
      </c>
      <c r="J84" s="69"/>
      <c r="K84" s="85">
        <f t="shared" si="1"/>
        <v>305.2</v>
      </c>
      <c r="L84" s="13"/>
      <c r="M84" s="85">
        <f t="shared" si="2"/>
        <v>305.2</v>
      </c>
      <c r="N84" s="13"/>
      <c r="O84" s="85">
        <f t="shared" si="3"/>
        <v>305.2</v>
      </c>
      <c r="P84" s="13"/>
      <c r="Q84" s="85">
        <f t="shared" si="4"/>
        <v>305.2</v>
      </c>
    </row>
    <row r="85" spans="1:17" s="92" customFormat="1" ht="12.75">
      <c r="A85" s="61" t="str">
        <f ca="1">IF(ISERROR(MATCH(F85,Код_КВР,0)),"",INDIRECT(ADDRESS(MATCH(F85,Код_КВР,0)+1,2,,,"КВР")))</f>
        <v>Закупка товаров, работ и услуг для муниципальных нужд</v>
      </c>
      <c r="B85" s="88">
        <v>801</v>
      </c>
      <c r="C85" s="8" t="s">
        <v>221</v>
      </c>
      <c r="D85" s="8" t="s">
        <v>198</v>
      </c>
      <c r="E85" s="115" t="s">
        <v>390</v>
      </c>
      <c r="F85" s="115">
        <v>200</v>
      </c>
      <c r="G85" s="69">
        <f>G86</f>
        <v>766.8</v>
      </c>
      <c r="H85" s="69">
        <f>H86</f>
        <v>0</v>
      </c>
      <c r="I85" s="69">
        <f t="shared" si="0"/>
        <v>766.8</v>
      </c>
      <c r="J85" s="69">
        <f>J86</f>
        <v>0</v>
      </c>
      <c r="K85" s="85">
        <f t="shared" si="1"/>
        <v>766.8</v>
      </c>
      <c r="L85" s="13">
        <f>L86</f>
        <v>0</v>
      </c>
      <c r="M85" s="85">
        <f t="shared" si="2"/>
        <v>766.8</v>
      </c>
      <c r="N85" s="13">
        <f>N86</f>
        <v>0</v>
      </c>
      <c r="O85" s="85">
        <f t="shared" si="3"/>
        <v>766.8</v>
      </c>
      <c r="P85" s="13">
        <f>P86</f>
        <v>0</v>
      </c>
      <c r="Q85" s="85">
        <f t="shared" si="4"/>
        <v>766.8</v>
      </c>
    </row>
    <row r="86" spans="1:17" s="92" customFormat="1" ht="33">
      <c r="A86" s="61" t="str">
        <f ca="1">IF(ISERROR(MATCH(F86,Код_КВР,0)),"",INDIRECT(ADDRESS(MATCH(F86,Код_КВР,0)+1,2,,,"КВР")))</f>
        <v>Иные закупки товаров, работ и услуг для обеспечения муниципальных нужд</v>
      </c>
      <c r="B86" s="88">
        <v>801</v>
      </c>
      <c r="C86" s="8" t="s">
        <v>221</v>
      </c>
      <c r="D86" s="8" t="s">
        <v>198</v>
      </c>
      <c r="E86" s="115" t="s">
        <v>390</v>
      </c>
      <c r="F86" s="115">
        <v>240</v>
      </c>
      <c r="G86" s="69">
        <f>G87</f>
        <v>766.8</v>
      </c>
      <c r="H86" s="69">
        <f>H87</f>
        <v>0</v>
      </c>
      <c r="I86" s="69">
        <f t="shared" si="0"/>
        <v>766.8</v>
      </c>
      <c r="J86" s="69">
        <f>J87</f>
        <v>0</v>
      </c>
      <c r="K86" s="85">
        <f t="shared" si="1"/>
        <v>766.8</v>
      </c>
      <c r="L86" s="13">
        <f>L87</f>
        <v>0</v>
      </c>
      <c r="M86" s="85">
        <f t="shared" si="2"/>
        <v>766.8</v>
      </c>
      <c r="N86" s="13">
        <f>N87</f>
        <v>0</v>
      </c>
      <c r="O86" s="85">
        <f t="shared" si="3"/>
        <v>766.8</v>
      </c>
      <c r="P86" s="13">
        <f>P87</f>
        <v>0</v>
      </c>
      <c r="Q86" s="85">
        <f t="shared" si="4"/>
        <v>766.8</v>
      </c>
    </row>
    <row r="87" spans="1:17" s="92" customFormat="1" ht="33">
      <c r="A87" s="61" t="str">
        <f ca="1">IF(ISERROR(MATCH(F87,Код_КВР,0)),"",INDIRECT(ADDRESS(MATCH(F87,Код_КВР,0)+1,2,,,"КВР")))</f>
        <v xml:space="preserve">Прочая закупка товаров, работ и услуг для обеспечения муниципальных нужд         </v>
      </c>
      <c r="B87" s="88">
        <v>801</v>
      </c>
      <c r="C87" s="8" t="s">
        <v>221</v>
      </c>
      <c r="D87" s="8" t="s">
        <v>198</v>
      </c>
      <c r="E87" s="115" t="s">
        <v>390</v>
      </c>
      <c r="F87" s="115">
        <v>244</v>
      </c>
      <c r="G87" s="69">
        <v>766.8</v>
      </c>
      <c r="H87" s="69"/>
      <c r="I87" s="69">
        <f t="shared" si="0"/>
        <v>766.8</v>
      </c>
      <c r="J87" s="69"/>
      <c r="K87" s="85">
        <f t="shared" si="1"/>
        <v>766.8</v>
      </c>
      <c r="L87" s="13"/>
      <c r="M87" s="85">
        <f t="shared" si="2"/>
        <v>766.8</v>
      </c>
      <c r="N87" s="13"/>
      <c r="O87" s="85">
        <f t="shared" si="3"/>
        <v>766.8</v>
      </c>
      <c r="P87" s="13"/>
      <c r="Q87" s="85">
        <f t="shared" si="4"/>
        <v>766.8</v>
      </c>
    </row>
    <row r="88" spans="1:17" s="92" customFormat="1" ht="33">
      <c r="A88" s="61" t="str">
        <f ca="1">IF(ISERROR(MATCH(E88,Код_КЦСР,0)),"",INDIRECT(ADDRESS(MATCH(E88,Код_КЦСР,0)+1,2,,,"КЦСР")))</f>
        <v>Муниципальная программа «Содействие развитию потребительского рынка в городе Череповце на 2013-2017 годы»</v>
      </c>
      <c r="B88" s="88">
        <v>801</v>
      </c>
      <c r="C88" s="8" t="s">
        <v>221</v>
      </c>
      <c r="D88" s="8" t="s">
        <v>198</v>
      </c>
      <c r="E88" s="115" t="s">
        <v>556</v>
      </c>
      <c r="F88" s="115"/>
      <c r="G88" s="69">
        <f aca="true" t="shared" si="21" ref="G88:P91">G89</f>
        <v>150</v>
      </c>
      <c r="H88" s="69">
        <f t="shared" si="21"/>
        <v>0</v>
      </c>
      <c r="I88" s="69">
        <f t="shared" si="0"/>
        <v>150</v>
      </c>
      <c r="J88" s="69">
        <f t="shared" si="21"/>
        <v>0</v>
      </c>
      <c r="K88" s="85">
        <f t="shared" si="1"/>
        <v>150</v>
      </c>
      <c r="L88" s="13">
        <f t="shared" si="21"/>
        <v>0</v>
      </c>
      <c r="M88" s="85">
        <f t="shared" si="2"/>
        <v>150</v>
      </c>
      <c r="N88" s="13">
        <f t="shared" si="21"/>
        <v>0</v>
      </c>
      <c r="O88" s="85">
        <f t="shared" si="3"/>
        <v>150</v>
      </c>
      <c r="P88" s="13">
        <f t="shared" si="21"/>
        <v>0</v>
      </c>
      <c r="Q88" s="85">
        <f t="shared" si="4"/>
        <v>150</v>
      </c>
    </row>
    <row r="89" spans="1:17" s="92" customFormat="1" ht="49.5">
      <c r="A89" s="61" t="str">
        <f ca="1">IF(ISERROR(MATCH(E89,Код_КЦСР,0)),"",INDIRECT(ADDRESS(MATCH(E89,Код_КЦСР,0)+1,2,,,"КЦСР")))</f>
        <v>Проведение конкурсов среди предприятий сферы потребительского рынка, организация участия предприятий потребительского рынка в областных конкурсах</v>
      </c>
      <c r="B89" s="88">
        <v>801</v>
      </c>
      <c r="C89" s="8" t="s">
        <v>221</v>
      </c>
      <c r="D89" s="8" t="s">
        <v>198</v>
      </c>
      <c r="E89" s="115" t="s">
        <v>558</v>
      </c>
      <c r="F89" s="115"/>
      <c r="G89" s="69">
        <f t="shared" si="21"/>
        <v>150</v>
      </c>
      <c r="H89" s="69">
        <f t="shared" si="21"/>
        <v>0</v>
      </c>
      <c r="I89" s="69">
        <f t="shared" si="0"/>
        <v>150</v>
      </c>
      <c r="J89" s="69">
        <f t="shared" si="21"/>
        <v>0</v>
      </c>
      <c r="K89" s="85">
        <f t="shared" si="1"/>
        <v>150</v>
      </c>
      <c r="L89" s="13">
        <f t="shared" si="21"/>
        <v>0</v>
      </c>
      <c r="M89" s="85">
        <f t="shared" si="2"/>
        <v>150</v>
      </c>
      <c r="N89" s="13">
        <f t="shared" si="21"/>
        <v>0</v>
      </c>
      <c r="O89" s="85">
        <f t="shared" si="3"/>
        <v>150</v>
      </c>
      <c r="P89" s="13">
        <f t="shared" si="21"/>
        <v>0</v>
      </c>
      <c r="Q89" s="85">
        <f t="shared" si="4"/>
        <v>150</v>
      </c>
    </row>
    <row r="90" spans="1:17" s="92" customFormat="1" ht="12.75">
      <c r="A90" s="61" t="str">
        <f ca="1">IF(ISERROR(MATCH(F90,Код_КВР,0)),"",INDIRECT(ADDRESS(MATCH(F90,Код_КВР,0)+1,2,,,"КВР")))</f>
        <v>Закупка товаров, работ и услуг для муниципальных нужд</v>
      </c>
      <c r="B90" s="88">
        <v>801</v>
      </c>
      <c r="C90" s="8" t="s">
        <v>221</v>
      </c>
      <c r="D90" s="8" t="s">
        <v>198</v>
      </c>
      <c r="E90" s="115" t="s">
        <v>558</v>
      </c>
      <c r="F90" s="115">
        <v>200</v>
      </c>
      <c r="G90" s="69">
        <f t="shared" si="21"/>
        <v>150</v>
      </c>
      <c r="H90" s="69">
        <f t="shared" si="21"/>
        <v>0</v>
      </c>
      <c r="I90" s="69">
        <f t="shared" si="0"/>
        <v>150</v>
      </c>
      <c r="J90" s="69">
        <f t="shared" si="21"/>
        <v>0</v>
      </c>
      <c r="K90" s="85">
        <f t="shared" si="1"/>
        <v>150</v>
      </c>
      <c r="L90" s="13">
        <f t="shared" si="21"/>
        <v>0</v>
      </c>
      <c r="M90" s="85">
        <f t="shared" si="2"/>
        <v>150</v>
      </c>
      <c r="N90" s="13">
        <f t="shared" si="21"/>
        <v>0</v>
      </c>
      <c r="O90" s="85">
        <f t="shared" si="3"/>
        <v>150</v>
      </c>
      <c r="P90" s="13">
        <f t="shared" si="21"/>
        <v>0</v>
      </c>
      <c r="Q90" s="85">
        <f aca="true" t="shared" si="22" ref="Q90:Q153">O90+P90</f>
        <v>150</v>
      </c>
    </row>
    <row r="91" spans="1:17" s="92" customFormat="1" ht="33">
      <c r="A91" s="61" t="str">
        <f ca="1">IF(ISERROR(MATCH(F91,Код_КВР,0)),"",INDIRECT(ADDRESS(MATCH(F91,Код_КВР,0)+1,2,,,"КВР")))</f>
        <v>Иные закупки товаров, работ и услуг для обеспечения муниципальных нужд</v>
      </c>
      <c r="B91" s="88">
        <v>801</v>
      </c>
      <c r="C91" s="8" t="s">
        <v>221</v>
      </c>
      <c r="D91" s="8" t="s">
        <v>198</v>
      </c>
      <c r="E91" s="115" t="s">
        <v>558</v>
      </c>
      <c r="F91" s="115">
        <v>240</v>
      </c>
      <c r="G91" s="69">
        <f t="shared" si="21"/>
        <v>150</v>
      </c>
      <c r="H91" s="69">
        <f t="shared" si="21"/>
        <v>0</v>
      </c>
      <c r="I91" s="69">
        <f t="shared" si="0"/>
        <v>150</v>
      </c>
      <c r="J91" s="69">
        <f t="shared" si="21"/>
        <v>0</v>
      </c>
      <c r="K91" s="85">
        <f t="shared" si="1"/>
        <v>150</v>
      </c>
      <c r="L91" s="13">
        <f t="shared" si="21"/>
        <v>0</v>
      </c>
      <c r="M91" s="85">
        <f t="shared" si="2"/>
        <v>150</v>
      </c>
      <c r="N91" s="13">
        <f t="shared" si="21"/>
        <v>0</v>
      </c>
      <c r="O91" s="85">
        <f t="shared" si="3"/>
        <v>150</v>
      </c>
      <c r="P91" s="13">
        <f t="shared" si="21"/>
        <v>0</v>
      </c>
      <c r="Q91" s="85">
        <f t="shared" si="22"/>
        <v>150</v>
      </c>
    </row>
    <row r="92" spans="1:17" s="92" customFormat="1" ht="33">
      <c r="A92" s="61" t="str">
        <f ca="1">IF(ISERROR(MATCH(F92,Код_КВР,0)),"",INDIRECT(ADDRESS(MATCH(F92,Код_КВР,0)+1,2,,,"КВР")))</f>
        <v xml:space="preserve">Прочая закупка товаров, работ и услуг для обеспечения муниципальных нужд         </v>
      </c>
      <c r="B92" s="88">
        <v>801</v>
      </c>
      <c r="C92" s="8" t="s">
        <v>221</v>
      </c>
      <c r="D92" s="8" t="s">
        <v>198</v>
      </c>
      <c r="E92" s="115" t="s">
        <v>558</v>
      </c>
      <c r="F92" s="115">
        <v>244</v>
      </c>
      <c r="G92" s="69">
        <v>150</v>
      </c>
      <c r="H92" s="69"/>
      <c r="I92" s="69">
        <f t="shared" si="0"/>
        <v>150</v>
      </c>
      <c r="J92" s="69"/>
      <c r="K92" s="85">
        <f t="shared" si="1"/>
        <v>150</v>
      </c>
      <c r="L92" s="13"/>
      <c r="M92" s="85">
        <f aca="true" t="shared" si="23" ref="M92:M155">K92+L92</f>
        <v>150</v>
      </c>
      <c r="N92" s="13"/>
      <c r="O92" s="85">
        <f aca="true" t="shared" si="24" ref="O92:O155">M92+N92</f>
        <v>150</v>
      </c>
      <c r="P92" s="13"/>
      <c r="Q92" s="85">
        <f t="shared" si="22"/>
        <v>150</v>
      </c>
    </row>
    <row r="93" spans="1:17" s="92" customFormat="1" ht="12.75">
      <c r="A93" s="61" t="str">
        <f ca="1">IF(ISERROR(MATCH(E93,Код_КЦСР,0)),"",INDIRECT(ADDRESS(MATCH(E93,Код_КЦСР,0)+1,2,,,"КЦСР")))</f>
        <v>Муниципальная программа «Здоровый город» на 2014-2022 годы</v>
      </c>
      <c r="B93" s="88">
        <v>801</v>
      </c>
      <c r="C93" s="8" t="s">
        <v>221</v>
      </c>
      <c r="D93" s="8" t="s">
        <v>198</v>
      </c>
      <c r="E93" s="115" t="s">
        <v>580</v>
      </c>
      <c r="F93" s="115"/>
      <c r="G93" s="69">
        <f>G94+G103</f>
        <v>1353.4</v>
      </c>
      <c r="H93" s="69">
        <f>H94+H103</f>
        <v>0</v>
      </c>
      <c r="I93" s="69">
        <f aca="true" t="shared" si="25" ref="I93:I164">G93+H93</f>
        <v>1353.4</v>
      </c>
      <c r="J93" s="69">
        <f>J94+J103</f>
        <v>0</v>
      </c>
      <c r="K93" s="85">
        <f aca="true" t="shared" si="26" ref="K93:K164">I93+J93</f>
        <v>1353.4</v>
      </c>
      <c r="L93" s="13">
        <f>L94+L103</f>
        <v>0</v>
      </c>
      <c r="M93" s="85">
        <f t="shared" si="23"/>
        <v>1353.4</v>
      </c>
      <c r="N93" s="13">
        <f>N94+N103</f>
        <v>0</v>
      </c>
      <c r="O93" s="85">
        <f t="shared" si="24"/>
        <v>1353.4</v>
      </c>
      <c r="P93" s="13">
        <f>P94+P103</f>
        <v>0</v>
      </c>
      <c r="Q93" s="85">
        <f t="shared" si="22"/>
        <v>1353.4</v>
      </c>
    </row>
    <row r="94" spans="1:17" s="92" customFormat="1" ht="12.75">
      <c r="A94" s="61" t="str">
        <f ca="1">IF(ISERROR(MATCH(E94,Код_КЦСР,0)),"",INDIRECT(ADDRESS(MATCH(E94,Код_КЦСР,0)+1,2,,,"КЦСР")))</f>
        <v>Организационно-методическое обеспечение Программы</v>
      </c>
      <c r="B94" s="88">
        <v>801</v>
      </c>
      <c r="C94" s="8" t="s">
        <v>221</v>
      </c>
      <c r="D94" s="8" t="s">
        <v>198</v>
      </c>
      <c r="E94" s="115" t="s">
        <v>582</v>
      </c>
      <c r="F94" s="115"/>
      <c r="G94" s="69">
        <f>G95+G101</f>
        <v>954</v>
      </c>
      <c r="H94" s="69">
        <f>H95+H101</f>
        <v>0</v>
      </c>
      <c r="I94" s="69">
        <f t="shared" si="25"/>
        <v>954</v>
      </c>
      <c r="J94" s="69">
        <f>J95+J98</f>
        <v>0</v>
      </c>
      <c r="K94" s="85">
        <f t="shared" si="26"/>
        <v>954</v>
      </c>
      <c r="L94" s="13">
        <f>L95+L98</f>
        <v>0</v>
      </c>
      <c r="M94" s="85">
        <f t="shared" si="23"/>
        <v>954</v>
      </c>
      <c r="N94" s="13">
        <f>N95+N98</f>
        <v>0</v>
      </c>
      <c r="O94" s="85">
        <f t="shared" si="24"/>
        <v>954</v>
      </c>
      <c r="P94" s="13">
        <f>P95+P98</f>
        <v>0</v>
      </c>
      <c r="Q94" s="85">
        <f t="shared" si="22"/>
        <v>954</v>
      </c>
    </row>
    <row r="95" spans="1:17" s="92" customFormat="1" ht="12.75">
      <c r="A95" s="61" t="str">
        <f aca="true" t="shared" si="27" ref="A95:A102">IF(ISERROR(MATCH(F95,Код_КВР,0)),"",INDIRECT(ADDRESS(MATCH(F95,Код_КВР,0)+1,2,,,"КВР")))</f>
        <v>Закупка товаров, работ и услуг для муниципальных нужд</v>
      </c>
      <c r="B95" s="88">
        <v>801</v>
      </c>
      <c r="C95" s="8" t="s">
        <v>221</v>
      </c>
      <c r="D95" s="8" t="s">
        <v>198</v>
      </c>
      <c r="E95" s="115" t="s">
        <v>582</v>
      </c>
      <c r="F95" s="115">
        <v>200</v>
      </c>
      <c r="G95" s="69">
        <f>G96</f>
        <v>276</v>
      </c>
      <c r="H95" s="69">
        <f>H96</f>
        <v>0</v>
      </c>
      <c r="I95" s="69">
        <f t="shared" si="25"/>
        <v>276</v>
      </c>
      <c r="J95" s="69">
        <f>J96</f>
        <v>-130</v>
      </c>
      <c r="K95" s="85">
        <f t="shared" si="26"/>
        <v>146</v>
      </c>
      <c r="L95" s="13">
        <f>L96</f>
        <v>0</v>
      </c>
      <c r="M95" s="85">
        <f t="shared" si="23"/>
        <v>146</v>
      </c>
      <c r="N95" s="13">
        <f>N96</f>
        <v>0</v>
      </c>
      <c r="O95" s="85">
        <f t="shared" si="24"/>
        <v>146</v>
      </c>
      <c r="P95" s="13">
        <f>P96</f>
        <v>0</v>
      </c>
      <c r="Q95" s="85">
        <f t="shared" si="22"/>
        <v>146</v>
      </c>
    </row>
    <row r="96" spans="1:17" s="92" customFormat="1" ht="33">
      <c r="A96" s="61" t="str">
        <f ca="1" t="shared" si="27"/>
        <v>Иные закупки товаров, работ и услуг для обеспечения муниципальных нужд</v>
      </c>
      <c r="B96" s="88">
        <v>801</v>
      </c>
      <c r="C96" s="8" t="s">
        <v>221</v>
      </c>
      <c r="D96" s="8" t="s">
        <v>198</v>
      </c>
      <c r="E96" s="115" t="s">
        <v>582</v>
      </c>
      <c r="F96" s="115">
        <v>240</v>
      </c>
      <c r="G96" s="69">
        <f>G97</f>
        <v>276</v>
      </c>
      <c r="H96" s="69">
        <f>H97</f>
        <v>0</v>
      </c>
      <c r="I96" s="69">
        <f t="shared" si="25"/>
        <v>276</v>
      </c>
      <c r="J96" s="69">
        <f>J97</f>
        <v>-130</v>
      </c>
      <c r="K96" s="85">
        <f t="shared" si="26"/>
        <v>146</v>
      </c>
      <c r="L96" s="13">
        <f>L97</f>
        <v>0</v>
      </c>
      <c r="M96" s="85">
        <f t="shared" si="23"/>
        <v>146</v>
      </c>
      <c r="N96" s="13">
        <f>N97</f>
        <v>0</v>
      </c>
      <c r="O96" s="85">
        <f t="shared" si="24"/>
        <v>146</v>
      </c>
      <c r="P96" s="13">
        <f>P97</f>
        <v>0</v>
      </c>
      <c r="Q96" s="85">
        <f t="shared" si="22"/>
        <v>146</v>
      </c>
    </row>
    <row r="97" spans="1:17" s="92" customFormat="1" ht="33">
      <c r="A97" s="61" t="str">
        <f ca="1" t="shared" si="27"/>
        <v xml:space="preserve">Прочая закупка товаров, работ и услуг для обеспечения муниципальных нужд         </v>
      </c>
      <c r="B97" s="88">
        <v>801</v>
      </c>
      <c r="C97" s="8" t="s">
        <v>221</v>
      </c>
      <c r="D97" s="8" t="s">
        <v>198</v>
      </c>
      <c r="E97" s="115" t="s">
        <v>582</v>
      </c>
      <c r="F97" s="115">
        <v>244</v>
      </c>
      <c r="G97" s="69">
        <v>276</v>
      </c>
      <c r="H97" s="69"/>
      <c r="I97" s="69">
        <f t="shared" si="25"/>
        <v>276</v>
      </c>
      <c r="J97" s="69">
        <v>-130</v>
      </c>
      <c r="K97" s="85">
        <f t="shared" si="26"/>
        <v>146</v>
      </c>
      <c r="L97" s="13"/>
      <c r="M97" s="85">
        <f t="shared" si="23"/>
        <v>146</v>
      </c>
      <c r="N97" s="13"/>
      <c r="O97" s="85">
        <f t="shared" si="24"/>
        <v>146</v>
      </c>
      <c r="P97" s="13"/>
      <c r="Q97" s="85">
        <f t="shared" si="22"/>
        <v>146</v>
      </c>
    </row>
    <row r="98" spans="1:17" s="92" customFormat="1" ht="12.75">
      <c r="A98" s="61" t="str">
        <f ca="1" t="shared" si="27"/>
        <v>Иные бюджетные ассигнования</v>
      </c>
      <c r="B98" s="88">
        <v>801</v>
      </c>
      <c r="C98" s="8" t="s">
        <v>221</v>
      </c>
      <c r="D98" s="8" t="s">
        <v>198</v>
      </c>
      <c r="E98" s="115" t="s">
        <v>582</v>
      </c>
      <c r="F98" s="115">
        <v>800</v>
      </c>
      <c r="G98" s="69"/>
      <c r="H98" s="69"/>
      <c r="I98" s="69">
        <f>I99+I101</f>
        <v>678</v>
      </c>
      <c r="J98" s="69">
        <f>J99+J101</f>
        <v>130</v>
      </c>
      <c r="K98" s="85">
        <f t="shared" si="26"/>
        <v>808</v>
      </c>
      <c r="L98" s="13">
        <f>L99+L101</f>
        <v>0</v>
      </c>
      <c r="M98" s="85">
        <f t="shared" si="23"/>
        <v>808</v>
      </c>
      <c r="N98" s="13">
        <f>N99+N101</f>
        <v>0</v>
      </c>
      <c r="O98" s="85">
        <f t="shared" si="24"/>
        <v>808</v>
      </c>
      <c r="P98" s="13">
        <f>P99+P101</f>
        <v>0</v>
      </c>
      <c r="Q98" s="85">
        <f t="shared" si="22"/>
        <v>808</v>
      </c>
    </row>
    <row r="99" spans="1:17" s="92" customFormat="1" ht="12.75">
      <c r="A99" s="61" t="str">
        <f ca="1" t="shared" si="27"/>
        <v>Уплата налогов, сборов и иных платежей</v>
      </c>
      <c r="B99" s="88">
        <v>801</v>
      </c>
      <c r="C99" s="8" t="s">
        <v>221</v>
      </c>
      <c r="D99" s="8" t="s">
        <v>198</v>
      </c>
      <c r="E99" s="115" t="s">
        <v>582</v>
      </c>
      <c r="F99" s="115">
        <v>850</v>
      </c>
      <c r="G99" s="69"/>
      <c r="H99" s="69"/>
      <c r="I99" s="69"/>
      <c r="J99" s="69">
        <f>J100</f>
        <v>678</v>
      </c>
      <c r="K99" s="85">
        <f t="shared" si="26"/>
        <v>678</v>
      </c>
      <c r="L99" s="13">
        <f>L100</f>
        <v>0</v>
      </c>
      <c r="M99" s="85">
        <f t="shared" si="23"/>
        <v>678</v>
      </c>
      <c r="N99" s="13">
        <f>N100</f>
        <v>0</v>
      </c>
      <c r="O99" s="85">
        <f t="shared" si="24"/>
        <v>678</v>
      </c>
      <c r="P99" s="13">
        <f>P100</f>
        <v>0</v>
      </c>
      <c r="Q99" s="85">
        <f t="shared" si="22"/>
        <v>678</v>
      </c>
    </row>
    <row r="100" spans="1:17" s="92" customFormat="1" ht="12.75">
      <c r="A100" s="61" t="str">
        <f ca="1" t="shared" si="27"/>
        <v>Уплата прочих налогов, сборов и иных платежей</v>
      </c>
      <c r="B100" s="88">
        <v>801</v>
      </c>
      <c r="C100" s="8" t="s">
        <v>221</v>
      </c>
      <c r="D100" s="8" t="s">
        <v>198</v>
      </c>
      <c r="E100" s="115" t="s">
        <v>582</v>
      </c>
      <c r="F100" s="115">
        <v>852</v>
      </c>
      <c r="G100" s="69"/>
      <c r="H100" s="69"/>
      <c r="I100" s="69"/>
      <c r="J100" s="69">
        <v>678</v>
      </c>
      <c r="K100" s="85">
        <f t="shared" si="26"/>
        <v>678</v>
      </c>
      <c r="L100" s="13"/>
      <c r="M100" s="85">
        <f t="shared" si="23"/>
        <v>678</v>
      </c>
      <c r="N100" s="13"/>
      <c r="O100" s="85">
        <f t="shared" si="24"/>
        <v>678</v>
      </c>
      <c r="P100" s="13"/>
      <c r="Q100" s="85">
        <f t="shared" si="22"/>
        <v>678</v>
      </c>
    </row>
    <row r="101" spans="1:17" s="92" customFormat="1" ht="33">
      <c r="A101" s="61" t="str">
        <f ca="1" t="shared" si="27"/>
        <v>Предоставление платежей, взносов, безвозмездных перечислений субъектам международного права</v>
      </c>
      <c r="B101" s="88">
        <v>801</v>
      </c>
      <c r="C101" s="8" t="s">
        <v>221</v>
      </c>
      <c r="D101" s="8" t="s">
        <v>198</v>
      </c>
      <c r="E101" s="115" t="s">
        <v>582</v>
      </c>
      <c r="F101" s="115">
        <v>860</v>
      </c>
      <c r="G101" s="69">
        <f>G102</f>
        <v>678</v>
      </c>
      <c r="H101" s="69">
        <f>H102</f>
        <v>0</v>
      </c>
      <c r="I101" s="69">
        <f t="shared" si="25"/>
        <v>678</v>
      </c>
      <c r="J101" s="69">
        <f>J102</f>
        <v>-548</v>
      </c>
      <c r="K101" s="85">
        <f t="shared" si="26"/>
        <v>130</v>
      </c>
      <c r="L101" s="13">
        <f>L102</f>
        <v>0</v>
      </c>
      <c r="M101" s="85">
        <f t="shared" si="23"/>
        <v>130</v>
      </c>
      <c r="N101" s="13">
        <f>N102</f>
        <v>0</v>
      </c>
      <c r="O101" s="85">
        <f t="shared" si="24"/>
        <v>130</v>
      </c>
      <c r="P101" s="13">
        <f>P102</f>
        <v>0</v>
      </c>
      <c r="Q101" s="85">
        <f t="shared" si="22"/>
        <v>130</v>
      </c>
    </row>
    <row r="102" spans="1:17" s="92" customFormat="1" ht="12.75">
      <c r="A102" s="61" t="str">
        <f ca="1" t="shared" si="27"/>
        <v>Взносы в международные организации</v>
      </c>
      <c r="B102" s="88">
        <v>801</v>
      </c>
      <c r="C102" s="8" t="s">
        <v>221</v>
      </c>
      <c r="D102" s="8" t="s">
        <v>198</v>
      </c>
      <c r="E102" s="115" t="s">
        <v>582</v>
      </c>
      <c r="F102" s="115">
        <v>862</v>
      </c>
      <c r="G102" s="69">
        <v>678</v>
      </c>
      <c r="H102" s="69"/>
      <c r="I102" s="69">
        <f t="shared" si="25"/>
        <v>678</v>
      </c>
      <c r="J102" s="69">
        <f>130-678</f>
        <v>-548</v>
      </c>
      <c r="K102" s="85">
        <f t="shared" si="26"/>
        <v>130</v>
      </c>
      <c r="L102" s="13"/>
      <c r="M102" s="85">
        <f t="shared" si="23"/>
        <v>130</v>
      </c>
      <c r="N102" s="13"/>
      <c r="O102" s="85">
        <f t="shared" si="24"/>
        <v>130</v>
      </c>
      <c r="P102" s="13"/>
      <c r="Q102" s="85">
        <f t="shared" si="22"/>
        <v>130</v>
      </c>
    </row>
    <row r="103" spans="1:17" s="92" customFormat="1" ht="12.75">
      <c r="A103" s="61" t="str">
        <f ca="1">IF(ISERROR(MATCH(E103,Код_КЦСР,0)),"",INDIRECT(ADDRESS(MATCH(E103,Код_КЦСР,0)+1,2,,,"КЦСР")))</f>
        <v>Пропаганда здорового образа жизни</v>
      </c>
      <c r="B103" s="88">
        <v>801</v>
      </c>
      <c r="C103" s="8" t="s">
        <v>221</v>
      </c>
      <c r="D103" s="8" t="s">
        <v>198</v>
      </c>
      <c r="E103" s="115" t="s">
        <v>585</v>
      </c>
      <c r="F103" s="115"/>
      <c r="G103" s="69">
        <f aca="true" t="shared" si="28" ref="G103:P105">G104</f>
        <v>399.4</v>
      </c>
      <c r="H103" s="69">
        <f t="shared" si="28"/>
        <v>0</v>
      </c>
      <c r="I103" s="69">
        <f t="shared" si="25"/>
        <v>399.4</v>
      </c>
      <c r="J103" s="69">
        <f t="shared" si="28"/>
        <v>0</v>
      </c>
      <c r="K103" s="85">
        <f t="shared" si="26"/>
        <v>399.4</v>
      </c>
      <c r="L103" s="13">
        <f t="shared" si="28"/>
        <v>0</v>
      </c>
      <c r="M103" s="85">
        <f t="shared" si="23"/>
        <v>399.4</v>
      </c>
      <c r="N103" s="13">
        <f t="shared" si="28"/>
        <v>0</v>
      </c>
      <c r="O103" s="85">
        <f t="shared" si="24"/>
        <v>399.4</v>
      </c>
      <c r="P103" s="13">
        <f t="shared" si="28"/>
        <v>0</v>
      </c>
      <c r="Q103" s="85">
        <f t="shared" si="22"/>
        <v>399.4</v>
      </c>
    </row>
    <row r="104" spans="1:17" s="92" customFormat="1" ht="12.75">
      <c r="A104" s="61" t="str">
        <f ca="1">IF(ISERROR(MATCH(F104,Код_КВР,0)),"",INDIRECT(ADDRESS(MATCH(F104,Код_КВР,0)+1,2,,,"КВР")))</f>
        <v>Закупка товаров, работ и услуг для муниципальных нужд</v>
      </c>
      <c r="B104" s="88">
        <v>801</v>
      </c>
      <c r="C104" s="8" t="s">
        <v>221</v>
      </c>
      <c r="D104" s="8" t="s">
        <v>198</v>
      </c>
      <c r="E104" s="115" t="s">
        <v>585</v>
      </c>
      <c r="F104" s="115">
        <v>200</v>
      </c>
      <c r="G104" s="69">
        <f t="shared" si="28"/>
        <v>399.4</v>
      </c>
      <c r="H104" s="69">
        <f t="shared" si="28"/>
        <v>0</v>
      </c>
      <c r="I104" s="69">
        <f t="shared" si="25"/>
        <v>399.4</v>
      </c>
      <c r="J104" s="69">
        <f t="shared" si="28"/>
        <v>0</v>
      </c>
      <c r="K104" s="85">
        <f t="shared" si="26"/>
        <v>399.4</v>
      </c>
      <c r="L104" s="13">
        <f t="shared" si="28"/>
        <v>0</v>
      </c>
      <c r="M104" s="85">
        <f t="shared" si="23"/>
        <v>399.4</v>
      </c>
      <c r="N104" s="13">
        <f t="shared" si="28"/>
        <v>0</v>
      </c>
      <c r="O104" s="85">
        <f t="shared" si="24"/>
        <v>399.4</v>
      </c>
      <c r="P104" s="13">
        <f t="shared" si="28"/>
        <v>0</v>
      </c>
      <c r="Q104" s="85">
        <f t="shared" si="22"/>
        <v>399.4</v>
      </c>
    </row>
    <row r="105" spans="1:17" s="92" customFormat="1" ht="33">
      <c r="A105" s="61" t="str">
        <f ca="1">IF(ISERROR(MATCH(F105,Код_КВР,0)),"",INDIRECT(ADDRESS(MATCH(F105,Код_КВР,0)+1,2,,,"КВР")))</f>
        <v>Иные закупки товаров, работ и услуг для обеспечения муниципальных нужд</v>
      </c>
      <c r="B105" s="88">
        <v>801</v>
      </c>
      <c r="C105" s="8" t="s">
        <v>221</v>
      </c>
      <c r="D105" s="8" t="s">
        <v>198</v>
      </c>
      <c r="E105" s="115" t="s">
        <v>585</v>
      </c>
      <c r="F105" s="115">
        <v>240</v>
      </c>
      <c r="G105" s="69">
        <f t="shared" si="28"/>
        <v>399.4</v>
      </c>
      <c r="H105" s="69">
        <f t="shared" si="28"/>
        <v>0</v>
      </c>
      <c r="I105" s="69">
        <f t="shared" si="25"/>
        <v>399.4</v>
      </c>
      <c r="J105" s="69">
        <f t="shared" si="28"/>
        <v>0</v>
      </c>
      <c r="K105" s="85">
        <f t="shared" si="26"/>
        <v>399.4</v>
      </c>
      <c r="L105" s="13">
        <f t="shared" si="28"/>
        <v>0</v>
      </c>
      <c r="M105" s="85">
        <f t="shared" si="23"/>
        <v>399.4</v>
      </c>
      <c r="N105" s="13">
        <f t="shared" si="28"/>
        <v>0</v>
      </c>
      <c r="O105" s="85">
        <f t="shared" si="24"/>
        <v>399.4</v>
      </c>
      <c r="P105" s="13">
        <f t="shared" si="28"/>
        <v>0</v>
      </c>
      <c r="Q105" s="85">
        <f t="shared" si="22"/>
        <v>399.4</v>
      </c>
    </row>
    <row r="106" spans="1:17" s="92" customFormat="1" ht="33">
      <c r="A106" s="61" t="str">
        <f ca="1">IF(ISERROR(MATCH(F106,Код_КВР,0)),"",INDIRECT(ADDRESS(MATCH(F106,Код_КВР,0)+1,2,,,"КВР")))</f>
        <v xml:space="preserve">Прочая закупка товаров, работ и услуг для обеспечения муниципальных нужд         </v>
      </c>
      <c r="B106" s="88">
        <v>801</v>
      </c>
      <c r="C106" s="8" t="s">
        <v>221</v>
      </c>
      <c r="D106" s="8" t="s">
        <v>198</v>
      </c>
      <c r="E106" s="115" t="s">
        <v>585</v>
      </c>
      <c r="F106" s="115">
        <v>244</v>
      </c>
      <c r="G106" s="69">
        <v>399.4</v>
      </c>
      <c r="H106" s="69"/>
      <c r="I106" s="69">
        <f t="shared" si="25"/>
        <v>399.4</v>
      </c>
      <c r="J106" s="69"/>
      <c r="K106" s="85">
        <f t="shared" si="26"/>
        <v>399.4</v>
      </c>
      <c r="L106" s="13"/>
      <c r="M106" s="85">
        <f t="shared" si="23"/>
        <v>399.4</v>
      </c>
      <c r="N106" s="13"/>
      <c r="O106" s="85">
        <f t="shared" si="24"/>
        <v>399.4</v>
      </c>
      <c r="P106" s="13"/>
      <c r="Q106" s="85">
        <f t="shared" si="22"/>
        <v>399.4</v>
      </c>
    </row>
    <row r="107" spans="1:17" s="92" customFormat="1" ht="33">
      <c r="A107" s="61" t="str">
        <f ca="1">IF(ISERROR(MATCH(E107,Код_КЦСР,0)),"",INDIRECT(ADDRESS(MATCH(E107,Код_КЦСР,0)+1,2,,,"КЦСР")))</f>
        <v>Муниципальная программа «Развитие земельно-имущественного комплекса  города Череповца» на 2014-2018 годы</v>
      </c>
      <c r="B107" s="88">
        <v>801</v>
      </c>
      <c r="C107" s="8" t="s">
        <v>221</v>
      </c>
      <c r="D107" s="8" t="s">
        <v>198</v>
      </c>
      <c r="E107" s="115" t="s">
        <v>62</v>
      </c>
      <c r="F107" s="115"/>
      <c r="G107" s="69"/>
      <c r="H107" s="69"/>
      <c r="I107" s="69"/>
      <c r="J107" s="69">
        <f>J108</f>
        <v>7674.900000000001</v>
      </c>
      <c r="K107" s="85">
        <f t="shared" si="26"/>
        <v>7674.900000000001</v>
      </c>
      <c r="L107" s="13">
        <f>L108</f>
        <v>1130</v>
      </c>
      <c r="M107" s="85">
        <f t="shared" si="23"/>
        <v>8804.900000000001</v>
      </c>
      <c r="N107" s="13">
        <f>N108</f>
        <v>0</v>
      </c>
      <c r="O107" s="85">
        <f t="shared" si="24"/>
        <v>8804.900000000001</v>
      </c>
      <c r="P107" s="13">
        <f>P108</f>
        <v>0</v>
      </c>
      <c r="Q107" s="85">
        <f t="shared" si="22"/>
        <v>8804.900000000001</v>
      </c>
    </row>
    <row r="108" spans="1:17" s="92" customFormat="1" ht="33">
      <c r="A108" s="61" t="str">
        <f ca="1">IF(ISERROR(MATCH(E108,Код_КЦСР,0)),"",INDIRECT(ADDRESS(MATCH(E108,Код_КЦСР,0)+1,2,,,"КЦСР")))</f>
        <v>Формирование и обеспечение сохранности муниципального земельно-имущественного комплекса</v>
      </c>
      <c r="B108" s="88">
        <v>801</v>
      </c>
      <c r="C108" s="8" t="s">
        <v>221</v>
      </c>
      <c r="D108" s="8" t="s">
        <v>198</v>
      </c>
      <c r="E108" s="115" t="s">
        <v>64</v>
      </c>
      <c r="F108" s="115"/>
      <c r="G108" s="69"/>
      <c r="H108" s="69"/>
      <c r="I108" s="69"/>
      <c r="J108" s="69">
        <f>J109</f>
        <v>7674.900000000001</v>
      </c>
      <c r="K108" s="85">
        <f t="shared" si="26"/>
        <v>7674.900000000001</v>
      </c>
      <c r="L108" s="13">
        <f>L109</f>
        <v>1130</v>
      </c>
      <c r="M108" s="85">
        <f t="shared" si="23"/>
        <v>8804.900000000001</v>
      </c>
      <c r="N108" s="13">
        <f>N109</f>
        <v>0</v>
      </c>
      <c r="O108" s="85">
        <f t="shared" si="24"/>
        <v>8804.900000000001</v>
      </c>
      <c r="P108" s="13">
        <f>P109</f>
        <v>0</v>
      </c>
      <c r="Q108" s="85">
        <f t="shared" si="22"/>
        <v>8804.900000000001</v>
      </c>
    </row>
    <row r="109" spans="1:17" s="92" customFormat="1" ht="12.75">
      <c r="A109" s="61" t="str">
        <f ca="1">IF(ISERROR(MATCH(F109,Код_КВР,0)),"",INDIRECT(ADDRESS(MATCH(F109,Код_КВР,0)+1,2,,,"КВР")))</f>
        <v>Закупка товаров, работ и услуг для муниципальных нужд</v>
      </c>
      <c r="B109" s="88">
        <v>801</v>
      </c>
      <c r="C109" s="8" t="s">
        <v>221</v>
      </c>
      <c r="D109" s="8" t="s">
        <v>198</v>
      </c>
      <c r="E109" s="115" t="s">
        <v>64</v>
      </c>
      <c r="F109" s="115">
        <v>200</v>
      </c>
      <c r="G109" s="69"/>
      <c r="H109" s="69"/>
      <c r="I109" s="69"/>
      <c r="J109" s="69">
        <f>J110</f>
        <v>7674.900000000001</v>
      </c>
      <c r="K109" s="85">
        <f t="shared" si="26"/>
        <v>7674.900000000001</v>
      </c>
      <c r="L109" s="13">
        <f>L110</f>
        <v>1130</v>
      </c>
      <c r="M109" s="85">
        <f t="shared" si="23"/>
        <v>8804.900000000001</v>
      </c>
      <c r="N109" s="13">
        <f>N110</f>
        <v>0</v>
      </c>
      <c r="O109" s="85">
        <f t="shared" si="24"/>
        <v>8804.900000000001</v>
      </c>
      <c r="P109" s="13">
        <f>P110</f>
        <v>0</v>
      </c>
      <c r="Q109" s="85">
        <f t="shared" si="22"/>
        <v>8804.900000000001</v>
      </c>
    </row>
    <row r="110" spans="1:17" s="92" customFormat="1" ht="33">
      <c r="A110" s="61" t="str">
        <f ca="1">IF(ISERROR(MATCH(F110,Код_КВР,0)),"",INDIRECT(ADDRESS(MATCH(F110,Код_КВР,0)+1,2,,,"КВР")))</f>
        <v>Иные закупки товаров, работ и услуг для обеспечения муниципальных нужд</v>
      </c>
      <c r="B110" s="88">
        <v>801</v>
      </c>
      <c r="C110" s="8" t="s">
        <v>221</v>
      </c>
      <c r="D110" s="8" t="s">
        <v>198</v>
      </c>
      <c r="E110" s="115" t="s">
        <v>64</v>
      </c>
      <c r="F110" s="115">
        <v>240</v>
      </c>
      <c r="G110" s="69"/>
      <c r="H110" s="69"/>
      <c r="I110" s="69"/>
      <c r="J110" s="69">
        <f>J111</f>
        <v>7674.900000000001</v>
      </c>
      <c r="K110" s="85">
        <f t="shared" si="26"/>
        <v>7674.900000000001</v>
      </c>
      <c r="L110" s="13">
        <f>L111</f>
        <v>1130</v>
      </c>
      <c r="M110" s="85">
        <f t="shared" si="23"/>
        <v>8804.900000000001</v>
      </c>
      <c r="N110" s="13">
        <f>N111</f>
        <v>0</v>
      </c>
      <c r="O110" s="85">
        <f t="shared" si="24"/>
        <v>8804.900000000001</v>
      </c>
      <c r="P110" s="13">
        <f>P111</f>
        <v>0</v>
      </c>
      <c r="Q110" s="85">
        <f t="shared" si="22"/>
        <v>8804.900000000001</v>
      </c>
    </row>
    <row r="111" spans="1:17" s="92" customFormat="1" ht="33">
      <c r="A111" s="61" t="str">
        <f ca="1">IF(ISERROR(MATCH(F111,Код_КВР,0)),"",INDIRECT(ADDRESS(MATCH(F111,Код_КВР,0)+1,2,,,"КВР")))</f>
        <v xml:space="preserve">Прочая закупка товаров, работ и услуг для обеспечения муниципальных нужд         </v>
      </c>
      <c r="B111" s="88">
        <v>801</v>
      </c>
      <c r="C111" s="8" t="s">
        <v>221</v>
      </c>
      <c r="D111" s="8" t="s">
        <v>198</v>
      </c>
      <c r="E111" s="115" t="s">
        <v>64</v>
      </c>
      <c r="F111" s="115">
        <v>244</v>
      </c>
      <c r="G111" s="69"/>
      <c r="H111" s="69"/>
      <c r="I111" s="69"/>
      <c r="J111" s="69">
        <f>7758.6-83.7</f>
        <v>7674.900000000001</v>
      </c>
      <c r="K111" s="85">
        <f t="shared" si="26"/>
        <v>7674.900000000001</v>
      </c>
      <c r="L111" s="13">
        <v>1130</v>
      </c>
      <c r="M111" s="85">
        <f t="shared" si="23"/>
        <v>8804.900000000001</v>
      </c>
      <c r="N111" s="13"/>
      <c r="O111" s="85">
        <f t="shared" si="24"/>
        <v>8804.900000000001</v>
      </c>
      <c r="P111" s="13"/>
      <c r="Q111" s="85">
        <f t="shared" si="22"/>
        <v>8804.900000000001</v>
      </c>
    </row>
    <row r="112" spans="1:17" s="92" customFormat="1" ht="33">
      <c r="A112" s="61" t="str">
        <f ca="1">IF(ISERROR(MATCH(E112,Код_КЦСР,0)),"",INDIRECT(ADDRESS(MATCH(E112,Код_КЦСР,0)+1,2,,,"КЦСР")))</f>
        <v>Муниципальная программа «Совершенствование муниципального управления в городе Череповце» на 2014-2018 годы</v>
      </c>
      <c r="B112" s="88">
        <v>801</v>
      </c>
      <c r="C112" s="8" t="s">
        <v>221</v>
      </c>
      <c r="D112" s="8" t="s">
        <v>198</v>
      </c>
      <c r="E112" s="115" t="s">
        <v>126</v>
      </c>
      <c r="F112" s="115"/>
      <c r="G112" s="69">
        <f>G113+G124+G129</f>
        <v>102561.1</v>
      </c>
      <c r="H112" s="69">
        <f>H113+H124+H129</f>
        <v>0</v>
      </c>
      <c r="I112" s="69">
        <f t="shared" si="25"/>
        <v>102561.1</v>
      </c>
      <c r="J112" s="69">
        <f>J113+J124+J129</f>
        <v>1364.5</v>
      </c>
      <c r="K112" s="85">
        <f t="shared" si="26"/>
        <v>103925.6</v>
      </c>
      <c r="L112" s="13">
        <f>L113+L124+L129</f>
        <v>-207</v>
      </c>
      <c r="M112" s="85">
        <f t="shared" si="23"/>
        <v>103718.6</v>
      </c>
      <c r="N112" s="13">
        <f>N113+N124+N129</f>
        <v>0</v>
      </c>
      <c r="O112" s="85">
        <f t="shared" si="24"/>
        <v>103718.6</v>
      </c>
      <c r="P112" s="13">
        <f>P113+P124+P129</f>
        <v>0</v>
      </c>
      <c r="Q112" s="85">
        <f t="shared" si="22"/>
        <v>103718.6</v>
      </c>
    </row>
    <row r="113" spans="1:17" s="92" customFormat="1" ht="33">
      <c r="A113" s="61" t="str">
        <f ca="1">IF(ISERROR(MATCH(E113,Код_КЦСР,0)),"",INDIRECT(ADDRESS(MATCH(E113,Код_КЦСР,0)+1,2,,,"КЦСР")))</f>
        <v>Создание условий для обеспечения выполнения органами муниципальной власти своих полномочий</v>
      </c>
      <c r="B113" s="88">
        <v>801</v>
      </c>
      <c r="C113" s="8" t="s">
        <v>221</v>
      </c>
      <c r="D113" s="8" t="s">
        <v>198</v>
      </c>
      <c r="E113" s="115" t="s">
        <v>127</v>
      </c>
      <c r="F113" s="115"/>
      <c r="G113" s="69">
        <f>G114</f>
        <v>74353.2</v>
      </c>
      <c r="H113" s="69">
        <f>H114</f>
        <v>0</v>
      </c>
      <c r="I113" s="69">
        <f t="shared" si="25"/>
        <v>74353.2</v>
      </c>
      <c r="J113" s="69">
        <f>J114</f>
        <v>1364.5</v>
      </c>
      <c r="K113" s="85">
        <f t="shared" si="26"/>
        <v>75717.7</v>
      </c>
      <c r="L113" s="13">
        <f>L114</f>
        <v>0</v>
      </c>
      <c r="M113" s="85">
        <f t="shared" si="23"/>
        <v>75717.7</v>
      </c>
      <c r="N113" s="13">
        <f>N114</f>
        <v>0</v>
      </c>
      <c r="O113" s="85">
        <f t="shared" si="24"/>
        <v>75717.7</v>
      </c>
      <c r="P113" s="13">
        <f>P114</f>
        <v>0</v>
      </c>
      <c r="Q113" s="85">
        <f t="shared" si="22"/>
        <v>75717.7</v>
      </c>
    </row>
    <row r="114" spans="1:17" s="92" customFormat="1" ht="33">
      <c r="A114" s="61" t="str">
        <f ca="1">IF(ISERROR(MATCH(E114,Код_КЦСР,0)),"",INDIRECT(ADDRESS(MATCH(E114,Код_КЦСР,0)+1,2,,,"КЦСР")))</f>
        <v>Материально-техническое обеспечение деятельности работников местного самоуправления</v>
      </c>
      <c r="B114" s="88">
        <v>801</v>
      </c>
      <c r="C114" s="8" t="s">
        <v>221</v>
      </c>
      <c r="D114" s="8" t="s">
        <v>198</v>
      </c>
      <c r="E114" s="115" t="s">
        <v>131</v>
      </c>
      <c r="F114" s="115"/>
      <c r="G114" s="69">
        <f>G115+G117+G120</f>
        <v>74353.2</v>
      </c>
      <c r="H114" s="69">
        <f>H115+H117+H120</f>
        <v>0</v>
      </c>
      <c r="I114" s="69">
        <f t="shared" si="25"/>
        <v>74353.2</v>
      </c>
      <c r="J114" s="69">
        <f>J115+J117+J120</f>
        <v>1364.5</v>
      </c>
      <c r="K114" s="85">
        <f t="shared" si="26"/>
        <v>75717.7</v>
      </c>
      <c r="L114" s="13">
        <f>L115+L117+L120</f>
        <v>0</v>
      </c>
      <c r="M114" s="85">
        <f t="shared" si="23"/>
        <v>75717.7</v>
      </c>
      <c r="N114" s="13">
        <f>N115+N117+N120</f>
        <v>0</v>
      </c>
      <c r="O114" s="85">
        <f t="shared" si="24"/>
        <v>75717.7</v>
      </c>
      <c r="P114" s="13">
        <f>P115+P117+P120</f>
        <v>0</v>
      </c>
      <c r="Q114" s="85">
        <f t="shared" si="22"/>
        <v>75717.7</v>
      </c>
    </row>
    <row r="115" spans="1:17" s="92" customFormat="1" ht="33">
      <c r="A115" s="61" t="str">
        <f aca="true" t="shared" si="29" ref="A115:A121">IF(ISERROR(MATCH(F115,Код_КВР,0)),"",INDIRECT(ADDRESS(MATCH(F115,Код_КВР,0)+1,2,,,"КВР")))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5" s="88">
        <v>801</v>
      </c>
      <c r="C115" s="8" t="s">
        <v>221</v>
      </c>
      <c r="D115" s="8" t="s">
        <v>198</v>
      </c>
      <c r="E115" s="115" t="s">
        <v>131</v>
      </c>
      <c r="F115" s="115">
        <v>100</v>
      </c>
      <c r="G115" s="69">
        <f>G116</f>
        <v>37037.1</v>
      </c>
      <c r="H115" s="69">
        <f>H116</f>
        <v>0</v>
      </c>
      <c r="I115" s="69">
        <f t="shared" si="25"/>
        <v>37037.1</v>
      </c>
      <c r="J115" s="69">
        <f>J116</f>
        <v>431.7</v>
      </c>
      <c r="K115" s="85">
        <f t="shared" si="26"/>
        <v>37468.799999999996</v>
      </c>
      <c r="L115" s="13">
        <f>L116</f>
        <v>0</v>
      </c>
      <c r="M115" s="85">
        <f t="shared" si="23"/>
        <v>37468.799999999996</v>
      </c>
      <c r="N115" s="13">
        <f>N116</f>
        <v>0</v>
      </c>
      <c r="O115" s="85">
        <f t="shared" si="24"/>
        <v>37468.799999999996</v>
      </c>
      <c r="P115" s="13">
        <f>P116</f>
        <v>0</v>
      </c>
      <c r="Q115" s="85">
        <f t="shared" si="22"/>
        <v>37468.799999999996</v>
      </c>
    </row>
    <row r="116" spans="1:17" s="92" customFormat="1" ht="12.75">
      <c r="A116" s="61" t="str">
        <f ca="1" t="shared" si="29"/>
        <v>Расходы на выплаты персоналу казенных учреждений</v>
      </c>
      <c r="B116" s="88">
        <v>801</v>
      </c>
      <c r="C116" s="8" t="s">
        <v>221</v>
      </c>
      <c r="D116" s="8" t="s">
        <v>198</v>
      </c>
      <c r="E116" s="115" t="s">
        <v>131</v>
      </c>
      <c r="F116" s="115">
        <v>110</v>
      </c>
      <c r="G116" s="69">
        <f>36851.2+185.9</f>
        <v>37037.1</v>
      </c>
      <c r="H116" s="69"/>
      <c r="I116" s="69">
        <f t="shared" si="25"/>
        <v>37037.1</v>
      </c>
      <c r="J116" s="69">
        <f>348+83.7</f>
        <v>431.7</v>
      </c>
      <c r="K116" s="85">
        <f t="shared" si="26"/>
        <v>37468.799999999996</v>
      </c>
      <c r="L116" s="13"/>
      <c r="M116" s="85">
        <f t="shared" si="23"/>
        <v>37468.799999999996</v>
      </c>
      <c r="N116" s="13"/>
      <c r="O116" s="85">
        <f t="shared" si="24"/>
        <v>37468.799999999996</v>
      </c>
      <c r="P116" s="13"/>
      <c r="Q116" s="85">
        <f t="shared" si="22"/>
        <v>37468.799999999996</v>
      </c>
    </row>
    <row r="117" spans="1:17" s="92" customFormat="1" ht="12.75">
      <c r="A117" s="61" t="str">
        <f ca="1" t="shared" si="29"/>
        <v>Закупка товаров, работ и услуг для муниципальных нужд</v>
      </c>
      <c r="B117" s="88">
        <v>801</v>
      </c>
      <c r="C117" s="8" t="s">
        <v>221</v>
      </c>
      <c r="D117" s="8" t="s">
        <v>198</v>
      </c>
      <c r="E117" s="115" t="s">
        <v>131</v>
      </c>
      <c r="F117" s="115">
        <v>200</v>
      </c>
      <c r="G117" s="69">
        <f>G118</f>
        <v>34357.8</v>
      </c>
      <c r="H117" s="69">
        <f>H118</f>
        <v>0</v>
      </c>
      <c r="I117" s="69">
        <f t="shared" si="25"/>
        <v>34357.8</v>
      </c>
      <c r="J117" s="69">
        <f>J118</f>
        <v>932.8</v>
      </c>
      <c r="K117" s="85">
        <f t="shared" si="26"/>
        <v>35290.600000000006</v>
      </c>
      <c r="L117" s="13">
        <f>L118</f>
        <v>0</v>
      </c>
      <c r="M117" s="85">
        <f t="shared" si="23"/>
        <v>35290.600000000006</v>
      </c>
      <c r="N117" s="13">
        <f>N118</f>
        <v>0</v>
      </c>
      <c r="O117" s="85">
        <f t="shared" si="24"/>
        <v>35290.600000000006</v>
      </c>
      <c r="P117" s="13">
        <f>P118</f>
        <v>0</v>
      </c>
      <c r="Q117" s="85">
        <f t="shared" si="22"/>
        <v>35290.600000000006</v>
      </c>
    </row>
    <row r="118" spans="1:17" s="92" customFormat="1" ht="33">
      <c r="A118" s="61" t="str">
        <f ca="1" t="shared" si="29"/>
        <v>Иные закупки товаров, работ и услуг для обеспечения муниципальных нужд</v>
      </c>
      <c r="B118" s="88">
        <v>801</v>
      </c>
      <c r="C118" s="8" t="s">
        <v>221</v>
      </c>
      <c r="D118" s="8" t="s">
        <v>198</v>
      </c>
      <c r="E118" s="115" t="s">
        <v>131</v>
      </c>
      <c r="F118" s="115">
        <v>240</v>
      </c>
      <c r="G118" s="69">
        <f>G119</f>
        <v>34357.8</v>
      </c>
      <c r="H118" s="69">
        <f>H119</f>
        <v>0</v>
      </c>
      <c r="I118" s="69">
        <f t="shared" si="25"/>
        <v>34357.8</v>
      </c>
      <c r="J118" s="69">
        <f>J119</f>
        <v>932.8</v>
      </c>
      <c r="K118" s="85">
        <f t="shared" si="26"/>
        <v>35290.600000000006</v>
      </c>
      <c r="L118" s="13">
        <f>L119</f>
        <v>0</v>
      </c>
      <c r="M118" s="85">
        <f t="shared" si="23"/>
        <v>35290.600000000006</v>
      </c>
      <c r="N118" s="13">
        <f>N119</f>
        <v>0</v>
      </c>
      <c r="O118" s="85">
        <f t="shared" si="24"/>
        <v>35290.600000000006</v>
      </c>
      <c r="P118" s="13">
        <f>P119</f>
        <v>0</v>
      </c>
      <c r="Q118" s="85">
        <f t="shared" si="22"/>
        <v>35290.600000000006</v>
      </c>
    </row>
    <row r="119" spans="1:17" s="92" customFormat="1" ht="33">
      <c r="A119" s="61" t="str">
        <f ca="1" t="shared" si="29"/>
        <v xml:space="preserve">Прочая закупка товаров, работ и услуг для обеспечения муниципальных нужд         </v>
      </c>
      <c r="B119" s="88">
        <v>801</v>
      </c>
      <c r="C119" s="8" t="s">
        <v>221</v>
      </c>
      <c r="D119" s="8" t="s">
        <v>198</v>
      </c>
      <c r="E119" s="115" t="s">
        <v>131</v>
      </c>
      <c r="F119" s="115">
        <v>244</v>
      </c>
      <c r="G119" s="69">
        <v>34357.8</v>
      </c>
      <c r="H119" s="69"/>
      <c r="I119" s="69">
        <f t="shared" si="25"/>
        <v>34357.8</v>
      </c>
      <c r="J119" s="69">
        <f>504.7+361.6+66.5</f>
        <v>932.8</v>
      </c>
      <c r="K119" s="85">
        <f t="shared" si="26"/>
        <v>35290.600000000006</v>
      </c>
      <c r="L119" s="13"/>
      <c r="M119" s="85">
        <f t="shared" si="23"/>
        <v>35290.600000000006</v>
      </c>
      <c r="N119" s="13"/>
      <c r="O119" s="85">
        <f t="shared" si="24"/>
        <v>35290.600000000006</v>
      </c>
      <c r="P119" s="13"/>
      <c r="Q119" s="85">
        <f t="shared" si="22"/>
        <v>35290.600000000006</v>
      </c>
    </row>
    <row r="120" spans="1:17" s="92" customFormat="1" ht="12.75">
      <c r="A120" s="61" t="str">
        <f ca="1" t="shared" si="29"/>
        <v>Иные бюджетные ассигнования</v>
      </c>
      <c r="B120" s="88">
        <v>801</v>
      </c>
      <c r="C120" s="8" t="s">
        <v>221</v>
      </c>
      <c r="D120" s="8" t="s">
        <v>198</v>
      </c>
      <c r="E120" s="115" t="s">
        <v>131</v>
      </c>
      <c r="F120" s="115">
        <v>800</v>
      </c>
      <c r="G120" s="69">
        <f>G121</f>
        <v>2958.2999999999997</v>
      </c>
      <c r="H120" s="69">
        <f>H121</f>
        <v>0</v>
      </c>
      <c r="I120" s="69">
        <f t="shared" si="25"/>
        <v>2958.2999999999997</v>
      </c>
      <c r="J120" s="69">
        <f>J121</f>
        <v>0</v>
      </c>
      <c r="K120" s="85">
        <f t="shared" si="26"/>
        <v>2958.2999999999997</v>
      </c>
      <c r="L120" s="13">
        <f>L121</f>
        <v>0</v>
      </c>
      <c r="M120" s="85">
        <f t="shared" si="23"/>
        <v>2958.2999999999997</v>
      </c>
      <c r="N120" s="13">
        <f>N121</f>
        <v>0</v>
      </c>
      <c r="O120" s="85">
        <f t="shared" si="24"/>
        <v>2958.2999999999997</v>
      </c>
      <c r="P120" s="13">
        <f>P121</f>
        <v>0</v>
      </c>
      <c r="Q120" s="85">
        <f t="shared" si="22"/>
        <v>2958.2999999999997</v>
      </c>
    </row>
    <row r="121" spans="1:17" s="92" customFormat="1" ht="12.75">
      <c r="A121" s="61" t="str">
        <f ca="1" t="shared" si="29"/>
        <v>Уплата налогов, сборов и иных платежей</v>
      </c>
      <c r="B121" s="88">
        <v>801</v>
      </c>
      <c r="C121" s="8" t="s">
        <v>221</v>
      </c>
      <c r="D121" s="8" t="s">
        <v>198</v>
      </c>
      <c r="E121" s="115" t="s">
        <v>131</v>
      </c>
      <c r="F121" s="115">
        <v>850</v>
      </c>
      <c r="G121" s="69">
        <f>SUM(G122:G123)</f>
        <v>2958.2999999999997</v>
      </c>
      <c r="H121" s="69">
        <f>SUM(H122:H123)</f>
        <v>0</v>
      </c>
      <c r="I121" s="69">
        <f t="shared" si="25"/>
        <v>2958.2999999999997</v>
      </c>
      <c r="J121" s="69">
        <f>SUM(J122:J123)</f>
        <v>0</v>
      </c>
      <c r="K121" s="85">
        <f t="shared" si="26"/>
        <v>2958.2999999999997</v>
      </c>
      <c r="L121" s="13">
        <f>SUM(L122:L123)</f>
        <v>0</v>
      </c>
      <c r="M121" s="85">
        <f t="shared" si="23"/>
        <v>2958.2999999999997</v>
      </c>
      <c r="N121" s="13">
        <f>SUM(N122:N123)</f>
        <v>0</v>
      </c>
      <c r="O121" s="85">
        <f t="shared" si="24"/>
        <v>2958.2999999999997</v>
      </c>
      <c r="P121" s="13">
        <f>SUM(P122:P123)</f>
        <v>0</v>
      </c>
      <c r="Q121" s="85">
        <f t="shared" si="22"/>
        <v>2958.2999999999997</v>
      </c>
    </row>
    <row r="122" spans="1:17" s="92" customFormat="1" ht="12.75">
      <c r="A122" s="61" t="str">
        <f ca="1">IF(ISERROR(MATCH(F122,Код_КВР,0)),"",INDIRECT(ADDRESS(MATCH(F122,Код_КВР,0)+1,2,,,"КВР")))</f>
        <v>Уплата налога на имущество организаций и земельного налога</v>
      </c>
      <c r="B122" s="88">
        <v>801</v>
      </c>
      <c r="C122" s="8" t="s">
        <v>221</v>
      </c>
      <c r="D122" s="8" t="s">
        <v>198</v>
      </c>
      <c r="E122" s="115" t="s">
        <v>131</v>
      </c>
      <c r="F122" s="115">
        <v>851</v>
      </c>
      <c r="G122" s="69">
        <v>2591.6</v>
      </c>
      <c r="H122" s="69"/>
      <c r="I122" s="69">
        <f t="shared" si="25"/>
        <v>2591.6</v>
      </c>
      <c r="J122" s="69"/>
      <c r="K122" s="85">
        <f t="shared" si="26"/>
        <v>2591.6</v>
      </c>
      <c r="L122" s="13"/>
      <c r="M122" s="85">
        <f t="shared" si="23"/>
        <v>2591.6</v>
      </c>
      <c r="N122" s="13"/>
      <c r="O122" s="85">
        <f t="shared" si="24"/>
        <v>2591.6</v>
      </c>
      <c r="P122" s="13"/>
      <c r="Q122" s="85">
        <f t="shared" si="22"/>
        <v>2591.6</v>
      </c>
    </row>
    <row r="123" spans="1:17" s="92" customFormat="1" ht="12.75">
      <c r="A123" s="61" t="str">
        <f ca="1">IF(ISERROR(MATCH(F123,Код_КВР,0)),"",INDIRECT(ADDRESS(MATCH(F123,Код_КВР,0)+1,2,,,"КВР")))</f>
        <v>Уплата прочих налогов, сборов и иных платежей</v>
      </c>
      <c r="B123" s="88">
        <v>801</v>
      </c>
      <c r="C123" s="8" t="s">
        <v>221</v>
      </c>
      <c r="D123" s="8" t="s">
        <v>198</v>
      </c>
      <c r="E123" s="115" t="s">
        <v>131</v>
      </c>
      <c r="F123" s="115">
        <v>852</v>
      </c>
      <c r="G123" s="69">
        <v>366.7</v>
      </c>
      <c r="H123" s="69"/>
      <c r="I123" s="69">
        <f t="shared" si="25"/>
        <v>366.7</v>
      </c>
      <c r="J123" s="69"/>
      <c r="K123" s="85">
        <f t="shared" si="26"/>
        <v>366.7</v>
      </c>
      <c r="L123" s="13"/>
      <c r="M123" s="85">
        <f t="shared" si="23"/>
        <v>366.7</v>
      </c>
      <c r="N123" s="13"/>
      <c r="O123" s="85">
        <f t="shared" si="24"/>
        <v>366.7</v>
      </c>
      <c r="P123" s="13"/>
      <c r="Q123" s="85">
        <f t="shared" si="22"/>
        <v>366.7</v>
      </c>
    </row>
    <row r="124" spans="1:17" s="92" customFormat="1" ht="12.75">
      <c r="A124" s="61" t="str">
        <f ca="1">IF(ISERROR(MATCH(E124,Код_КЦСР,0)),"",INDIRECT(ADDRESS(MATCH(E124,Код_КЦСР,0)+1,2,,,"КЦСР")))</f>
        <v>Развитие муниципальной службы в мэрии города Череповца</v>
      </c>
      <c r="B124" s="88">
        <v>801</v>
      </c>
      <c r="C124" s="8" t="s">
        <v>221</v>
      </c>
      <c r="D124" s="8" t="s">
        <v>198</v>
      </c>
      <c r="E124" s="115" t="s">
        <v>133</v>
      </c>
      <c r="F124" s="115"/>
      <c r="G124" s="69">
        <f aca="true" t="shared" si="30" ref="G124:P127">G125</f>
        <v>350</v>
      </c>
      <c r="H124" s="69">
        <f t="shared" si="30"/>
        <v>0</v>
      </c>
      <c r="I124" s="69">
        <f t="shared" si="25"/>
        <v>350</v>
      </c>
      <c r="J124" s="69">
        <f t="shared" si="30"/>
        <v>0</v>
      </c>
      <c r="K124" s="85">
        <f t="shared" si="26"/>
        <v>350</v>
      </c>
      <c r="L124" s="13">
        <f t="shared" si="30"/>
        <v>-77</v>
      </c>
      <c r="M124" s="85">
        <f t="shared" si="23"/>
        <v>273</v>
      </c>
      <c r="N124" s="13">
        <f t="shared" si="30"/>
        <v>0</v>
      </c>
      <c r="O124" s="85">
        <f t="shared" si="24"/>
        <v>273</v>
      </c>
      <c r="P124" s="13">
        <f t="shared" si="30"/>
        <v>0</v>
      </c>
      <c r="Q124" s="85">
        <f t="shared" si="22"/>
        <v>273</v>
      </c>
    </row>
    <row r="125" spans="1:17" s="92" customFormat="1" ht="38.25" customHeight="1">
      <c r="A125" s="61" t="str">
        <f ca="1">IF(ISERROR(MATCH(E125,Код_КЦСР,0)),"",INDIRECT(ADDRESS(MATCH(E125,Код_КЦСР,0)+1,2,,,"КЦСР")))</f>
        <v>Совершенствование организационных и правовых механизмов профессиональной служебной деятельности муниципальных служащих</v>
      </c>
      <c r="B125" s="88">
        <v>801</v>
      </c>
      <c r="C125" s="8" t="s">
        <v>221</v>
      </c>
      <c r="D125" s="8" t="s">
        <v>198</v>
      </c>
      <c r="E125" s="115" t="s">
        <v>135</v>
      </c>
      <c r="F125" s="115"/>
      <c r="G125" s="69">
        <f t="shared" si="30"/>
        <v>350</v>
      </c>
      <c r="H125" s="69">
        <f t="shared" si="30"/>
        <v>0</v>
      </c>
      <c r="I125" s="69">
        <f t="shared" si="25"/>
        <v>350</v>
      </c>
      <c r="J125" s="69">
        <f t="shared" si="30"/>
        <v>0</v>
      </c>
      <c r="K125" s="85">
        <f t="shared" si="26"/>
        <v>350</v>
      </c>
      <c r="L125" s="13">
        <f t="shared" si="30"/>
        <v>-77</v>
      </c>
      <c r="M125" s="85">
        <f t="shared" si="23"/>
        <v>273</v>
      </c>
      <c r="N125" s="13">
        <f t="shared" si="30"/>
        <v>0</v>
      </c>
      <c r="O125" s="85">
        <f t="shared" si="24"/>
        <v>273</v>
      </c>
      <c r="P125" s="13">
        <f t="shared" si="30"/>
        <v>0</v>
      </c>
      <c r="Q125" s="85">
        <f t="shared" si="22"/>
        <v>273</v>
      </c>
    </row>
    <row r="126" spans="1:17" s="92" customFormat="1" ht="12.75">
      <c r="A126" s="61" t="str">
        <f ca="1">IF(ISERROR(MATCH(F126,Код_КВР,0)),"",INDIRECT(ADDRESS(MATCH(F126,Код_КВР,0)+1,2,,,"КВР")))</f>
        <v>Закупка товаров, работ и услуг для муниципальных нужд</v>
      </c>
      <c r="B126" s="88">
        <v>801</v>
      </c>
      <c r="C126" s="8" t="s">
        <v>221</v>
      </c>
      <c r="D126" s="8" t="s">
        <v>198</v>
      </c>
      <c r="E126" s="115" t="s">
        <v>135</v>
      </c>
      <c r="F126" s="115">
        <v>200</v>
      </c>
      <c r="G126" s="69">
        <f t="shared" si="30"/>
        <v>350</v>
      </c>
      <c r="H126" s="69">
        <f t="shared" si="30"/>
        <v>0</v>
      </c>
      <c r="I126" s="69">
        <f t="shared" si="25"/>
        <v>350</v>
      </c>
      <c r="J126" s="69">
        <f t="shared" si="30"/>
        <v>0</v>
      </c>
      <c r="K126" s="85">
        <f t="shared" si="26"/>
        <v>350</v>
      </c>
      <c r="L126" s="13">
        <f t="shared" si="30"/>
        <v>-77</v>
      </c>
      <c r="M126" s="85">
        <f t="shared" si="23"/>
        <v>273</v>
      </c>
      <c r="N126" s="13">
        <f t="shared" si="30"/>
        <v>0</v>
      </c>
      <c r="O126" s="85">
        <f t="shared" si="24"/>
        <v>273</v>
      </c>
      <c r="P126" s="13">
        <f t="shared" si="30"/>
        <v>0</v>
      </c>
      <c r="Q126" s="85">
        <f t="shared" si="22"/>
        <v>273</v>
      </c>
    </row>
    <row r="127" spans="1:17" s="92" customFormat="1" ht="33">
      <c r="A127" s="61" t="str">
        <f ca="1">IF(ISERROR(MATCH(F127,Код_КВР,0)),"",INDIRECT(ADDRESS(MATCH(F127,Код_КВР,0)+1,2,,,"КВР")))</f>
        <v>Иные закупки товаров, работ и услуг для обеспечения муниципальных нужд</v>
      </c>
      <c r="B127" s="88">
        <v>801</v>
      </c>
      <c r="C127" s="8" t="s">
        <v>221</v>
      </c>
      <c r="D127" s="8" t="s">
        <v>198</v>
      </c>
      <c r="E127" s="115" t="s">
        <v>135</v>
      </c>
      <c r="F127" s="115">
        <v>240</v>
      </c>
      <c r="G127" s="69">
        <f t="shared" si="30"/>
        <v>350</v>
      </c>
      <c r="H127" s="69">
        <f t="shared" si="30"/>
        <v>0</v>
      </c>
      <c r="I127" s="69">
        <f t="shared" si="25"/>
        <v>350</v>
      </c>
      <c r="J127" s="69">
        <f t="shared" si="30"/>
        <v>0</v>
      </c>
      <c r="K127" s="85">
        <f t="shared" si="26"/>
        <v>350</v>
      </c>
      <c r="L127" s="13">
        <f t="shared" si="30"/>
        <v>-77</v>
      </c>
      <c r="M127" s="85">
        <f t="shared" si="23"/>
        <v>273</v>
      </c>
      <c r="N127" s="13">
        <f t="shared" si="30"/>
        <v>0</v>
      </c>
      <c r="O127" s="85">
        <f t="shared" si="24"/>
        <v>273</v>
      </c>
      <c r="P127" s="13">
        <f t="shared" si="30"/>
        <v>0</v>
      </c>
      <c r="Q127" s="85">
        <f t="shared" si="22"/>
        <v>273</v>
      </c>
    </row>
    <row r="128" spans="1:17" s="92" customFormat="1" ht="33">
      <c r="A128" s="61" t="str">
        <f ca="1">IF(ISERROR(MATCH(F128,Код_КВР,0)),"",INDIRECT(ADDRESS(MATCH(F128,Код_КВР,0)+1,2,,,"КВР")))</f>
        <v xml:space="preserve">Прочая закупка товаров, работ и услуг для обеспечения муниципальных нужд         </v>
      </c>
      <c r="B128" s="88">
        <v>801</v>
      </c>
      <c r="C128" s="8" t="s">
        <v>221</v>
      </c>
      <c r="D128" s="8" t="s">
        <v>198</v>
      </c>
      <c r="E128" s="115" t="s">
        <v>135</v>
      </c>
      <c r="F128" s="115">
        <v>244</v>
      </c>
      <c r="G128" s="69">
        <v>350</v>
      </c>
      <c r="H128" s="69"/>
      <c r="I128" s="69">
        <f t="shared" si="25"/>
        <v>350</v>
      </c>
      <c r="J128" s="69"/>
      <c r="K128" s="85">
        <f t="shared" si="26"/>
        <v>350</v>
      </c>
      <c r="L128" s="13">
        <v>-77</v>
      </c>
      <c r="M128" s="85">
        <f t="shared" si="23"/>
        <v>273</v>
      </c>
      <c r="N128" s="13"/>
      <c r="O128" s="85">
        <f t="shared" si="24"/>
        <v>273</v>
      </c>
      <c r="P128" s="13"/>
      <c r="Q128" s="85">
        <f t="shared" si="22"/>
        <v>273</v>
      </c>
    </row>
    <row r="129" spans="1:17" s="92" customFormat="1" ht="70.5" customHeight="1">
      <c r="A129" s="61" t="str">
        <f ca="1">IF(ISERROR(MATCH(E129,Код_КЦСР,0)),"",INDIRECT(ADDRESS(MATCH(E129,Код_КЦСР,0)+1,2,,,"КЦСР")))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129" s="88">
        <v>801</v>
      </c>
      <c r="C129" s="8" t="s">
        <v>221</v>
      </c>
      <c r="D129" s="8" t="s">
        <v>198</v>
      </c>
      <c r="E129" s="115" t="s">
        <v>138</v>
      </c>
      <c r="F129" s="115"/>
      <c r="G129" s="69">
        <f aca="true" t="shared" si="31" ref="G129:P131">G130</f>
        <v>27857.9</v>
      </c>
      <c r="H129" s="69">
        <f t="shared" si="31"/>
        <v>0</v>
      </c>
      <c r="I129" s="69">
        <f t="shared" si="25"/>
        <v>27857.9</v>
      </c>
      <c r="J129" s="69">
        <f t="shared" si="31"/>
        <v>0</v>
      </c>
      <c r="K129" s="85">
        <f t="shared" si="26"/>
        <v>27857.9</v>
      </c>
      <c r="L129" s="13">
        <f t="shared" si="31"/>
        <v>-130</v>
      </c>
      <c r="M129" s="85">
        <f t="shared" si="23"/>
        <v>27727.9</v>
      </c>
      <c r="N129" s="13">
        <f t="shared" si="31"/>
        <v>0</v>
      </c>
      <c r="O129" s="85">
        <f t="shared" si="24"/>
        <v>27727.9</v>
      </c>
      <c r="P129" s="13">
        <f t="shared" si="31"/>
        <v>0</v>
      </c>
      <c r="Q129" s="85">
        <f t="shared" si="22"/>
        <v>27727.9</v>
      </c>
    </row>
    <row r="130" spans="1:17" s="92" customFormat="1" ht="12.75">
      <c r="A130" s="61" t="str">
        <f ca="1">IF(ISERROR(MATCH(E130,Код_КЦСР,0)),"",INDIRECT(ADDRESS(MATCH(E130,Код_КЦСР,0)+1,2,,,"КЦСР")))</f>
        <v>Создание и организация деятельности многофункционального центра</v>
      </c>
      <c r="B130" s="88">
        <v>801</v>
      </c>
      <c r="C130" s="8" t="s">
        <v>221</v>
      </c>
      <c r="D130" s="8" t="s">
        <v>198</v>
      </c>
      <c r="E130" s="115" t="s">
        <v>142</v>
      </c>
      <c r="F130" s="115"/>
      <c r="G130" s="69">
        <f t="shared" si="31"/>
        <v>27857.9</v>
      </c>
      <c r="H130" s="69">
        <f t="shared" si="31"/>
        <v>0</v>
      </c>
      <c r="I130" s="69">
        <f t="shared" si="25"/>
        <v>27857.9</v>
      </c>
      <c r="J130" s="69">
        <f t="shared" si="31"/>
        <v>0</v>
      </c>
      <c r="K130" s="85">
        <f t="shared" si="26"/>
        <v>27857.9</v>
      </c>
      <c r="L130" s="13">
        <f t="shared" si="31"/>
        <v>-130</v>
      </c>
      <c r="M130" s="85">
        <f t="shared" si="23"/>
        <v>27727.9</v>
      </c>
      <c r="N130" s="13">
        <f t="shared" si="31"/>
        <v>0</v>
      </c>
      <c r="O130" s="85">
        <f t="shared" si="24"/>
        <v>27727.9</v>
      </c>
      <c r="P130" s="13">
        <f t="shared" si="31"/>
        <v>0</v>
      </c>
      <c r="Q130" s="85">
        <f t="shared" si="22"/>
        <v>27727.9</v>
      </c>
    </row>
    <row r="131" spans="1:17" s="92" customFormat="1" ht="33">
      <c r="A131" s="61" t="str">
        <f ca="1">IF(ISERROR(MATCH(F131,Код_КВР,0)),"",INDIRECT(ADDRESS(MATCH(F131,Код_КВР,0)+1,2,,,"КВР")))</f>
        <v>Предоставление субсидий бюджетным, автономным учреждениям и иным некоммерческим организациям</v>
      </c>
      <c r="B131" s="88">
        <v>801</v>
      </c>
      <c r="C131" s="8" t="s">
        <v>221</v>
      </c>
      <c r="D131" s="8" t="s">
        <v>198</v>
      </c>
      <c r="E131" s="115" t="s">
        <v>142</v>
      </c>
      <c r="F131" s="115">
        <v>600</v>
      </c>
      <c r="G131" s="69">
        <f t="shared" si="31"/>
        <v>27857.9</v>
      </c>
      <c r="H131" s="69">
        <f t="shared" si="31"/>
        <v>0</v>
      </c>
      <c r="I131" s="69">
        <f t="shared" si="25"/>
        <v>27857.9</v>
      </c>
      <c r="J131" s="69">
        <f t="shared" si="31"/>
        <v>0</v>
      </c>
      <c r="K131" s="85">
        <f t="shared" si="26"/>
        <v>27857.9</v>
      </c>
      <c r="L131" s="13">
        <f t="shared" si="31"/>
        <v>-130</v>
      </c>
      <c r="M131" s="85">
        <f t="shared" si="23"/>
        <v>27727.9</v>
      </c>
      <c r="N131" s="13">
        <f t="shared" si="31"/>
        <v>0</v>
      </c>
      <c r="O131" s="85">
        <f t="shared" si="24"/>
        <v>27727.9</v>
      </c>
      <c r="P131" s="13">
        <f t="shared" si="31"/>
        <v>0</v>
      </c>
      <c r="Q131" s="85">
        <f t="shared" si="22"/>
        <v>27727.9</v>
      </c>
    </row>
    <row r="132" spans="1:17" s="92" customFormat="1" ht="12.75">
      <c r="A132" s="61" t="str">
        <f ca="1">IF(ISERROR(MATCH(F132,Код_КВР,0)),"",INDIRECT(ADDRESS(MATCH(F132,Код_КВР,0)+1,2,,,"КВР")))</f>
        <v>Субсидии бюджетным учреждениям</v>
      </c>
      <c r="B132" s="88">
        <v>801</v>
      </c>
      <c r="C132" s="8" t="s">
        <v>221</v>
      </c>
      <c r="D132" s="8" t="s">
        <v>198</v>
      </c>
      <c r="E132" s="115" t="s">
        <v>142</v>
      </c>
      <c r="F132" s="115">
        <v>610</v>
      </c>
      <c r="G132" s="69">
        <f>SUM(G133:G134)</f>
        <v>27857.9</v>
      </c>
      <c r="H132" s="69">
        <f>SUM(H133:H134)</f>
        <v>0</v>
      </c>
      <c r="I132" s="69">
        <f t="shared" si="25"/>
        <v>27857.9</v>
      </c>
      <c r="J132" s="69">
        <f>SUM(J133:J134)</f>
        <v>0</v>
      </c>
      <c r="K132" s="85">
        <f t="shared" si="26"/>
        <v>27857.9</v>
      </c>
      <c r="L132" s="13">
        <f>SUM(L133:L134)</f>
        <v>-130</v>
      </c>
      <c r="M132" s="85">
        <f t="shared" si="23"/>
        <v>27727.9</v>
      </c>
      <c r="N132" s="13">
        <f>SUM(N133:N134)</f>
        <v>0</v>
      </c>
      <c r="O132" s="85">
        <f t="shared" si="24"/>
        <v>27727.9</v>
      </c>
      <c r="P132" s="13">
        <f>SUM(P133:P134)</f>
        <v>0</v>
      </c>
      <c r="Q132" s="85">
        <f t="shared" si="22"/>
        <v>27727.9</v>
      </c>
    </row>
    <row r="133" spans="1:17" s="92" customFormat="1" ht="49.5">
      <c r="A133" s="61" t="str">
        <f ca="1">IF(ISERROR(MATCH(F133,Код_КВР,0)),"",INDIRECT(ADDRESS(MATCH(F133,Код_КВР,0)+1,2,,,"КВР")))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33" s="88">
        <v>801</v>
      </c>
      <c r="C133" s="8" t="s">
        <v>221</v>
      </c>
      <c r="D133" s="8" t="s">
        <v>198</v>
      </c>
      <c r="E133" s="115" t="s">
        <v>142</v>
      </c>
      <c r="F133" s="115">
        <v>611</v>
      </c>
      <c r="G133" s="69">
        <v>27757.9</v>
      </c>
      <c r="H133" s="69"/>
      <c r="I133" s="69">
        <f t="shared" si="25"/>
        <v>27757.9</v>
      </c>
      <c r="J133" s="69"/>
      <c r="K133" s="85">
        <f t="shared" si="26"/>
        <v>27757.9</v>
      </c>
      <c r="L133" s="13">
        <f>-65-65</f>
        <v>-130</v>
      </c>
      <c r="M133" s="85">
        <f t="shared" si="23"/>
        <v>27627.9</v>
      </c>
      <c r="N133" s="13"/>
      <c r="O133" s="85">
        <f t="shared" si="24"/>
        <v>27627.9</v>
      </c>
      <c r="P133" s="13"/>
      <c r="Q133" s="85">
        <f t="shared" si="22"/>
        <v>27627.9</v>
      </c>
    </row>
    <row r="134" spans="1:17" s="92" customFormat="1" ht="12.75">
      <c r="A134" s="61" t="str">
        <f ca="1">IF(ISERROR(MATCH(F134,Код_КВР,0)),"",INDIRECT(ADDRESS(MATCH(F134,Код_КВР,0)+1,2,,,"КВР")))</f>
        <v>Субсидии бюджетным учреждениям на иные цели</v>
      </c>
      <c r="B134" s="88">
        <v>801</v>
      </c>
      <c r="C134" s="8" t="s">
        <v>221</v>
      </c>
      <c r="D134" s="8" t="s">
        <v>198</v>
      </c>
      <c r="E134" s="115" t="s">
        <v>142</v>
      </c>
      <c r="F134" s="115">
        <v>612</v>
      </c>
      <c r="G134" s="69">
        <v>100</v>
      </c>
      <c r="H134" s="69"/>
      <c r="I134" s="69">
        <f t="shared" si="25"/>
        <v>100</v>
      </c>
      <c r="J134" s="69"/>
      <c r="K134" s="85">
        <f t="shared" si="26"/>
        <v>100</v>
      </c>
      <c r="L134" s="13"/>
      <c r="M134" s="85">
        <f t="shared" si="23"/>
        <v>100</v>
      </c>
      <c r="N134" s="13"/>
      <c r="O134" s="85">
        <f t="shared" si="24"/>
        <v>100</v>
      </c>
      <c r="P134" s="13"/>
      <c r="Q134" s="85">
        <f t="shared" si="22"/>
        <v>100</v>
      </c>
    </row>
    <row r="135" spans="1:17" s="92" customFormat="1" ht="33">
      <c r="A135" s="61" t="str">
        <f ca="1">IF(ISERROR(MATCH(E135,Код_КЦСР,0)),"",INDIRECT(ADDRESS(MATCH(E135,Код_КЦСР,0)+1,2,,,"КЦСР")))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135" s="88">
        <v>801</v>
      </c>
      <c r="C135" s="8" t="s">
        <v>221</v>
      </c>
      <c r="D135" s="8" t="s">
        <v>198</v>
      </c>
      <c r="E135" s="115" t="s">
        <v>144</v>
      </c>
      <c r="F135" s="115"/>
      <c r="G135" s="69">
        <f>G136+G140+G144+G148</f>
        <v>1683.2</v>
      </c>
      <c r="H135" s="69">
        <f>H136+H140+H144+H148</f>
        <v>0</v>
      </c>
      <c r="I135" s="69">
        <f t="shared" si="25"/>
        <v>1683.2</v>
      </c>
      <c r="J135" s="69">
        <f>J136+J140+J144+J148</f>
        <v>0</v>
      </c>
      <c r="K135" s="85">
        <f t="shared" si="26"/>
        <v>1683.2</v>
      </c>
      <c r="L135" s="13">
        <f>L136+L140+L144+L148</f>
        <v>-72</v>
      </c>
      <c r="M135" s="85">
        <f t="shared" si="23"/>
        <v>1611.2</v>
      </c>
      <c r="N135" s="13">
        <f>N136+N140+N144+N148</f>
        <v>205.6</v>
      </c>
      <c r="O135" s="85">
        <f t="shared" si="24"/>
        <v>1816.8</v>
      </c>
      <c r="P135" s="13">
        <f>P136+P140+P144+P148</f>
        <v>0</v>
      </c>
      <c r="Q135" s="85">
        <f t="shared" si="22"/>
        <v>1816.8</v>
      </c>
    </row>
    <row r="136" spans="1:17" s="92" customFormat="1" ht="12.75" hidden="1">
      <c r="A136" s="61" t="str">
        <f ca="1">IF(ISERROR(MATCH(E136,Код_КЦСР,0)),"",INDIRECT(ADDRESS(MATCH(E136,Код_КЦСР,0)+1,2,,,"КЦСР")))</f>
        <v>Создание системы территориального общественного самоуправления</v>
      </c>
      <c r="B136" s="88">
        <v>801</v>
      </c>
      <c r="C136" s="8" t="s">
        <v>221</v>
      </c>
      <c r="D136" s="8" t="s">
        <v>198</v>
      </c>
      <c r="E136" s="115" t="s">
        <v>146</v>
      </c>
      <c r="F136" s="115"/>
      <c r="G136" s="69">
        <f aca="true" t="shared" si="32" ref="G136:P138">G137</f>
        <v>72</v>
      </c>
      <c r="H136" s="69">
        <f t="shared" si="32"/>
        <v>0</v>
      </c>
      <c r="I136" s="69">
        <f t="shared" si="25"/>
        <v>72</v>
      </c>
      <c r="J136" s="69">
        <f t="shared" si="32"/>
        <v>0</v>
      </c>
      <c r="K136" s="85">
        <f t="shared" si="26"/>
        <v>72</v>
      </c>
      <c r="L136" s="13">
        <f t="shared" si="32"/>
        <v>-72</v>
      </c>
      <c r="M136" s="85">
        <f t="shared" si="23"/>
        <v>0</v>
      </c>
      <c r="N136" s="13">
        <f t="shared" si="32"/>
        <v>0</v>
      </c>
      <c r="O136" s="85">
        <f t="shared" si="24"/>
        <v>0</v>
      </c>
      <c r="P136" s="13">
        <f t="shared" si="32"/>
        <v>0</v>
      </c>
      <c r="Q136" s="85">
        <f t="shared" si="22"/>
        <v>0</v>
      </c>
    </row>
    <row r="137" spans="1:17" s="92" customFormat="1" ht="12.75" hidden="1">
      <c r="A137" s="61" t="str">
        <f ca="1">IF(ISERROR(MATCH(F137,Код_КВР,0)),"",INDIRECT(ADDRESS(MATCH(F137,Код_КВР,0)+1,2,,,"КВР")))</f>
        <v>Закупка товаров, работ и услуг для муниципальных нужд</v>
      </c>
      <c r="B137" s="88">
        <v>801</v>
      </c>
      <c r="C137" s="8" t="s">
        <v>221</v>
      </c>
      <c r="D137" s="8" t="s">
        <v>198</v>
      </c>
      <c r="E137" s="115" t="s">
        <v>146</v>
      </c>
      <c r="F137" s="115">
        <v>200</v>
      </c>
      <c r="G137" s="69">
        <f t="shared" si="32"/>
        <v>72</v>
      </c>
      <c r="H137" s="69">
        <f t="shared" si="32"/>
        <v>0</v>
      </c>
      <c r="I137" s="69">
        <f t="shared" si="25"/>
        <v>72</v>
      </c>
      <c r="J137" s="69">
        <f t="shared" si="32"/>
        <v>0</v>
      </c>
      <c r="K137" s="85">
        <f t="shared" si="26"/>
        <v>72</v>
      </c>
      <c r="L137" s="13">
        <f t="shared" si="32"/>
        <v>-72</v>
      </c>
      <c r="M137" s="85">
        <f t="shared" si="23"/>
        <v>0</v>
      </c>
      <c r="N137" s="13">
        <f t="shared" si="32"/>
        <v>0</v>
      </c>
      <c r="O137" s="85">
        <f t="shared" si="24"/>
        <v>0</v>
      </c>
      <c r="P137" s="13">
        <f t="shared" si="32"/>
        <v>0</v>
      </c>
      <c r="Q137" s="85">
        <f t="shared" si="22"/>
        <v>0</v>
      </c>
    </row>
    <row r="138" spans="1:17" s="92" customFormat="1" ht="33" hidden="1">
      <c r="A138" s="61" t="str">
        <f ca="1">IF(ISERROR(MATCH(F138,Код_КВР,0)),"",INDIRECT(ADDRESS(MATCH(F138,Код_КВР,0)+1,2,,,"КВР")))</f>
        <v>Иные закупки товаров, работ и услуг для обеспечения муниципальных нужд</v>
      </c>
      <c r="B138" s="88">
        <v>801</v>
      </c>
      <c r="C138" s="8" t="s">
        <v>221</v>
      </c>
      <c r="D138" s="8" t="s">
        <v>198</v>
      </c>
      <c r="E138" s="115" t="s">
        <v>146</v>
      </c>
      <c r="F138" s="115">
        <v>240</v>
      </c>
      <c r="G138" s="69">
        <f t="shared" si="32"/>
        <v>72</v>
      </c>
      <c r="H138" s="69">
        <f t="shared" si="32"/>
        <v>0</v>
      </c>
      <c r="I138" s="69">
        <f t="shared" si="25"/>
        <v>72</v>
      </c>
      <c r="J138" s="69">
        <f t="shared" si="32"/>
        <v>0</v>
      </c>
      <c r="K138" s="85">
        <f t="shared" si="26"/>
        <v>72</v>
      </c>
      <c r="L138" s="13">
        <f t="shared" si="32"/>
        <v>-72</v>
      </c>
      <c r="M138" s="85">
        <f t="shared" si="23"/>
        <v>0</v>
      </c>
      <c r="N138" s="13">
        <f t="shared" si="32"/>
        <v>0</v>
      </c>
      <c r="O138" s="85">
        <f t="shared" si="24"/>
        <v>0</v>
      </c>
      <c r="P138" s="13">
        <f t="shared" si="32"/>
        <v>0</v>
      </c>
      <c r="Q138" s="85">
        <f t="shared" si="22"/>
        <v>0</v>
      </c>
    </row>
    <row r="139" spans="1:17" s="92" customFormat="1" ht="33" hidden="1">
      <c r="A139" s="61" t="str">
        <f ca="1">IF(ISERROR(MATCH(F139,Код_КВР,0)),"",INDIRECT(ADDRESS(MATCH(F139,Код_КВР,0)+1,2,,,"КВР")))</f>
        <v xml:space="preserve">Прочая закупка товаров, работ и услуг для обеспечения муниципальных нужд         </v>
      </c>
      <c r="B139" s="88">
        <v>801</v>
      </c>
      <c r="C139" s="8" t="s">
        <v>221</v>
      </c>
      <c r="D139" s="8" t="s">
        <v>198</v>
      </c>
      <c r="E139" s="115" t="s">
        <v>146</v>
      </c>
      <c r="F139" s="115">
        <v>244</v>
      </c>
      <c r="G139" s="69">
        <v>72</v>
      </c>
      <c r="H139" s="69"/>
      <c r="I139" s="69">
        <f t="shared" si="25"/>
        <v>72</v>
      </c>
      <c r="J139" s="69"/>
      <c r="K139" s="85">
        <f t="shared" si="26"/>
        <v>72</v>
      </c>
      <c r="L139" s="13">
        <v>-72</v>
      </c>
      <c r="M139" s="85">
        <f t="shared" si="23"/>
        <v>0</v>
      </c>
      <c r="N139" s="13"/>
      <c r="O139" s="85">
        <f t="shared" si="24"/>
        <v>0</v>
      </c>
      <c r="P139" s="13"/>
      <c r="Q139" s="85">
        <f t="shared" si="22"/>
        <v>0</v>
      </c>
    </row>
    <row r="140" spans="1:17" s="92" customFormat="1" ht="33">
      <c r="A140" s="61" t="str">
        <f ca="1">IF(ISERROR(MATCH(E140,Код_КЦСР,0)),"",INDIRECT(ADDRESS(MATCH(E140,Код_КЦСР,0)+1,2,,,"КЦСР")))</f>
        <v>Проведение мероприятий по формированию благоприятного имиджа города</v>
      </c>
      <c r="B140" s="88">
        <v>801</v>
      </c>
      <c r="C140" s="8" t="s">
        <v>221</v>
      </c>
      <c r="D140" s="8" t="s">
        <v>198</v>
      </c>
      <c r="E140" s="115" t="s">
        <v>148</v>
      </c>
      <c r="F140" s="115"/>
      <c r="G140" s="69">
        <f aca="true" t="shared" si="33" ref="G140:P142">G141</f>
        <v>411.5</v>
      </c>
      <c r="H140" s="69">
        <f t="shared" si="33"/>
        <v>0</v>
      </c>
      <c r="I140" s="69">
        <f t="shared" si="25"/>
        <v>411.5</v>
      </c>
      <c r="J140" s="69">
        <f t="shared" si="33"/>
        <v>0</v>
      </c>
      <c r="K140" s="85">
        <f t="shared" si="26"/>
        <v>411.5</v>
      </c>
      <c r="L140" s="13">
        <f t="shared" si="33"/>
        <v>0</v>
      </c>
      <c r="M140" s="85">
        <f t="shared" si="23"/>
        <v>411.5</v>
      </c>
      <c r="N140" s="13">
        <f t="shared" si="33"/>
        <v>0</v>
      </c>
      <c r="O140" s="85">
        <f t="shared" si="24"/>
        <v>411.5</v>
      </c>
      <c r="P140" s="13">
        <f t="shared" si="33"/>
        <v>0</v>
      </c>
      <c r="Q140" s="85">
        <f t="shared" si="22"/>
        <v>411.5</v>
      </c>
    </row>
    <row r="141" spans="1:17" s="92" customFormat="1" ht="12.75">
      <c r="A141" s="61" t="str">
        <f ca="1">IF(ISERROR(MATCH(F141,Код_КВР,0)),"",INDIRECT(ADDRESS(MATCH(F141,Код_КВР,0)+1,2,,,"КВР")))</f>
        <v>Закупка товаров, работ и услуг для муниципальных нужд</v>
      </c>
      <c r="B141" s="88">
        <v>801</v>
      </c>
      <c r="C141" s="8" t="s">
        <v>221</v>
      </c>
      <c r="D141" s="8" t="s">
        <v>198</v>
      </c>
      <c r="E141" s="115" t="s">
        <v>148</v>
      </c>
      <c r="F141" s="115">
        <v>200</v>
      </c>
      <c r="G141" s="69">
        <f t="shared" si="33"/>
        <v>411.5</v>
      </c>
      <c r="H141" s="69">
        <f t="shared" si="33"/>
        <v>0</v>
      </c>
      <c r="I141" s="69">
        <f t="shared" si="25"/>
        <v>411.5</v>
      </c>
      <c r="J141" s="69">
        <f t="shared" si="33"/>
        <v>0</v>
      </c>
      <c r="K141" s="85">
        <f t="shared" si="26"/>
        <v>411.5</v>
      </c>
      <c r="L141" s="13">
        <f t="shared" si="33"/>
        <v>0</v>
      </c>
      <c r="M141" s="85">
        <f t="shared" si="23"/>
        <v>411.5</v>
      </c>
      <c r="N141" s="13">
        <f t="shared" si="33"/>
        <v>0</v>
      </c>
      <c r="O141" s="85">
        <f t="shared" si="24"/>
        <v>411.5</v>
      </c>
      <c r="P141" s="13">
        <f t="shared" si="33"/>
        <v>0</v>
      </c>
      <c r="Q141" s="85">
        <f t="shared" si="22"/>
        <v>411.5</v>
      </c>
    </row>
    <row r="142" spans="1:17" s="92" customFormat="1" ht="33">
      <c r="A142" s="61" t="str">
        <f ca="1">IF(ISERROR(MATCH(F142,Код_КВР,0)),"",INDIRECT(ADDRESS(MATCH(F142,Код_КВР,0)+1,2,,,"КВР")))</f>
        <v>Иные закупки товаров, работ и услуг для обеспечения муниципальных нужд</v>
      </c>
      <c r="B142" s="88">
        <v>801</v>
      </c>
      <c r="C142" s="8" t="s">
        <v>221</v>
      </c>
      <c r="D142" s="8" t="s">
        <v>198</v>
      </c>
      <c r="E142" s="115" t="s">
        <v>148</v>
      </c>
      <c r="F142" s="115">
        <v>240</v>
      </c>
      <c r="G142" s="69">
        <f t="shared" si="33"/>
        <v>411.5</v>
      </c>
      <c r="H142" s="69">
        <f t="shared" si="33"/>
        <v>0</v>
      </c>
      <c r="I142" s="69">
        <f t="shared" si="25"/>
        <v>411.5</v>
      </c>
      <c r="J142" s="69">
        <f t="shared" si="33"/>
        <v>0</v>
      </c>
      <c r="K142" s="85">
        <f t="shared" si="26"/>
        <v>411.5</v>
      </c>
      <c r="L142" s="13">
        <f t="shared" si="33"/>
        <v>0</v>
      </c>
      <c r="M142" s="85">
        <f t="shared" si="23"/>
        <v>411.5</v>
      </c>
      <c r="N142" s="13">
        <f t="shared" si="33"/>
        <v>0</v>
      </c>
      <c r="O142" s="85">
        <f t="shared" si="24"/>
        <v>411.5</v>
      </c>
      <c r="P142" s="13">
        <f t="shared" si="33"/>
        <v>0</v>
      </c>
      <c r="Q142" s="85">
        <f t="shared" si="22"/>
        <v>411.5</v>
      </c>
    </row>
    <row r="143" spans="1:17" s="92" customFormat="1" ht="33">
      <c r="A143" s="61" t="str">
        <f ca="1">IF(ISERROR(MATCH(F143,Код_КВР,0)),"",INDIRECT(ADDRESS(MATCH(F143,Код_КВР,0)+1,2,,,"КВР")))</f>
        <v xml:space="preserve">Прочая закупка товаров, работ и услуг для обеспечения муниципальных нужд         </v>
      </c>
      <c r="B143" s="88">
        <v>801</v>
      </c>
      <c r="C143" s="8" t="s">
        <v>221</v>
      </c>
      <c r="D143" s="8" t="s">
        <v>198</v>
      </c>
      <c r="E143" s="115" t="s">
        <v>148</v>
      </c>
      <c r="F143" s="115">
        <v>244</v>
      </c>
      <c r="G143" s="69">
        <v>411.5</v>
      </c>
      <c r="H143" s="69"/>
      <c r="I143" s="69">
        <f t="shared" si="25"/>
        <v>411.5</v>
      </c>
      <c r="J143" s="69"/>
      <c r="K143" s="85">
        <f t="shared" si="26"/>
        <v>411.5</v>
      </c>
      <c r="L143" s="13"/>
      <c r="M143" s="85">
        <f t="shared" si="23"/>
        <v>411.5</v>
      </c>
      <c r="N143" s="13"/>
      <c r="O143" s="85">
        <f t="shared" si="24"/>
        <v>411.5</v>
      </c>
      <c r="P143" s="13"/>
      <c r="Q143" s="85">
        <f t="shared" si="22"/>
        <v>411.5</v>
      </c>
    </row>
    <row r="144" spans="1:17" s="92" customFormat="1" ht="12.75">
      <c r="A144" s="61" t="str">
        <f ca="1">IF(ISERROR(MATCH(E144,Код_КЦСР,0)),"",INDIRECT(ADDRESS(MATCH(E144,Код_КЦСР,0)+1,2,,,"КЦСР")))</f>
        <v>Формирование презентационных пакетов, включая папки и открытки</v>
      </c>
      <c r="B144" s="88">
        <v>801</v>
      </c>
      <c r="C144" s="8" t="s">
        <v>221</v>
      </c>
      <c r="D144" s="8" t="s">
        <v>198</v>
      </c>
      <c r="E144" s="115" t="s">
        <v>150</v>
      </c>
      <c r="F144" s="115"/>
      <c r="G144" s="69">
        <f aca="true" t="shared" si="34" ref="G144:P146">G145</f>
        <v>720</v>
      </c>
      <c r="H144" s="69">
        <f t="shared" si="34"/>
        <v>0</v>
      </c>
      <c r="I144" s="69">
        <f t="shared" si="25"/>
        <v>720</v>
      </c>
      <c r="J144" s="69">
        <f t="shared" si="34"/>
        <v>0</v>
      </c>
      <c r="K144" s="85">
        <f t="shared" si="26"/>
        <v>720</v>
      </c>
      <c r="L144" s="13">
        <f t="shared" si="34"/>
        <v>0</v>
      </c>
      <c r="M144" s="85">
        <f t="shared" si="23"/>
        <v>720</v>
      </c>
      <c r="N144" s="13">
        <f t="shared" si="34"/>
        <v>205.6</v>
      </c>
      <c r="O144" s="85">
        <f t="shared" si="24"/>
        <v>925.6</v>
      </c>
      <c r="P144" s="13">
        <f t="shared" si="34"/>
        <v>0</v>
      </c>
      <c r="Q144" s="85">
        <f t="shared" si="22"/>
        <v>925.6</v>
      </c>
    </row>
    <row r="145" spans="1:17" s="92" customFormat="1" ht="12.75">
      <c r="A145" s="61" t="str">
        <f ca="1">IF(ISERROR(MATCH(F145,Код_КВР,0)),"",INDIRECT(ADDRESS(MATCH(F145,Код_КВР,0)+1,2,,,"КВР")))</f>
        <v>Закупка товаров, работ и услуг для муниципальных нужд</v>
      </c>
      <c r="B145" s="88">
        <v>801</v>
      </c>
      <c r="C145" s="8" t="s">
        <v>221</v>
      </c>
      <c r="D145" s="8" t="s">
        <v>198</v>
      </c>
      <c r="E145" s="115" t="s">
        <v>150</v>
      </c>
      <c r="F145" s="115">
        <v>200</v>
      </c>
      <c r="G145" s="69">
        <f t="shared" si="34"/>
        <v>720</v>
      </c>
      <c r="H145" s="69">
        <f t="shared" si="34"/>
        <v>0</v>
      </c>
      <c r="I145" s="69">
        <f t="shared" si="25"/>
        <v>720</v>
      </c>
      <c r="J145" s="69">
        <f t="shared" si="34"/>
        <v>0</v>
      </c>
      <c r="K145" s="85">
        <f t="shared" si="26"/>
        <v>720</v>
      </c>
      <c r="L145" s="13">
        <f t="shared" si="34"/>
        <v>0</v>
      </c>
      <c r="M145" s="85">
        <f t="shared" si="23"/>
        <v>720</v>
      </c>
      <c r="N145" s="13">
        <f t="shared" si="34"/>
        <v>205.6</v>
      </c>
      <c r="O145" s="85">
        <f t="shared" si="24"/>
        <v>925.6</v>
      </c>
      <c r="P145" s="13">
        <f t="shared" si="34"/>
        <v>0</v>
      </c>
      <c r="Q145" s="85">
        <f t="shared" si="22"/>
        <v>925.6</v>
      </c>
    </row>
    <row r="146" spans="1:17" s="92" customFormat="1" ht="33">
      <c r="A146" s="61" t="str">
        <f ca="1">IF(ISERROR(MATCH(F146,Код_КВР,0)),"",INDIRECT(ADDRESS(MATCH(F146,Код_КВР,0)+1,2,,,"КВР")))</f>
        <v>Иные закупки товаров, работ и услуг для обеспечения муниципальных нужд</v>
      </c>
      <c r="B146" s="88">
        <v>801</v>
      </c>
      <c r="C146" s="8" t="s">
        <v>221</v>
      </c>
      <c r="D146" s="8" t="s">
        <v>198</v>
      </c>
      <c r="E146" s="115" t="s">
        <v>150</v>
      </c>
      <c r="F146" s="115">
        <v>240</v>
      </c>
      <c r="G146" s="69">
        <f t="shared" si="34"/>
        <v>720</v>
      </c>
      <c r="H146" s="69">
        <f t="shared" si="34"/>
        <v>0</v>
      </c>
      <c r="I146" s="69">
        <f t="shared" si="25"/>
        <v>720</v>
      </c>
      <c r="J146" s="69">
        <f t="shared" si="34"/>
        <v>0</v>
      </c>
      <c r="K146" s="85">
        <f t="shared" si="26"/>
        <v>720</v>
      </c>
      <c r="L146" s="13">
        <f t="shared" si="34"/>
        <v>0</v>
      </c>
      <c r="M146" s="85">
        <f t="shared" si="23"/>
        <v>720</v>
      </c>
      <c r="N146" s="13">
        <f t="shared" si="34"/>
        <v>205.6</v>
      </c>
      <c r="O146" s="85">
        <f t="shared" si="24"/>
        <v>925.6</v>
      </c>
      <c r="P146" s="13">
        <f t="shared" si="34"/>
        <v>0</v>
      </c>
      <c r="Q146" s="85">
        <f t="shared" si="22"/>
        <v>925.6</v>
      </c>
    </row>
    <row r="147" spans="1:17" s="92" customFormat="1" ht="33">
      <c r="A147" s="61" t="str">
        <f ca="1">IF(ISERROR(MATCH(F147,Код_КВР,0)),"",INDIRECT(ADDRESS(MATCH(F147,Код_КВР,0)+1,2,,,"КВР")))</f>
        <v xml:space="preserve">Прочая закупка товаров, работ и услуг для обеспечения муниципальных нужд         </v>
      </c>
      <c r="B147" s="88">
        <v>801</v>
      </c>
      <c r="C147" s="8" t="s">
        <v>221</v>
      </c>
      <c r="D147" s="8" t="s">
        <v>198</v>
      </c>
      <c r="E147" s="115" t="s">
        <v>150</v>
      </c>
      <c r="F147" s="115">
        <v>244</v>
      </c>
      <c r="G147" s="69">
        <v>720</v>
      </c>
      <c r="H147" s="69"/>
      <c r="I147" s="69">
        <f t="shared" si="25"/>
        <v>720</v>
      </c>
      <c r="J147" s="69"/>
      <c r="K147" s="85">
        <f t="shared" si="26"/>
        <v>720</v>
      </c>
      <c r="L147" s="13"/>
      <c r="M147" s="85">
        <f t="shared" si="23"/>
        <v>720</v>
      </c>
      <c r="N147" s="13">
        <v>205.6</v>
      </c>
      <c r="O147" s="85">
        <f t="shared" si="24"/>
        <v>925.6</v>
      </c>
      <c r="P147" s="13"/>
      <c r="Q147" s="85">
        <f t="shared" si="22"/>
        <v>925.6</v>
      </c>
    </row>
    <row r="148" spans="1:17" s="92" customFormat="1" ht="12.75">
      <c r="A148" s="61" t="str">
        <f ca="1">IF(ISERROR(MATCH(E148,Код_КЦСР,0)),"",INDIRECT(ADDRESS(MATCH(E148,Код_КЦСР,0)+1,2,,,"КЦСР")))</f>
        <v>Оплата членских взносов в союзы и ассоциации</v>
      </c>
      <c r="B148" s="88">
        <v>801</v>
      </c>
      <c r="C148" s="8" t="s">
        <v>221</v>
      </c>
      <c r="D148" s="8" t="s">
        <v>198</v>
      </c>
      <c r="E148" s="115" t="s">
        <v>152</v>
      </c>
      <c r="F148" s="115"/>
      <c r="G148" s="69">
        <f aca="true" t="shared" si="35" ref="G148:P150">G149</f>
        <v>479.7</v>
      </c>
      <c r="H148" s="69">
        <f t="shared" si="35"/>
        <v>0</v>
      </c>
      <c r="I148" s="69">
        <f t="shared" si="25"/>
        <v>479.7</v>
      </c>
      <c r="J148" s="69">
        <f t="shared" si="35"/>
        <v>0</v>
      </c>
      <c r="K148" s="85">
        <f t="shared" si="26"/>
        <v>479.7</v>
      </c>
      <c r="L148" s="13">
        <f t="shared" si="35"/>
        <v>0</v>
      </c>
      <c r="M148" s="85">
        <f t="shared" si="23"/>
        <v>479.7</v>
      </c>
      <c r="N148" s="13">
        <f t="shared" si="35"/>
        <v>0</v>
      </c>
      <c r="O148" s="85">
        <f t="shared" si="24"/>
        <v>479.7</v>
      </c>
      <c r="P148" s="13">
        <f t="shared" si="35"/>
        <v>0</v>
      </c>
      <c r="Q148" s="85">
        <f t="shared" si="22"/>
        <v>479.7</v>
      </c>
    </row>
    <row r="149" spans="1:17" s="92" customFormat="1" ht="12.75">
      <c r="A149" s="61" t="str">
        <f ca="1">IF(ISERROR(MATCH(F149,Код_КВР,0)),"",INDIRECT(ADDRESS(MATCH(F149,Код_КВР,0)+1,2,,,"КВР")))</f>
        <v>Иные бюджетные ассигнования</v>
      </c>
      <c r="B149" s="88">
        <v>801</v>
      </c>
      <c r="C149" s="8" t="s">
        <v>221</v>
      </c>
      <c r="D149" s="8" t="s">
        <v>198</v>
      </c>
      <c r="E149" s="115" t="s">
        <v>152</v>
      </c>
      <c r="F149" s="115">
        <v>800</v>
      </c>
      <c r="G149" s="69">
        <f t="shared" si="35"/>
        <v>479.7</v>
      </c>
      <c r="H149" s="69">
        <f t="shared" si="35"/>
        <v>0</v>
      </c>
      <c r="I149" s="69">
        <f t="shared" si="25"/>
        <v>479.7</v>
      </c>
      <c r="J149" s="69">
        <f t="shared" si="35"/>
        <v>0</v>
      </c>
      <c r="K149" s="85">
        <f t="shared" si="26"/>
        <v>479.7</v>
      </c>
      <c r="L149" s="13">
        <f t="shared" si="35"/>
        <v>0</v>
      </c>
      <c r="M149" s="85">
        <f t="shared" si="23"/>
        <v>479.7</v>
      </c>
      <c r="N149" s="13">
        <f t="shared" si="35"/>
        <v>0</v>
      </c>
      <c r="O149" s="85">
        <f t="shared" si="24"/>
        <v>479.7</v>
      </c>
      <c r="P149" s="13">
        <f t="shared" si="35"/>
        <v>0</v>
      </c>
      <c r="Q149" s="85">
        <f t="shared" si="22"/>
        <v>479.7</v>
      </c>
    </row>
    <row r="150" spans="1:17" s="92" customFormat="1" ht="12.75">
      <c r="A150" s="61" t="str">
        <f ca="1">IF(ISERROR(MATCH(F150,Код_КВР,0)),"",INDIRECT(ADDRESS(MATCH(F150,Код_КВР,0)+1,2,,,"КВР")))</f>
        <v>Уплата налогов, сборов и иных платежей</v>
      </c>
      <c r="B150" s="88">
        <v>801</v>
      </c>
      <c r="C150" s="8" t="s">
        <v>221</v>
      </c>
      <c r="D150" s="8" t="s">
        <v>198</v>
      </c>
      <c r="E150" s="115" t="s">
        <v>152</v>
      </c>
      <c r="F150" s="115">
        <v>850</v>
      </c>
      <c r="G150" s="69">
        <f t="shared" si="35"/>
        <v>479.7</v>
      </c>
      <c r="H150" s="69">
        <f t="shared" si="35"/>
        <v>0</v>
      </c>
      <c r="I150" s="69">
        <f t="shared" si="25"/>
        <v>479.7</v>
      </c>
      <c r="J150" s="69">
        <f t="shared" si="35"/>
        <v>0</v>
      </c>
      <c r="K150" s="85">
        <f t="shared" si="26"/>
        <v>479.7</v>
      </c>
      <c r="L150" s="13">
        <f t="shared" si="35"/>
        <v>0</v>
      </c>
      <c r="M150" s="85">
        <f t="shared" si="23"/>
        <v>479.7</v>
      </c>
      <c r="N150" s="13">
        <f t="shared" si="35"/>
        <v>0</v>
      </c>
      <c r="O150" s="85">
        <f t="shared" si="24"/>
        <v>479.7</v>
      </c>
      <c r="P150" s="13">
        <f t="shared" si="35"/>
        <v>0</v>
      </c>
      <c r="Q150" s="85">
        <f t="shared" si="22"/>
        <v>479.7</v>
      </c>
    </row>
    <row r="151" spans="1:17" s="92" customFormat="1" ht="12.75">
      <c r="A151" s="61" t="str">
        <f ca="1">IF(ISERROR(MATCH(F151,Код_КВР,0)),"",INDIRECT(ADDRESS(MATCH(F151,Код_КВР,0)+1,2,,,"КВР")))</f>
        <v>Уплата прочих налогов, сборов и иных платежей</v>
      </c>
      <c r="B151" s="88">
        <v>801</v>
      </c>
      <c r="C151" s="8" t="s">
        <v>221</v>
      </c>
      <c r="D151" s="8" t="s">
        <v>198</v>
      </c>
      <c r="E151" s="115" t="s">
        <v>152</v>
      </c>
      <c r="F151" s="115">
        <v>852</v>
      </c>
      <c r="G151" s="69">
        <v>479.7</v>
      </c>
      <c r="H151" s="69"/>
      <c r="I151" s="69">
        <f t="shared" si="25"/>
        <v>479.7</v>
      </c>
      <c r="J151" s="69"/>
      <c r="K151" s="85">
        <f t="shared" si="26"/>
        <v>479.7</v>
      </c>
      <c r="L151" s="13"/>
      <c r="M151" s="85">
        <f t="shared" si="23"/>
        <v>479.7</v>
      </c>
      <c r="N151" s="13"/>
      <c r="O151" s="85">
        <f t="shared" si="24"/>
        <v>479.7</v>
      </c>
      <c r="P151" s="13"/>
      <c r="Q151" s="85">
        <f t="shared" si="22"/>
        <v>479.7</v>
      </c>
    </row>
    <row r="152" spans="1:17" s="92" customFormat="1" ht="33">
      <c r="A152" s="61" t="str">
        <f ca="1">IF(ISERROR(MATCH(E152,Код_КЦСР,0)),"",INDIRECT(ADDRESS(MATCH(E152,Код_КЦСР,0)+1,2,,,"КЦСР")))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152" s="88">
        <v>801</v>
      </c>
      <c r="C152" s="8" t="s">
        <v>221</v>
      </c>
      <c r="D152" s="8" t="s">
        <v>198</v>
      </c>
      <c r="E152" s="115" t="s">
        <v>158</v>
      </c>
      <c r="F152" s="115"/>
      <c r="G152" s="69">
        <f aca="true" t="shared" si="36" ref="G152:P156">G153</f>
        <v>20</v>
      </c>
      <c r="H152" s="69">
        <f t="shared" si="36"/>
        <v>0</v>
      </c>
      <c r="I152" s="69">
        <f t="shared" si="25"/>
        <v>20</v>
      </c>
      <c r="J152" s="69">
        <f t="shared" si="36"/>
        <v>0</v>
      </c>
      <c r="K152" s="85">
        <f t="shared" si="26"/>
        <v>20</v>
      </c>
      <c r="L152" s="13">
        <f t="shared" si="36"/>
        <v>0</v>
      </c>
      <c r="M152" s="85">
        <f t="shared" si="23"/>
        <v>20</v>
      </c>
      <c r="N152" s="13">
        <f t="shared" si="36"/>
        <v>0</v>
      </c>
      <c r="O152" s="85">
        <f t="shared" si="24"/>
        <v>20</v>
      </c>
      <c r="P152" s="13">
        <f t="shared" si="36"/>
        <v>0</v>
      </c>
      <c r="Q152" s="85">
        <f t="shared" si="22"/>
        <v>20</v>
      </c>
    </row>
    <row r="153" spans="1:17" s="92" customFormat="1" ht="12.75">
      <c r="A153" s="61" t="str">
        <f ca="1">IF(ISERROR(MATCH(E153,Код_КЦСР,0)),"",INDIRECT(ADDRESS(MATCH(E153,Код_КЦСР,0)+1,2,,,"КЦСР")))</f>
        <v>Профилактика преступлений и иных правонарушений в городе Череповце</v>
      </c>
      <c r="B153" s="88">
        <v>801</v>
      </c>
      <c r="C153" s="8" t="s">
        <v>221</v>
      </c>
      <c r="D153" s="8" t="s">
        <v>198</v>
      </c>
      <c r="E153" s="115" t="s">
        <v>160</v>
      </c>
      <c r="F153" s="115"/>
      <c r="G153" s="69">
        <f t="shared" si="36"/>
        <v>20</v>
      </c>
      <c r="H153" s="69">
        <f t="shared" si="36"/>
        <v>0</v>
      </c>
      <c r="I153" s="69">
        <f t="shared" si="25"/>
        <v>20</v>
      </c>
      <c r="J153" s="69">
        <f t="shared" si="36"/>
        <v>0</v>
      </c>
      <c r="K153" s="85">
        <f t="shared" si="26"/>
        <v>20</v>
      </c>
      <c r="L153" s="13">
        <f t="shared" si="36"/>
        <v>0</v>
      </c>
      <c r="M153" s="85">
        <f t="shared" si="23"/>
        <v>20</v>
      </c>
      <c r="N153" s="13">
        <f t="shared" si="36"/>
        <v>0</v>
      </c>
      <c r="O153" s="85">
        <f t="shared" si="24"/>
        <v>20</v>
      </c>
      <c r="P153" s="13">
        <f t="shared" si="36"/>
        <v>0</v>
      </c>
      <c r="Q153" s="85">
        <f t="shared" si="22"/>
        <v>20</v>
      </c>
    </row>
    <row r="154" spans="1:17" s="92" customFormat="1" ht="12.75">
      <c r="A154" s="61" t="str">
        <f ca="1">IF(ISERROR(MATCH(E154,Код_КЦСР,0)),"",INDIRECT(ADDRESS(MATCH(E154,Код_КЦСР,0)+1,2,,,"КЦСР")))</f>
        <v>Привлечение общественности к охране общественного порядка</v>
      </c>
      <c r="B154" s="88">
        <v>801</v>
      </c>
      <c r="C154" s="8" t="s">
        <v>221</v>
      </c>
      <c r="D154" s="8" t="s">
        <v>198</v>
      </c>
      <c r="E154" s="115" t="s">
        <v>162</v>
      </c>
      <c r="F154" s="115"/>
      <c r="G154" s="69">
        <f t="shared" si="36"/>
        <v>20</v>
      </c>
      <c r="H154" s="69">
        <f t="shared" si="36"/>
        <v>0</v>
      </c>
      <c r="I154" s="69">
        <f t="shared" si="25"/>
        <v>20</v>
      </c>
      <c r="J154" s="69">
        <f t="shared" si="36"/>
        <v>0</v>
      </c>
      <c r="K154" s="85">
        <f t="shared" si="26"/>
        <v>20</v>
      </c>
      <c r="L154" s="13">
        <f t="shared" si="36"/>
        <v>0</v>
      </c>
      <c r="M154" s="85">
        <f t="shared" si="23"/>
        <v>20</v>
      </c>
      <c r="N154" s="13">
        <f t="shared" si="36"/>
        <v>0</v>
      </c>
      <c r="O154" s="85">
        <f t="shared" si="24"/>
        <v>20</v>
      </c>
      <c r="P154" s="13">
        <f t="shared" si="36"/>
        <v>0</v>
      </c>
      <c r="Q154" s="85">
        <f aca="true" t="shared" si="37" ref="Q154:Q217">O154+P154</f>
        <v>20</v>
      </c>
    </row>
    <row r="155" spans="1:17" s="92" customFormat="1" ht="12.75">
      <c r="A155" s="61" t="str">
        <f ca="1">IF(ISERROR(MATCH(F155,Код_КВР,0)),"",INDIRECT(ADDRESS(MATCH(F155,Код_КВР,0)+1,2,,,"КВР")))</f>
        <v>Закупка товаров, работ и услуг для муниципальных нужд</v>
      </c>
      <c r="B155" s="88">
        <v>801</v>
      </c>
      <c r="C155" s="8" t="s">
        <v>221</v>
      </c>
      <c r="D155" s="8" t="s">
        <v>198</v>
      </c>
      <c r="E155" s="115" t="s">
        <v>162</v>
      </c>
      <c r="F155" s="115">
        <v>200</v>
      </c>
      <c r="G155" s="69">
        <f t="shared" si="36"/>
        <v>20</v>
      </c>
      <c r="H155" s="69">
        <f t="shared" si="36"/>
        <v>0</v>
      </c>
      <c r="I155" s="69">
        <f t="shared" si="25"/>
        <v>20</v>
      </c>
      <c r="J155" s="69">
        <f t="shared" si="36"/>
        <v>0</v>
      </c>
      <c r="K155" s="85">
        <f t="shared" si="26"/>
        <v>20</v>
      </c>
      <c r="L155" s="13">
        <f t="shared" si="36"/>
        <v>0</v>
      </c>
      <c r="M155" s="85">
        <f t="shared" si="23"/>
        <v>20</v>
      </c>
      <c r="N155" s="13">
        <f t="shared" si="36"/>
        <v>0</v>
      </c>
      <c r="O155" s="85">
        <f t="shared" si="24"/>
        <v>20</v>
      </c>
      <c r="P155" s="13">
        <f t="shared" si="36"/>
        <v>0</v>
      </c>
      <c r="Q155" s="85">
        <f t="shared" si="37"/>
        <v>20</v>
      </c>
    </row>
    <row r="156" spans="1:17" s="92" customFormat="1" ht="33">
      <c r="A156" s="61" t="str">
        <f ca="1">IF(ISERROR(MATCH(F156,Код_КВР,0)),"",INDIRECT(ADDRESS(MATCH(F156,Код_КВР,0)+1,2,,,"КВР")))</f>
        <v>Иные закупки товаров, работ и услуг для обеспечения муниципальных нужд</v>
      </c>
      <c r="B156" s="88">
        <v>801</v>
      </c>
      <c r="C156" s="8" t="s">
        <v>221</v>
      </c>
      <c r="D156" s="8" t="s">
        <v>198</v>
      </c>
      <c r="E156" s="115" t="s">
        <v>162</v>
      </c>
      <c r="F156" s="115">
        <v>240</v>
      </c>
      <c r="G156" s="69">
        <f t="shared" si="36"/>
        <v>20</v>
      </c>
      <c r="H156" s="69">
        <f t="shared" si="36"/>
        <v>0</v>
      </c>
      <c r="I156" s="69">
        <f t="shared" si="25"/>
        <v>20</v>
      </c>
      <c r="J156" s="69">
        <f t="shared" si="36"/>
        <v>0</v>
      </c>
      <c r="K156" s="85">
        <f t="shared" si="26"/>
        <v>20</v>
      </c>
      <c r="L156" s="13">
        <f t="shared" si="36"/>
        <v>0</v>
      </c>
      <c r="M156" s="85">
        <f aca="true" t="shared" si="38" ref="M156:M223">K156+L156</f>
        <v>20</v>
      </c>
      <c r="N156" s="13">
        <f t="shared" si="36"/>
        <v>0</v>
      </c>
      <c r="O156" s="85">
        <f aca="true" t="shared" si="39" ref="O156:O223">M156+N156</f>
        <v>20</v>
      </c>
      <c r="P156" s="13">
        <f t="shared" si="36"/>
        <v>0</v>
      </c>
      <c r="Q156" s="85">
        <f t="shared" si="37"/>
        <v>20</v>
      </c>
    </row>
    <row r="157" spans="1:17" s="92" customFormat="1" ht="33">
      <c r="A157" s="61" t="str">
        <f ca="1">IF(ISERROR(MATCH(F157,Код_КВР,0)),"",INDIRECT(ADDRESS(MATCH(F157,Код_КВР,0)+1,2,,,"КВР")))</f>
        <v xml:space="preserve">Прочая закупка товаров, работ и услуг для обеспечения муниципальных нужд         </v>
      </c>
      <c r="B157" s="88">
        <v>801</v>
      </c>
      <c r="C157" s="8" t="s">
        <v>221</v>
      </c>
      <c r="D157" s="8" t="s">
        <v>198</v>
      </c>
      <c r="E157" s="115" t="s">
        <v>162</v>
      </c>
      <c r="F157" s="115">
        <v>244</v>
      </c>
      <c r="G157" s="69">
        <v>20</v>
      </c>
      <c r="H157" s="69"/>
      <c r="I157" s="69">
        <f t="shared" si="25"/>
        <v>20</v>
      </c>
      <c r="J157" s="69"/>
      <c r="K157" s="85">
        <f t="shared" si="26"/>
        <v>20</v>
      </c>
      <c r="L157" s="13"/>
      <c r="M157" s="85">
        <f t="shared" si="38"/>
        <v>20</v>
      </c>
      <c r="N157" s="13"/>
      <c r="O157" s="85">
        <f t="shared" si="39"/>
        <v>20</v>
      </c>
      <c r="P157" s="13"/>
      <c r="Q157" s="85">
        <f t="shared" si="37"/>
        <v>20</v>
      </c>
    </row>
    <row r="158" spans="1:17" s="92" customFormat="1" ht="33">
      <c r="A158" s="61" t="str">
        <f ca="1">IF(ISERROR(MATCH(E158,Код_КЦСР,0)),"",INDIRECT(ADDRESS(MATCH(E158,Код_КЦСР,0)+1,2,,,"КЦСР")))</f>
        <v>Непрограммные направления деятельности органов местного самоуправления</v>
      </c>
      <c r="B158" s="88">
        <v>801</v>
      </c>
      <c r="C158" s="8" t="s">
        <v>221</v>
      </c>
      <c r="D158" s="8" t="s">
        <v>198</v>
      </c>
      <c r="E158" s="115" t="s">
        <v>305</v>
      </c>
      <c r="F158" s="115"/>
      <c r="G158" s="69">
        <f aca="true" t="shared" si="40" ref="G158:P163">G159</f>
        <v>100</v>
      </c>
      <c r="H158" s="69">
        <f t="shared" si="40"/>
        <v>0</v>
      </c>
      <c r="I158" s="69">
        <f t="shared" si="25"/>
        <v>100</v>
      </c>
      <c r="J158" s="69">
        <f t="shared" si="40"/>
        <v>0</v>
      </c>
      <c r="K158" s="85">
        <f t="shared" si="26"/>
        <v>100</v>
      </c>
      <c r="L158" s="13">
        <f t="shared" si="40"/>
        <v>-50</v>
      </c>
      <c r="M158" s="85">
        <f t="shared" si="38"/>
        <v>50</v>
      </c>
      <c r="N158" s="13">
        <f t="shared" si="40"/>
        <v>0.5</v>
      </c>
      <c r="O158" s="85">
        <f t="shared" si="39"/>
        <v>50.5</v>
      </c>
      <c r="P158" s="13">
        <f t="shared" si="40"/>
        <v>0</v>
      </c>
      <c r="Q158" s="85">
        <f t="shared" si="37"/>
        <v>50.5</v>
      </c>
    </row>
    <row r="159" spans="1:17" s="92" customFormat="1" ht="12.75">
      <c r="A159" s="61" t="str">
        <f ca="1">IF(ISERROR(MATCH(E159,Код_КЦСР,0)),"",INDIRECT(ADDRESS(MATCH(E159,Код_КЦСР,0)+1,2,,,"КЦСР")))</f>
        <v>Расходы, не включенные в муниципальные программы города Череповца</v>
      </c>
      <c r="B159" s="88">
        <v>801</v>
      </c>
      <c r="C159" s="8" t="s">
        <v>221</v>
      </c>
      <c r="D159" s="8" t="s">
        <v>198</v>
      </c>
      <c r="E159" s="115" t="s">
        <v>307</v>
      </c>
      <c r="F159" s="115"/>
      <c r="G159" s="69">
        <f t="shared" si="40"/>
        <v>100</v>
      </c>
      <c r="H159" s="69">
        <f t="shared" si="40"/>
        <v>0</v>
      </c>
      <c r="I159" s="69">
        <f t="shared" si="25"/>
        <v>100</v>
      </c>
      <c r="J159" s="69">
        <f t="shared" si="40"/>
        <v>0</v>
      </c>
      <c r="K159" s="85">
        <f t="shared" si="26"/>
        <v>100</v>
      </c>
      <c r="L159" s="13">
        <f t="shared" si="40"/>
        <v>-50</v>
      </c>
      <c r="M159" s="85">
        <f t="shared" si="38"/>
        <v>50</v>
      </c>
      <c r="N159" s="13">
        <f t="shared" si="40"/>
        <v>0.5</v>
      </c>
      <c r="O159" s="85">
        <f t="shared" si="39"/>
        <v>50.5</v>
      </c>
      <c r="P159" s="13">
        <f t="shared" si="40"/>
        <v>0</v>
      </c>
      <c r="Q159" s="85">
        <f t="shared" si="37"/>
        <v>50.5</v>
      </c>
    </row>
    <row r="160" spans="1:17" s="92" customFormat="1" ht="33">
      <c r="A160" s="61" t="str">
        <f ca="1">IF(ISERROR(MATCH(E160,Код_КЦСР,0)),"",INDIRECT(ADDRESS(MATCH(E160,Код_КЦСР,0)+1,2,,,"КЦСР")))</f>
        <v>Реализация функций органов местного самоуправления города, связанных с общегородским управлением</v>
      </c>
      <c r="B160" s="88">
        <v>801</v>
      </c>
      <c r="C160" s="8" t="s">
        <v>221</v>
      </c>
      <c r="D160" s="8" t="s">
        <v>198</v>
      </c>
      <c r="E160" s="115" t="s">
        <v>315</v>
      </c>
      <c r="F160" s="115"/>
      <c r="G160" s="69">
        <f t="shared" si="40"/>
        <v>100</v>
      </c>
      <c r="H160" s="69">
        <f t="shared" si="40"/>
        <v>0</v>
      </c>
      <c r="I160" s="69">
        <f t="shared" si="25"/>
        <v>100</v>
      </c>
      <c r="J160" s="69">
        <f t="shared" si="40"/>
        <v>0</v>
      </c>
      <c r="K160" s="85">
        <f t="shared" si="26"/>
        <v>100</v>
      </c>
      <c r="L160" s="13">
        <f t="shared" si="40"/>
        <v>-50</v>
      </c>
      <c r="M160" s="85">
        <f t="shared" si="38"/>
        <v>50</v>
      </c>
      <c r="N160" s="13">
        <f>N161+N165</f>
        <v>0.5</v>
      </c>
      <c r="O160" s="85">
        <f t="shared" si="39"/>
        <v>50.5</v>
      </c>
      <c r="P160" s="13">
        <f>P161+P165</f>
        <v>0</v>
      </c>
      <c r="Q160" s="85">
        <f t="shared" si="37"/>
        <v>50.5</v>
      </c>
    </row>
    <row r="161" spans="1:17" s="92" customFormat="1" ht="12.75">
      <c r="A161" s="61" t="str">
        <f ca="1">IF(ISERROR(MATCH(E161,Код_КЦСР,0)),"",INDIRECT(ADDRESS(MATCH(E161,Код_КЦСР,0)+1,2,,,"КЦСР")))</f>
        <v>Расходы на судебные издержки и исполнение судебных решений</v>
      </c>
      <c r="B161" s="88">
        <v>801</v>
      </c>
      <c r="C161" s="8" t="s">
        <v>221</v>
      </c>
      <c r="D161" s="8" t="s">
        <v>198</v>
      </c>
      <c r="E161" s="115" t="s">
        <v>317</v>
      </c>
      <c r="F161" s="115"/>
      <c r="G161" s="69">
        <f t="shared" si="40"/>
        <v>100</v>
      </c>
      <c r="H161" s="69">
        <f t="shared" si="40"/>
        <v>0</v>
      </c>
      <c r="I161" s="69">
        <f t="shared" si="25"/>
        <v>100</v>
      </c>
      <c r="J161" s="69">
        <f t="shared" si="40"/>
        <v>0</v>
      </c>
      <c r="K161" s="85">
        <f t="shared" si="26"/>
        <v>100</v>
      </c>
      <c r="L161" s="13">
        <f t="shared" si="40"/>
        <v>-50</v>
      </c>
      <c r="M161" s="85">
        <f t="shared" si="38"/>
        <v>50</v>
      </c>
      <c r="N161" s="13">
        <f t="shared" si="40"/>
        <v>0</v>
      </c>
      <c r="O161" s="85">
        <f t="shared" si="39"/>
        <v>50</v>
      </c>
      <c r="P161" s="13">
        <f t="shared" si="40"/>
        <v>0</v>
      </c>
      <c r="Q161" s="85">
        <f t="shared" si="37"/>
        <v>50</v>
      </c>
    </row>
    <row r="162" spans="1:17" s="92" customFormat="1" ht="12.75">
      <c r="A162" s="61" t="str">
        <f ca="1">IF(ISERROR(MATCH(F162,Код_КВР,0)),"",INDIRECT(ADDRESS(MATCH(F162,Код_КВР,0)+1,2,,,"КВР")))</f>
        <v>Иные бюджетные ассигнования</v>
      </c>
      <c r="B162" s="88">
        <v>801</v>
      </c>
      <c r="C162" s="8" t="s">
        <v>221</v>
      </c>
      <c r="D162" s="8" t="s">
        <v>198</v>
      </c>
      <c r="E162" s="115" t="s">
        <v>317</v>
      </c>
      <c r="F162" s="115">
        <v>800</v>
      </c>
      <c r="G162" s="69">
        <f t="shared" si="40"/>
        <v>100</v>
      </c>
      <c r="H162" s="69">
        <f t="shared" si="40"/>
        <v>0</v>
      </c>
      <c r="I162" s="69">
        <f t="shared" si="25"/>
        <v>100</v>
      </c>
      <c r="J162" s="69">
        <f t="shared" si="40"/>
        <v>0</v>
      </c>
      <c r="K162" s="85">
        <f t="shared" si="26"/>
        <v>100</v>
      </c>
      <c r="L162" s="13">
        <f t="shared" si="40"/>
        <v>-50</v>
      </c>
      <c r="M162" s="85">
        <f t="shared" si="38"/>
        <v>50</v>
      </c>
      <c r="N162" s="13">
        <f t="shared" si="40"/>
        <v>0</v>
      </c>
      <c r="O162" s="85">
        <f t="shared" si="39"/>
        <v>50</v>
      </c>
      <c r="P162" s="13">
        <f t="shared" si="40"/>
        <v>0</v>
      </c>
      <c r="Q162" s="85">
        <f t="shared" si="37"/>
        <v>50</v>
      </c>
    </row>
    <row r="163" spans="1:17" s="92" customFormat="1" ht="12.75">
      <c r="A163" s="61" t="str">
        <f ca="1">IF(ISERROR(MATCH(F163,Код_КВР,0)),"",INDIRECT(ADDRESS(MATCH(F163,Код_КВР,0)+1,2,,,"КВР")))</f>
        <v>Исполнение судебных актов</v>
      </c>
      <c r="B163" s="88">
        <v>801</v>
      </c>
      <c r="C163" s="8" t="s">
        <v>221</v>
      </c>
      <c r="D163" s="8" t="s">
        <v>198</v>
      </c>
      <c r="E163" s="115" t="s">
        <v>317</v>
      </c>
      <c r="F163" s="115">
        <v>830</v>
      </c>
      <c r="G163" s="69">
        <f t="shared" si="40"/>
        <v>100</v>
      </c>
      <c r="H163" s="69">
        <f t="shared" si="40"/>
        <v>0</v>
      </c>
      <c r="I163" s="69">
        <f t="shared" si="25"/>
        <v>100</v>
      </c>
      <c r="J163" s="69">
        <f t="shared" si="40"/>
        <v>0</v>
      </c>
      <c r="K163" s="85">
        <f t="shared" si="26"/>
        <v>100</v>
      </c>
      <c r="L163" s="13">
        <f t="shared" si="40"/>
        <v>-50</v>
      </c>
      <c r="M163" s="85">
        <f t="shared" si="38"/>
        <v>50</v>
      </c>
      <c r="N163" s="13">
        <f t="shared" si="40"/>
        <v>0</v>
      </c>
      <c r="O163" s="85">
        <f t="shared" si="39"/>
        <v>50</v>
      </c>
      <c r="P163" s="13">
        <f t="shared" si="40"/>
        <v>0</v>
      </c>
      <c r="Q163" s="85">
        <f t="shared" si="37"/>
        <v>50</v>
      </c>
    </row>
    <row r="164" spans="1:17" s="92" customFormat="1" ht="82.5" customHeight="1">
      <c r="A164" s="61" t="str">
        <f ca="1">IF(ISERROR(MATCH(F164,Код_КВР,0)),"",INDIRECT(ADDRESS(MATCH(F164,Код_КВР,0)+1,2,,,"КВР")))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164" s="88">
        <v>801</v>
      </c>
      <c r="C164" s="8" t="s">
        <v>221</v>
      </c>
      <c r="D164" s="8" t="s">
        <v>198</v>
      </c>
      <c r="E164" s="115" t="s">
        <v>317</v>
      </c>
      <c r="F164" s="115">
        <v>831</v>
      </c>
      <c r="G164" s="69">
        <v>100</v>
      </c>
      <c r="H164" s="69"/>
      <c r="I164" s="69">
        <f t="shared" si="25"/>
        <v>100</v>
      </c>
      <c r="J164" s="69"/>
      <c r="K164" s="85">
        <f t="shared" si="26"/>
        <v>100</v>
      </c>
      <c r="L164" s="13">
        <v>-50</v>
      </c>
      <c r="M164" s="85">
        <f t="shared" si="38"/>
        <v>50</v>
      </c>
      <c r="N164" s="13"/>
      <c r="O164" s="85">
        <f t="shared" si="39"/>
        <v>50</v>
      </c>
      <c r="P164" s="13"/>
      <c r="Q164" s="85">
        <f t="shared" si="37"/>
        <v>50</v>
      </c>
    </row>
    <row r="165" spans="1:17" s="98" customFormat="1" ht="22.5" customHeight="1">
      <c r="A165" s="61" t="str">
        <f ca="1">IF(ISERROR(MATCH(E165,Код_КЦСР,0)),"",INDIRECT(ADDRESS(MATCH(E165,Код_КЦСР,0)+1,2,,,"КЦСР")))</f>
        <v>Выполнение других обязательств органов местного самоуправления</v>
      </c>
      <c r="B165" s="112">
        <v>801</v>
      </c>
      <c r="C165" s="8" t="s">
        <v>221</v>
      </c>
      <c r="D165" s="8" t="s">
        <v>198</v>
      </c>
      <c r="E165" s="115" t="s">
        <v>319</v>
      </c>
      <c r="F165" s="115"/>
      <c r="G165" s="69"/>
      <c r="H165" s="69"/>
      <c r="I165" s="69"/>
      <c r="J165" s="69"/>
      <c r="K165" s="85"/>
      <c r="L165" s="13"/>
      <c r="M165" s="85"/>
      <c r="N165" s="13">
        <f>N166</f>
        <v>0.5</v>
      </c>
      <c r="O165" s="85">
        <f t="shared" si="39"/>
        <v>0.5</v>
      </c>
      <c r="P165" s="13">
        <f>P166</f>
        <v>0</v>
      </c>
      <c r="Q165" s="85">
        <f t="shared" si="37"/>
        <v>0.5</v>
      </c>
    </row>
    <row r="166" spans="1:17" s="98" customFormat="1" ht="12.75">
      <c r="A166" s="61" t="str">
        <f ca="1">IF(ISERROR(MATCH(F166,Код_КВР,0)),"",INDIRECT(ADDRESS(MATCH(F166,Код_КВР,0)+1,2,,,"КВР")))</f>
        <v>Иные бюджетные ассигнования</v>
      </c>
      <c r="B166" s="112">
        <v>801</v>
      </c>
      <c r="C166" s="8" t="s">
        <v>221</v>
      </c>
      <c r="D166" s="8" t="s">
        <v>198</v>
      </c>
      <c r="E166" s="115" t="s">
        <v>319</v>
      </c>
      <c r="F166" s="115">
        <v>800</v>
      </c>
      <c r="G166" s="69"/>
      <c r="H166" s="69"/>
      <c r="I166" s="69"/>
      <c r="J166" s="69"/>
      <c r="K166" s="85"/>
      <c r="L166" s="13"/>
      <c r="M166" s="85"/>
      <c r="N166" s="13">
        <f>N167</f>
        <v>0.5</v>
      </c>
      <c r="O166" s="85">
        <f t="shared" si="39"/>
        <v>0.5</v>
      </c>
      <c r="P166" s="13">
        <f>P167</f>
        <v>0</v>
      </c>
      <c r="Q166" s="85">
        <f t="shared" si="37"/>
        <v>0.5</v>
      </c>
    </row>
    <row r="167" spans="1:17" s="98" customFormat="1" ht="12.75">
      <c r="A167" s="61" t="str">
        <f ca="1">IF(ISERROR(MATCH(F167,Код_КВР,0)),"",INDIRECT(ADDRESS(MATCH(F167,Код_КВР,0)+1,2,,,"КВР")))</f>
        <v>Уплата налогов, сборов и иных платежей</v>
      </c>
      <c r="B167" s="112">
        <v>801</v>
      </c>
      <c r="C167" s="8" t="s">
        <v>221</v>
      </c>
      <c r="D167" s="8" t="s">
        <v>198</v>
      </c>
      <c r="E167" s="115" t="s">
        <v>319</v>
      </c>
      <c r="F167" s="115">
        <v>850</v>
      </c>
      <c r="G167" s="69"/>
      <c r="H167" s="69"/>
      <c r="I167" s="69"/>
      <c r="J167" s="69"/>
      <c r="K167" s="85"/>
      <c r="L167" s="13"/>
      <c r="M167" s="85"/>
      <c r="N167" s="13">
        <f>N168</f>
        <v>0.5</v>
      </c>
      <c r="O167" s="85">
        <f t="shared" si="39"/>
        <v>0.5</v>
      </c>
      <c r="P167" s="13">
        <f>P168</f>
        <v>0</v>
      </c>
      <c r="Q167" s="85">
        <f t="shared" si="37"/>
        <v>0.5</v>
      </c>
    </row>
    <row r="168" spans="1:17" s="98" customFormat="1" ht="12.75">
      <c r="A168" s="61" t="str">
        <f ca="1">IF(ISERROR(MATCH(F168,Код_КВР,0)),"",INDIRECT(ADDRESS(MATCH(F168,Код_КВР,0)+1,2,,,"КВР")))</f>
        <v>Уплата налога на имущество организаций и земельного налога</v>
      </c>
      <c r="B168" s="112">
        <v>801</v>
      </c>
      <c r="C168" s="8" t="s">
        <v>221</v>
      </c>
      <c r="D168" s="8" t="s">
        <v>198</v>
      </c>
      <c r="E168" s="115" t="s">
        <v>319</v>
      </c>
      <c r="F168" s="115">
        <v>851</v>
      </c>
      <c r="G168" s="69"/>
      <c r="H168" s="69"/>
      <c r="I168" s="69"/>
      <c r="J168" s="69"/>
      <c r="K168" s="85"/>
      <c r="L168" s="13"/>
      <c r="M168" s="85"/>
      <c r="N168" s="13">
        <v>0.5</v>
      </c>
      <c r="O168" s="85">
        <f t="shared" si="39"/>
        <v>0.5</v>
      </c>
      <c r="P168" s="13"/>
      <c r="Q168" s="85">
        <f t="shared" si="37"/>
        <v>0.5</v>
      </c>
    </row>
    <row r="169" spans="1:17" s="92" customFormat="1" ht="12.75">
      <c r="A169" s="61" t="str">
        <f ca="1">IF(ISERROR(MATCH(C169,Код_Раздел,0)),"",INDIRECT(ADDRESS(MATCH(C169,Код_Раздел,0)+1,2,,,"Раздел")))</f>
        <v>Национальная безопасность и правоохранительная  деятельность</v>
      </c>
      <c r="B169" s="112">
        <v>801</v>
      </c>
      <c r="C169" s="8" t="s">
        <v>223</v>
      </c>
      <c r="D169" s="8"/>
      <c r="E169" s="115"/>
      <c r="F169" s="115"/>
      <c r="G169" s="69">
        <f>G170</f>
        <v>59148.7</v>
      </c>
      <c r="H169" s="69">
        <f>H170</f>
        <v>0</v>
      </c>
      <c r="I169" s="69">
        <f aca="true" t="shared" si="41" ref="I169:I243">G169+H169</f>
        <v>59148.7</v>
      </c>
      <c r="J169" s="69">
        <f>J170</f>
        <v>0</v>
      </c>
      <c r="K169" s="85">
        <f aca="true" t="shared" si="42" ref="K169:K243">I169+J169</f>
        <v>59148.7</v>
      </c>
      <c r="L169" s="13">
        <f>L170</f>
        <v>-3441.5</v>
      </c>
      <c r="M169" s="85">
        <f t="shared" si="38"/>
        <v>55707.2</v>
      </c>
      <c r="N169" s="13">
        <f>N170</f>
        <v>0</v>
      </c>
      <c r="O169" s="85">
        <f t="shared" si="39"/>
        <v>55707.2</v>
      </c>
      <c r="P169" s="13">
        <f>P170</f>
        <v>0</v>
      </c>
      <c r="Q169" s="85">
        <f t="shared" si="37"/>
        <v>55707.2</v>
      </c>
    </row>
    <row r="170" spans="1:17" s="92" customFormat="1" ht="33">
      <c r="A170" s="12" t="s">
        <v>269</v>
      </c>
      <c r="B170" s="88">
        <v>801</v>
      </c>
      <c r="C170" s="8" t="s">
        <v>223</v>
      </c>
      <c r="D170" s="8" t="s">
        <v>227</v>
      </c>
      <c r="E170" s="115"/>
      <c r="F170" s="115"/>
      <c r="G170" s="69">
        <f>G171+G180+G216</f>
        <v>59148.7</v>
      </c>
      <c r="H170" s="69">
        <f>H171+H180+H216</f>
        <v>0</v>
      </c>
      <c r="I170" s="69">
        <f t="shared" si="41"/>
        <v>59148.7</v>
      </c>
      <c r="J170" s="69">
        <f>J171+J180+J216</f>
        <v>0</v>
      </c>
      <c r="K170" s="85">
        <f t="shared" si="42"/>
        <v>59148.7</v>
      </c>
      <c r="L170" s="13">
        <f>L171+L180+L216</f>
        <v>-3441.5</v>
      </c>
      <c r="M170" s="85">
        <f t="shared" si="38"/>
        <v>55707.2</v>
      </c>
      <c r="N170" s="13">
        <f>N171+N180+N216</f>
        <v>0</v>
      </c>
      <c r="O170" s="85">
        <f t="shared" si="39"/>
        <v>55707.2</v>
      </c>
      <c r="P170" s="13">
        <f>P171+P180+P216</f>
        <v>0</v>
      </c>
      <c r="Q170" s="85">
        <f t="shared" si="37"/>
        <v>55707.2</v>
      </c>
    </row>
    <row r="171" spans="1:17" s="92" customFormat="1" ht="12.75">
      <c r="A171" s="61" t="str">
        <f ca="1">IF(ISERROR(MATCH(E171,Код_КЦСР,0)),"",INDIRECT(ADDRESS(MATCH(E171,Код_КЦСР,0)+1,2,,,"КЦСР")))</f>
        <v>Муниципальная программа «Здоровый город» на 2014-2022 годы</v>
      </c>
      <c r="B171" s="88">
        <v>801</v>
      </c>
      <c r="C171" s="8" t="s">
        <v>223</v>
      </c>
      <c r="D171" s="8" t="s">
        <v>227</v>
      </c>
      <c r="E171" s="115" t="s">
        <v>580</v>
      </c>
      <c r="F171" s="115"/>
      <c r="G171" s="69">
        <f>G172+G176</f>
        <v>77.9</v>
      </c>
      <c r="H171" s="69">
        <f>H172+H176</f>
        <v>0</v>
      </c>
      <c r="I171" s="69">
        <f t="shared" si="41"/>
        <v>77.9</v>
      </c>
      <c r="J171" s="69">
        <f>J172+J176</f>
        <v>0</v>
      </c>
      <c r="K171" s="85">
        <f t="shared" si="42"/>
        <v>77.9</v>
      </c>
      <c r="L171" s="13">
        <f>L172+L176</f>
        <v>0</v>
      </c>
      <c r="M171" s="85">
        <f t="shared" si="38"/>
        <v>77.9</v>
      </c>
      <c r="N171" s="13">
        <f>N172+N176</f>
        <v>0</v>
      </c>
      <c r="O171" s="85">
        <f t="shared" si="39"/>
        <v>77.9</v>
      </c>
      <c r="P171" s="13">
        <f>P172+P176</f>
        <v>0</v>
      </c>
      <c r="Q171" s="85">
        <f t="shared" si="37"/>
        <v>77.9</v>
      </c>
    </row>
    <row r="172" spans="1:17" s="92" customFormat="1" ht="12.75">
      <c r="A172" s="61" t="str">
        <f ca="1">IF(ISERROR(MATCH(E172,Код_КЦСР,0)),"",INDIRECT(ADDRESS(MATCH(E172,Код_КЦСР,0)+1,2,,,"КЦСР")))</f>
        <v>Сохранение и укрепление здоровья детей и подростков</v>
      </c>
      <c r="B172" s="88">
        <v>801</v>
      </c>
      <c r="C172" s="8" t="s">
        <v>223</v>
      </c>
      <c r="D172" s="8" t="s">
        <v>227</v>
      </c>
      <c r="E172" s="115" t="s">
        <v>583</v>
      </c>
      <c r="F172" s="115"/>
      <c r="G172" s="69">
        <f aca="true" t="shared" si="43" ref="G172:P174">G173</f>
        <v>77.9</v>
      </c>
      <c r="H172" s="69">
        <f t="shared" si="43"/>
        <v>0</v>
      </c>
      <c r="I172" s="69">
        <f t="shared" si="41"/>
        <v>77.9</v>
      </c>
      <c r="J172" s="69">
        <f t="shared" si="43"/>
        <v>0</v>
      </c>
      <c r="K172" s="85">
        <f t="shared" si="42"/>
        <v>77.9</v>
      </c>
      <c r="L172" s="13">
        <f t="shared" si="43"/>
        <v>0</v>
      </c>
      <c r="M172" s="85">
        <f t="shared" si="38"/>
        <v>77.9</v>
      </c>
      <c r="N172" s="13">
        <f t="shared" si="43"/>
        <v>0</v>
      </c>
      <c r="O172" s="85">
        <f t="shared" si="39"/>
        <v>77.9</v>
      </c>
      <c r="P172" s="13">
        <f t="shared" si="43"/>
        <v>0</v>
      </c>
      <c r="Q172" s="85">
        <f t="shared" si="37"/>
        <v>77.9</v>
      </c>
    </row>
    <row r="173" spans="1:17" s="92" customFormat="1" ht="12.75">
      <c r="A173" s="61" t="str">
        <f ca="1">IF(ISERROR(MATCH(F173,Код_КВР,0)),"",INDIRECT(ADDRESS(MATCH(F173,Код_КВР,0)+1,2,,,"КВР")))</f>
        <v>Закупка товаров, работ и услуг для муниципальных нужд</v>
      </c>
      <c r="B173" s="88">
        <v>801</v>
      </c>
      <c r="C173" s="8" t="s">
        <v>223</v>
      </c>
      <c r="D173" s="8" t="s">
        <v>227</v>
      </c>
      <c r="E173" s="115" t="s">
        <v>583</v>
      </c>
      <c r="F173" s="115">
        <v>200</v>
      </c>
      <c r="G173" s="69">
        <f t="shared" si="43"/>
        <v>77.9</v>
      </c>
      <c r="H173" s="69">
        <f t="shared" si="43"/>
        <v>0</v>
      </c>
      <c r="I173" s="69">
        <f t="shared" si="41"/>
        <v>77.9</v>
      </c>
      <c r="J173" s="69">
        <f t="shared" si="43"/>
        <v>0</v>
      </c>
      <c r="K173" s="85">
        <f t="shared" si="42"/>
        <v>77.9</v>
      </c>
      <c r="L173" s="13">
        <f t="shared" si="43"/>
        <v>0</v>
      </c>
      <c r="M173" s="85">
        <f t="shared" si="38"/>
        <v>77.9</v>
      </c>
      <c r="N173" s="13">
        <f t="shared" si="43"/>
        <v>0</v>
      </c>
      <c r="O173" s="85">
        <f t="shared" si="39"/>
        <v>77.9</v>
      </c>
      <c r="P173" s="13">
        <f t="shared" si="43"/>
        <v>0</v>
      </c>
      <c r="Q173" s="85">
        <f t="shared" si="37"/>
        <v>77.9</v>
      </c>
    </row>
    <row r="174" spans="1:17" s="92" customFormat="1" ht="33">
      <c r="A174" s="61" t="str">
        <f ca="1">IF(ISERROR(MATCH(F174,Код_КВР,0)),"",INDIRECT(ADDRESS(MATCH(F174,Код_КВР,0)+1,2,,,"КВР")))</f>
        <v>Иные закупки товаров, работ и услуг для обеспечения муниципальных нужд</v>
      </c>
      <c r="B174" s="88">
        <v>801</v>
      </c>
      <c r="C174" s="8" t="s">
        <v>223</v>
      </c>
      <c r="D174" s="8" t="s">
        <v>227</v>
      </c>
      <c r="E174" s="115" t="s">
        <v>583</v>
      </c>
      <c r="F174" s="115">
        <v>240</v>
      </c>
      <c r="G174" s="69">
        <f t="shared" si="43"/>
        <v>77.9</v>
      </c>
      <c r="H174" s="69">
        <f t="shared" si="43"/>
        <v>0</v>
      </c>
      <c r="I174" s="69">
        <f t="shared" si="41"/>
        <v>77.9</v>
      </c>
      <c r="J174" s="69">
        <f t="shared" si="43"/>
        <v>0</v>
      </c>
      <c r="K174" s="85">
        <f t="shared" si="42"/>
        <v>77.9</v>
      </c>
      <c r="L174" s="13">
        <f t="shared" si="43"/>
        <v>0</v>
      </c>
      <c r="M174" s="85">
        <f t="shared" si="38"/>
        <v>77.9</v>
      </c>
      <c r="N174" s="13">
        <f t="shared" si="43"/>
        <v>0</v>
      </c>
      <c r="O174" s="85">
        <f t="shared" si="39"/>
        <v>77.9</v>
      </c>
      <c r="P174" s="13">
        <f t="shared" si="43"/>
        <v>0</v>
      </c>
      <c r="Q174" s="85">
        <f t="shared" si="37"/>
        <v>77.9</v>
      </c>
    </row>
    <row r="175" spans="1:17" s="92" customFormat="1" ht="33">
      <c r="A175" s="61" t="str">
        <f ca="1">IF(ISERROR(MATCH(F175,Код_КВР,0)),"",INDIRECT(ADDRESS(MATCH(F175,Код_КВР,0)+1,2,,,"КВР")))</f>
        <v xml:space="preserve">Прочая закупка товаров, работ и услуг для обеспечения муниципальных нужд         </v>
      </c>
      <c r="B175" s="88">
        <v>801</v>
      </c>
      <c r="C175" s="8" t="s">
        <v>223</v>
      </c>
      <c r="D175" s="8" t="s">
        <v>227</v>
      </c>
      <c r="E175" s="115" t="s">
        <v>583</v>
      </c>
      <c r="F175" s="115">
        <v>244</v>
      </c>
      <c r="G175" s="69">
        <v>77.9</v>
      </c>
      <c r="H175" s="69"/>
      <c r="I175" s="69">
        <f t="shared" si="41"/>
        <v>77.9</v>
      </c>
      <c r="J175" s="69"/>
      <c r="K175" s="85">
        <f t="shared" si="42"/>
        <v>77.9</v>
      </c>
      <c r="L175" s="13"/>
      <c r="M175" s="85">
        <f t="shared" si="38"/>
        <v>77.9</v>
      </c>
      <c r="N175" s="13"/>
      <c r="O175" s="85">
        <f t="shared" si="39"/>
        <v>77.9</v>
      </c>
      <c r="P175" s="13"/>
      <c r="Q175" s="85">
        <f t="shared" si="37"/>
        <v>77.9</v>
      </c>
    </row>
    <row r="176" spans="1:17" s="92" customFormat="1" ht="12.75" hidden="1">
      <c r="A176" s="61" t="str">
        <f ca="1">IF(ISERROR(MATCH(E176,Код_КЦСР,0)),"",INDIRECT(ADDRESS(MATCH(E176,Код_КЦСР,0)+1,2,,,"КЦСР")))</f>
        <v>Здоровье на рабочем месте</v>
      </c>
      <c r="B176" s="88">
        <v>801</v>
      </c>
      <c r="C176" s="8" t="s">
        <v>223</v>
      </c>
      <c r="D176" s="8" t="s">
        <v>227</v>
      </c>
      <c r="E176" s="115" t="s">
        <v>589</v>
      </c>
      <c r="F176" s="115"/>
      <c r="G176" s="69">
        <f aca="true" t="shared" si="44" ref="G176:P178">G177</f>
        <v>0</v>
      </c>
      <c r="H176" s="69">
        <f t="shared" si="44"/>
        <v>0</v>
      </c>
      <c r="I176" s="69">
        <f t="shared" si="41"/>
        <v>0</v>
      </c>
      <c r="J176" s="69">
        <f t="shared" si="44"/>
        <v>0</v>
      </c>
      <c r="K176" s="85">
        <f t="shared" si="42"/>
        <v>0</v>
      </c>
      <c r="L176" s="13">
        <f t="shared" si="44"/>
        <v>0</v>
      </c>
      <c r="M176" s="85">
        <f t="shared" si="38"/>
        <v>0</v>
      </c>
      <c r="N176" s="13">
        <f t="shared" si="44"/>
        <v>0</v>
      </c>
      <c r="O176" s="85">
        <f t="shared" si="39"/>
        <v>0</v>
      </c>
      <c r="P176" s="13">
        <f t="shared" si="44"/>
        <v>0</v>
      </c>
      <c r="Q176" s="85">
        <f t="shared" si="37"/>
        <v>0</v>
      </c>
    </row>
    <row r="177" spans="1:17" s="92" customFormat="1" ht="12.75" hidden="1">
      <c r="A177" s="61" t="str">
        <f ca="1">IF(ISERROR(MATCH(F177,Код_КВР,0)),"",INDIRECT(ADDRESS(MATCH(F177,Код_КВР,0)+1,2,,,"КВР")))</f>
        <v>Закупка товаров, работ и услуг для муниципальных нужд</v>
      </c>
      <c r="B177" s="88">
        <v>801</v>
      </c>
      <c r="C177" s="8" t="s">
        <v>223</v>
      </c>
      <c r="D177" s="8" t="s">
        <v>227</v>
      </c>
      <c r="E177" s="115" t="s">
        <v>589</v>
      </c>
      <c r="F177" s="115">
        <v>200</v>
      </c>
      <c r="G177" s="69">
        <f t="shared" si="44"/>
        <v>0</v>
      </c>
      <c r="H177" s="69">
        <f t="shared" si="44"/>
        <v>0</v>
      </c>
      <c r="I177" s="69">
        <f t="shared" si="41"/>
        <v>0</v>
      </c>
      <c r="J177" s="69">
        <f t="shared" si="44"/>
        <v>0</v>
      </c>
      <c r="K177" s="85">
        <f t="shared" si="42"/>
        <v>0</v>
      </c>
      <c r="L177" s="13">
        <f t="shared" si="44"/>
        <v>0</v>
      </c>
      <c r="M177" s="85">
        <f t="shared" si="38"/>
        <v>0</v>
      </c>
      <c r="N177" s="13">
        <f t="shared" si="44"/>
        <v>0</v>
      </c>
      <c r="O177" s="85">
        <f t="shared" si="39"/>
        <v>0</v>
      </c>
      <c r="P177" s="13">
        <f t="shared" si="44"/>
        <v>0</v>
      </c>
      <c r="Q177" s="85">
        <f t="shared" si="37"/>
        <v>0</v>
      </c>
    </row>
    <row r="178" spans="1:17" s="92" customFormat="1" ht="33" hidden="1">
      <c r="A178" s="61" t="str">
        <f ca="1">IF(ISERROR(MATCH(F178,Код_КВР,0)),"",INDIRECT(ADDRESS(MATCH(F178,Код_КВР,0)+1,2,,,"КВР")))</f>
        <v>Иные закупки товаров, работ и услуг для обеспечения муниципальных нужд</v>
      </c>
      <c r="B178" s="88">
        <v>801</v>
      </c>
      <c r="C178" s="8" t="s">
        <v>223</v>
      </c>
      <c r="D178" s="8" t="s">
        <v>227</v>
      </c>
      <c r="E178" s="115" t="s">
        <v>589</v>
      </c>
      <c r="F178" s="115">
        <v>240</v>
      </c>
      <c r="G178" s="69">
        <f t="shared" si="44"/>
        <v>0</v>
      </c>
      <c r="H178" s="69">
        <f t="shared" si="44"/>
        <v>0</v>
      </c>
      <c r="I178" s="69">
        <f t="shared" si="41"/>
        <v>0</v>
      </c>
      <c r="J178" s="69">
        <f t="shared" si="44"/>
        <v>0</v>
      </c>
      <c r="K178" s="85">
        <f t="shared" si="42"/>
        <v>0</v>
      </c>
      <c r="L178" s="13">
        <f t="shared" si="44"/>
        <v>0</v>
      </c>
      <c r="M178" s="85">
        <f t="shared" si="38"/>
        <v>0</v>
      </c>
      <c r="N178" s="13">
        <f t="shared" si="44"/>
        <v>0</v>
      </c>
      <c r="O178" s="85">
        <f t="shared" si="39"/>
        <v>0</v>
      </c>
      <c r="P178" s="13">
        <f t="shared" si="44"/>
        <v>0</v>
      </c>
      <c r="Q178" s="85">
        <f t="shared" si="37"/>
        <v>0</v>
      </c>
    </row>
    <row r="179" spans="1:17" s="92" customFormat="1" ht="33" hidden="1">
      <c r="A179" s="61" t="str">
        <f ca="1">IF(ISERROR(MATCH(F179,Код_КВР,0)),"",INDIRECT(ADDRESS(MATCH(F179,Код_КВР,0)+1,2,,,"КВР")))</f>
        <v xml:space="preserve">Прочая закупка товаров, работ и услуг для обеспечения муниципальных нужд         </v>
      </c>
      <c r="B179" s="88">
        <v>801</v>
      </c>
      <c r="C179" s="8" t="s">
        <v>223</v>
      </c>
      <c r="D179" s="8" t="s">
        <v>227</v>
      </c>
      <c r="E179" s="115" t="s">
        <v>589</v>
      </c>
      <c r="F179" s="115">
        <v>244</v>
      </c>
      <c r="G179" s="69">
        <v>0</v>
      </c>
      <c r="H179" s="69">
        <v>0</v>
      </c>
      <c r="I179" s="69">
        <f t="shared" si="41"/>
        <v>0</v>
      </c>
      <c r="J179" s="69">
        <v>0</v>
      </c>
      <c r="K179" s="85">
        <f t="shared" si="42"/>
        <v>0</v>
      </c>
      <c r="L179" s="13">
        <v>0</v>
      </c>
      <c r="M179" s="85">
        <f t="shared" si="38"/>
        <v>0</v>
      </c>
      <c r="N179" s="13">
        <v>0</v>
      </c>
      <c r="O179" s="85">
        <f t="shared" si="39"/>
        <v>0</v>
      </c>
      <c r="P179" s="13">
        <v>0</v>
      </c>
      <c r="Q179" s="85">
        <f t="shared" si="37"/>
        <v>0</v>
      </c>
    </row>
    <row r="180" spans="1:17" s="92" customFormat="1" ht="33">
      <c r="A180" s="61" t="str">
        <f ca="1">IF(ISERROR(MATCH(E180,Код_КЦСР,0)),"",INDIRECT(ADDRESS(MATCH(E180,Код_КЦСР,0)+1,2,,,"КЦСР")))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80" s="88">
        <v>801</v>
      </c>
      <c r="C180" s="8" t="s">
        <v>223</v>
      </c>
      <c r="D180" s="8" t="s">
        <v>227</v>
      </c>
      <c r="E180" s="115" t="s">
        <v>81</v>
      </c>
      <c r="F180" s="115"/>
      <c r="G180" s="69">
        <f>G181+G186</f>
        <v>49656.6</v>
      </c>
      <c r="H180" s="69">
        <f>H181+H186</f>
        <v>0</v>
      </c>
      <c r="I180" s="69">
        <f t="shared" si="41"/>
        <v>49656.6</v>
      </c>
      <c r="J180" s="69">
        <f>J181+J186</f>
        <v>0</v>
      </c>
      <c r="K180" s="85">
        <f t="shared" si="42"/>
        <v>49656.6</v>
      </c>
      <c r="L180" s="13">
        <f>L181+L186</f>
        <v>-3424</v>
      </c>
      <c r="M180" s="85">
        <f t="shared" si="38"/>
        <v>46232.6</v>
      </c>
      <c r="N180" s="13">
        <f>N181+N186</f>
        <v>0</v>
      </c>
      <c r="O180" s="85">
        <f t="shared" si="39"/>
        <v>46232.6</v>
      </c>
      <c r="P180" s="13">
        <f>P181+P186</f>
        <v>0</v>
      </c>
      <c r="Q180" s="85">
        <f t="shared" si="37"/>
        <v>46232.6</v>
      </c>
    </row>
    <row r="181" spans="1:17" s="92" customFormat="1" ht="21" customHeight="1">
      <c r="A181" s="61" t="str">
        <f ca="1">IF(ISERROR(MATCH(E181,Код_КЦСР,0)),"",INDIRECT(ADDRESS(MATCH(E181,Код_КЦСР,0)+1,2,,,"КЦСР")))</f>
        <v>Обеспечение пожарной безопасности муниципальных учреждений города</v>
      </c>
      <c r="B181" s="88">
        <v>801</v>
      </c>
      <c r="C181" s="8" t="s">
        <v>223</v>
      </c>
      <c r="D181" s="8" t="s">
        <v>227</v>
      </c>
      <c r="E181" s="115" t="s">
        <v>83</v>
      </c>
      <c r="F181" s="115"/>
      <c r="G181" s="69">
        <f aca="true" t="shared" si="45" ref="G181:P184">G182</f>
        <v>215</v>
      </c>
      <c r="H181" s="69">
        <f t="shared" si="45"/>
        <v>0</v>
      </c>
      <c r="I181" s="69">
        <f t="shared" si="41"/>
        <v>215</v>
      </c>
      <c r="J181" s="69">
        <f t="shared" si="45"/>
        <v>0</v>
      </c>
      <c r="K181" s="85">
        <f t="shared" si="42"/>
        <v>215</v>
      </c>
      <c r="L181" s="13">
        <f>L182</f>
        <v>0</v>
      </c>
      <c r="M181" s="85">
        <f t="shared" si="38"/>
        <v>215</v>
      </c>
      <c r="N181" s="13">
        <f>N182</f>
        <v>0</v>
      </c>
      <c r="O181" s="85">
        <f t="shared" si="39"/>
        <v>215</v>
      </c>
      <c r="P181" s="13">
        <f>P182</f>
        <v>0</v>
      </c>
      <c r="Q181" s="85">
        <f t="shared" si="37"/>
        <v>215</v>
      </c>
    </row>
    <row r="182" spans="1:17" s="92" customFormat="1" ht="49.5">
      <c r="A182" s="61" t="str">
        <f ca="1">IF(ISERROR(MATCH(E182,Код_КЦСР,0)),"",INDIRECT(ADDRESS(MATCH(E182,Код_КЦСР,0)+1,2,,,"КЦСР")))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82" s="88">
        <v>801</v>
      </c>
      <c r="C182" s="8" t="s">
        <v>223</v>
      </c>
      <c r="D182" s="8" t="s">
        <v>227</v>
      </c>
      <c r="E182" s="115" t="s">
        <v>85</v>
      </c>
      <c r="F182" s="115"/>
      <c r="G182" s="69">
        <f t="shared" si="45"/>
        <v>215</v>
      </c>
      <c r="H182" s="69">
        <f t="shared" si="45"/>
        <v>0</v>
      </c>
      <c r="I182" s="69">
        <f t="shared" si="41"/>
        <v>215</v>
      </c>
      <c r="J182" s="69">
        <f t="shared" si="45"/>
        <v>0</v>
      </c>
      <c r="K182" s="85">
        <f t="shared" si="42"/>
        <v>215</v>
      </c>
      <c r="L182" s="13">
        <f t="shared" si="45"/>
        <v>0</v>
      </c>
      <c r="M182" s="85">
        <f t="shared" si="38"/>
        <v>215</v>
      </c>
      <c r="N182" s="13">
        <f t="shared" si="45"/>
        <v>0</v>
      </c>
      <c r="O182" s="85">
        <f t="shared" si="39"/>
        <v>215</v>
      </c>
      <c r="P182" s="13">
        <f t="shared" si="45"/>
        <v>0</v>
      </c>
      <c r="Q182" s="85">
        <f t="shared" si="37"/>
        <v>215</v>
      </c>
    </row>
    <row r="183" spans="1:17" s="92" customFormat="1" ht="12.75">
      <c r="A183" s="61" t="str">
        <f ca="1">IF(ISERROR(MATCH(F183,Код_КВР,0)),"",INDIRECT(ADDRESS(MATCH(F183,Код_КВР,0)+1,2,,,"КВР")))</f>
        <v>Закупка товаров, работ и услуг для муниципальных нужд</v>
      </c>
      <c r="B183" s="88">
        <v>801</v>
      </c>
      <c r="C183" s="8" t="s">
        <v>223</v>
      </c>
      <c r="D183" s="8" t="s">
        <v>227</v>
      </c>
      <c r="E183" s="115" t="s">
        <v>85</v>
      </c>
      <c r="F183" s="115">
        <v>200</v>
      </c>
      <c r="G183" s="69">
        <f t="shared" si="45"/>
        <v>215</v>
      </c>
      <c r="H183" s="69">
        <f t="shared" si="45"/>
        <v>0</v>
      </c>
      <c r="I183" s="69">
        <f t="shared" si="41"/>
        <v>215</v>
      </c>
      <c r="J183" s="69">
        <f t="shared" si="45"/>
        <v>0</v>
      </c>
      <c r="K183" s="85">
        <f t="shared" si="42"/>
        <v>215</v>
      </c>
      <c r="L183" s="13">
        <f t="shared" si="45"/>
        <v>0</v>
      </c>
      <c r="M183" s="85">
        <f t="shared" si="38"/>
        <v>215</v>
      </c>
      <c r="N183" s="13">
        <f t="shared" si="45"/>
        <v>0</v>
      </c>
      <c r="O183" s="85">
        <f t="shared" si="39"/>
        <v>215</v>
      </c>
      <c r="P183" s="13">
        <f t="shared" si="45"/>
        <v>0</v>
      </c>
      <c r="Q183" s="85">
        <f t="shared" si="37"/>
        <v>215</v>
      </c>
    </row>
    <row r="184" spans="1:17" s="92" customFormat="1" ht="33">
      <c r="A184" s="61" t="str">
        <f ca="1">IF(ISERROR(MATCH(F184,Код_КВР,0)),"",INDIRECT(ADDRESS(MATCH(F184,Код_КВР,0)+1,2,,,"КВР")))</f>
        <v>Иные закупки товаров, работ и услуг для обеспечения муниципальных нужд</v>
      </c>
      <c r="B184" s="88">
        <v>801</v>
      </c>
      <c r="C184" s="8" t="s">
        <v>223</v>
      </c>
      <c r="D184" s="8" t="s">
        <v>227</v>
      </c>
      <c r="E184" s="115" t="s">
        <v>85</v>
      </c>
      <c r="F184" s="115">
        <v>240</v>
      </c>
      <c r="G184" s="69">
        <f t="shared" si="45"/>
        <v>215</v>
      </c>
      <c r="H184" s="69">
        <f t="shared" si="45"/>
        <v>0</v>
      </c>
      <c r="I184" s="69">
        <f t="shared" si="41"/>
        <v>215</v>
      </c>
      <c r="J184" s="69">
        <f t="shared" si="45"/>
        <v>0</v>
      </c>
      <c r="K184" s="85">
        <f t="shared" si="42"/>
        <v>215</v>
      </c>
      <c r="L184" s="13">
        <f t="shared" si="45"/>
        <v>0</v>
      </c>
      <c r="M184" s="85">
        <f t="shared" si="38"/>
        <v>215</v>
      </c>
      <c r="N184" s="13">
        <f t="shared" si="45"/>
        <v>0</v>
      </c>
      <c r="O184" s="85">
        <f t="shared" si="39"/>
        <v>215</v>
      </c>
      <c r="P184" s="13">
        <f t="shared" si="45"/>
        <v>0</v>
      </c>
      <c r="Q184" s="85">
        <f t="shared" si="37"/>
        <v>215</v>
      </c>
    </row>
    <row r="185" spans="1:17" s="92" customFormat="1" ht="33">
      <c r="A185" s="61" t="str">
        <f ca="1">IF(ISERROR(MATCH(F185,Код_КВР,0)),"",INDIRECT(ADDRESS(MATCH(F185,Код_КВР,0)+1,2,,,"КВР")))</f>
        <v xml:space="preserve">Прочая закупка товаров, работ и услуг для обеспечения муниципальных нужд         </v>
      </c>
      <c r="B185" s="88">
        <v>801</v>
      </c>
      <c r="C185" s="8" t="s">
        <v>223</v>
      </c>
      <c r="D185" s="8" t="s">
        <v>227</v>
      </c>
      <c r="E185" s="115" t="s">
        <v>85</v>
      </c>
      <c r="F185" s="115">
        <v>244</v>
      </c>
      <c r="G185" s="69">
        <v>215</v>
      </c>
      <c r="H185" s="69"/>
      <c r="I185" s="69">
        <f t="shared" si="41"/>
        <v>215</v>
      </c>
      <c r="J185" s="69"/>
      <c r="K185" s="85">
        <f t="shared" si="42"/>
        <v>215</v>
      </c>
      <c r="L185" s="13"/>
      <c r="M185" s="85">
        <f t="shared" si="38"/>
        <v>215</v>
      </c>
      <c r="N185" s="13"/>
      <c r="O185" s="85">
        <f t="shared" si="39"/>
        <v>215</v>
      </c>
      <c r="P185" s="13"/>
      <c r="Q185" s="85">
        <f t="shared" si="37"/>
        <v>215</v>
      </c>
    </row>
    <row r="186" spans="1:17" s="92" customFormat="1" ht="33">
      <c r="A186" s="61" t="str">
        <f ca="1">IF(ISERROR(MATCH(E186,Код_КЦСР,0)),"",INDIRECT(ADDRESS(MATCH(E186,Код_КЦСР,0)+1,2,,,"КЦСР")))</f>
        <v>Снижение рисков и смягчение последствий чрезвычайных ситуаций природного и техногенного характера в городе</v>
      </c>
      <c r="B186" s="88">
        <v>801</v>
      </c>
      <c r="C186" s="8" t="s">
        <v>223</v>
      </c>
      <c r="D186" s="8" t="s">
        <v>227</v>
      </c>
      <c r="E186" s="115" t="s">
        <v>107</v>
      </c>
      <c r="F186" s="115"/>
      <c r="G186" s="69">
        <f>G187+G196+G200+G203</f>
        <v>49441.6</v>
      </c>
      <c r="H186" s="69">
        <f>H187+H196+H200+H203</f>
        <v>0</v>
      </c>
      <c r="I186" s="69">
        <f t="shared" si="41"/>
        <v>49441.6</v>
      </c>
      <c r="J186" s="69">
        <f>J187+J196+J200+J203</f>
        <v>0</v>
      </c>
      <c r="K186" s="85">
        <f t="shared" si="42"/>
        <v>49441.6</v>
      </c>
      <c r="L186" s="13">
        <f>L187+L196+L200+L203</f>
        <v>-3424</v>
      </c>
      <c r="M186" s="85">
        <f t="shared" si="38"/>
        <v>46017.6</v>
      </c>
      <c r="N186" s="13">
        <f>N187+N196+N200+N203</f>
        <v>0</v>
      </c>
      <c r="O186" s="85">
        <f t="shared" si="39"/>
        <v>46017.6</v>
      </c>
      <c r="P186" s="13">
        <f>P187+P196+P200+P203</f>
        <v>0</v>
      </c>
      <c r="Q186" s="85">
        <f t="shared" si="37"/>
        <v>46017.6</v>
      </c>
    </row>
    <row r="187" spans="1:17" s="92" customFormat="1" ht="47.25" customHeight="1">
      <c r="A187" s="61" t="str">
        <f ca="1">IF(ISERROR(MATCH(E187,Код_КЦСР,0)),"",INDIRECT(ADDRESS(MATCH(E187,Код_КЦСР,0)+1,2,,,"КЦСР")))</f>
        <v>Оснащение аварийно-спасательных подразделений МБУ «Спасательная служба» современными аварийно-спасательными средствами и инструментом</v>
      </c>
      <c r="B187" s="88">
        <v>801</v>
      </c>
      <c r="C187" s="8" t="s">
        <v>223</v>
      </c>
      <c r="D187" s="8" t="s">
        <v>227</v>
      </c>
      <c r="E187" s="115" t="s">
        <v>109</v>
      </c>
      <c r="F187" s="115"/>
      <c r="G187" s="69">
        <f>G188+G190</f>
        <v>881.7</v>
      </c>
      <c r="H187" s="69">
        <f>H188+H190</f>
        <v>0</v>
      </c>
      <c r="I187" s="69">
        <f t="shared" si="41"/>
        <v>881.7</v>
      </c>
      <c r="J187" s="69">
        <f>J188+J190+J193</f>
        <v>-653.3000000000001</v>
      </c>
      <c r="K187" s="85">
        <f t="shared" si="42"/>
        <v>228.39999999999998</v>
      </c>
      <c r="L187" s="13">
        <f>L188+L190+L193</f>
        <v>-44</v>
      </c>
      <c r="M187" s="85">
        <f t="shared" si="38"/>
        <v>184.39999999999998</v>
      </c>
      <c r="N187" s="13">
        <f>N188+N190+N193</f>
        <v>0</v>
      </c>
      <c r="O187" s="85">
        <f t="shared" si="39"/>
        <v>184.39999999999998</v>
      </c>
      <c r="P187" s="13">
        <f>P188+P190+P193</f>
        <v>0</v>
      </c>
      <c r="Q187" s="85">
        <f t="shared" si="37"/>
        <v>184.39999999999998</v>
      </c>
    </row>
    <row r="188" spans="1:17" s="92" customFormat="1" ht="33" hidden="1">
      <c r="A188" s="61" t="str">
        <f aca="true" t="shared" si="46" ref="A188:A195">IF(ISERROR(MATCH(F188,Код_КВР,0)),"",INDIRECT(ADDRESS(MATCH(F188,Код_КВР,0)+1,2,,,"КВР")))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88" s="88">
        <v>801</v>
      </c>
      <c r="C188" s="8" t="s">
        <v>223</v>
      </c>
      <c r="D188" s="8" t="s">
        <v>227</v>
      </c>
      <c r="E188" s="115" t="s">
        <v>109</v>
      </c>
      <c r="F188" s="115">
        <v>100</v>
      </c>
      <c r="G188" s="69">
        <f>G189</f>
        <v>555</v>
      </c>
      <c r="H188" s="69">
        <f>H189</f>
        <v>0</v>
      </c>
      <c r="I188" s="69">
        <f t="shared" si="41"/>
        <v>555</v>
      </c>
      <c r="J188" s="69">
        <f>J189</f>
        <v>-555</v>
      </c>
      <c r="K188" s="85">
        <f t="shared" si="42"/>
        <v>0</v>
      </c>
      <c r="L188" s="13">
        <f>L189</f>
        <v>0</v>
      </c>
      <c r="M188" s="85">
        <f t="shared" si="38"/>
        <v>0</v>
      </c>
      <c r="N188" s="13">
        <f>N189</f>
        <v>0</v>
      </c>
      <c r="O188" s="85">
        <f t="shared" si="39"/>
        <v>0</v>
      </c>
      <c r="P188" s="13">
        <f>P189</f>
        <v>0</v>
      </c>
      <c r="Q188" s="85">
        <f t="shared" si="37"/>
        <v>0</v>
      </c>
    </row>
    <row r="189" spans="1:17" s="92" customFormat="1" ht="12.75" hidden="1">
      <c r="A189" s="61" t="str">
        <f ca="1" t="shared" si="46"/>
        <v>Расходы на выплаты персоналу казенных учреждений</v>
      </c>
      <c r="B189" s="88">
        <v>801</v>
      </c>
      <c r="C189" s="8" t="s">
        <v>223</v>
      </c>
      <c r="D189" s="8" t="s">
        <v>227</v>
      </c>
      <c r="E189" s="115" t="s">
        <v>109</v>
      </c>
      <c r="F189" s="115">
        <v>110</v>
      </c>
      <c r="G189" s="69">
        <v>555</v>
      </c>
      <c r="H189" s="69"/>
      <c r="I189" s="69">
        <f t="shared" si="41"/>
        <v>555</v>
      </c>
      <c r="J189" s="69">
        <v>-555</v>
      </c>
      <c r="K189" s="85">
        <f t="shared" si="42"/>
        <v>0</v>
      </c>
      <c r="L189" s="13"/>
      <c r="M189" s="85">
        <f t="shared" si="38"/>
        <v>0</v>
      </c>
      <c r="N189" s="13"/>
      <c r="O189" s="85">
        <f t="shared" si="39"/>
        <v>0</v>
      </c>
      <c r="P189" s="13"/>
      <c r="Q189" s="85">
        <f t="shared" si="37"/>
        <v>0</v>
      </c>
    </row>
    <row r="190" spans="1:17" s="92" customFormat="1" ht="12.75" hidden="1">
      <c r="A190" s="61" t="str">
        <f ca="1" t="shared" si="46"/>
        <v>Закупка товаров, работ и услуг для муниципальных нужд</v>
      </c>
      <c r="B190" s="88">
        <v>801</v>
      </c>
      <c r="C190" s="8" t="s">
        <v>223</v>
      </c>
      <c r="D190" s="8" t="s">
        <v>227</v>
      </c>
      <c r="E190" s="115" t="s">
        <v>109</v>
      </c>
      <c r="F190" s="115">
        <v>200</v>
      </c>
      <c r="G190" s="69">
        <f>G191</f>
        <v>326.7</v>
      </c>
      <c r="H190" s="69">
        <f>H191</f>
        <v>0</v>
      </c>
      <c r="I190" s="69">
        <f t="shared" si="41"/>
        <v>326.7</v>
      </c>
      <c r="J190" s="69">
        <f>J191</f>
        <v>-326.7</v>
      </c>
      <c r="K190" s="85">
        <f t="shared" si="42"/>
        <v>0</v>
      </c>
      <c r="L190" s="13">
        <f>L191</f>
        <v>0</v>
      </c>
      <c r="M190" s="85">
        <f t="shared" si="38"/>
        <v>0</v>
      </c>
      <c r="N190" s="13">
        <f>N191</f>
        <v>0</v>
      </c>
      <c r="O190" s="85">
        <f t="shared" si="39"/>
        <v>0</v>
      </c>
      <c r="P190" s="13">
        <f>P191</f>
        <v>0</v>
      </c>
      <c r="Q190" s="85">
        <f t="shared" si="37"/>
        <v>0</v>
      </c>
    </row>
    <row r="191" spans="1:17" s="92" customFormat="1" ht="33" hidden="1">
      <c r="A191" s="61" t="str">
        <f ca="1" t="shared" si="46"/>
        <v>Иные закупки товаров, работ и услуг для обеспечения муниципальных нужд</v>
      </c>
      <c r="B191" s="88">
        <v>801</v>
      </c>
      <c r="C191" s="8" t="s">
        <v>223</v>
      </c>
      <c r="D191" s="8" t="s">
        <v>227</v>
      </c>
      <c r="E191" s="115" t="s">
        <v>109</v>
      </c>
      <c r="F191" s="115">
        <v>240</v>
      </c>
      <c r="G191" s="69">
        <f>G192</f>
        <v>326.7</v>
      </c>
      <c r="H191" s="69">
        <f>H192</f>
        <v>0</v>
      </c>
      <c r="I191" s="69">
        <f t="shared" si="41"/>
        <v>326.7</v>
      </c>
      <c r="J191" s="69">
        <f>J192</f>
        <v>-326.7</v>
      </c>
      <c r="K191" s="85">
        <f t="shared" si="42"/>
        <v>0</v>
      </c>
      <c r="L191" s="13">
        <f>L192</f>
        <v>0</v>
      </c>
      <c r="M191" s="85">
        <f t="shared" si="38"/>
        <v>0</v>
      </c>
      <c r="N191" s="13">
        <f>N192</f>
        <v>0</v>
      </c>
      <c r="O191" s="85">
        <f t="shared" si="39"/>
        <v>0</v>
      </c>
      <c r="P191" s="13">
        <f>P192</f>
        <v>0</v>
      </c>
      <c r="Q191" s="85">
        <f t="shared" si="37"/>
        <v>0</v>
      </c>
    </row>
    <row r="192" spans="1:17" s="92" customFormat="1" ht="33" hidden="1">
      <c r="A192" s="61" t="str">
        <f ca="1" t="shared" si="46"/>
        <v xml:space="preserve">Прочая закупка товаров, работ и услуг для обеспечения муниципальных нужд         </v>
      </c>
      <c r="B192" s="88">
        <v>801</v>
      </c>
      <c r="C192" s="8" t="s">
        <v>223</v>
      </c>
      <c r="D192" s="8" t="s">
        <v>227</v>
      </c>
      <c r="E192" s="115" t="s">
        <v>109</v>
      </c>
      <c r="F192" s="115">
        <v>244</v>
      </c>
      <c r="G192" s="69">
        <v>326.7</v>
      </c>
      <c r="H192" s="69"/>
      <c r="I192" s="69">
        <f t="shared" si="41"/>
        <v>326.7</v>
      </c>
      <c r="J192" s="69">
        <v>-326.7</v>
      </c>
      <c r="K192" s="85">
        <f t="shared" si="42"/>
        <v>0</v>
      </c>
      <c r="L192" s="13"/>
      <c r="M192" s="85">
        <f t="shared" si="38"/>
        <v>0</v>
      </c>
      <c r="N192" s="13"/>
      <c r="O192" s="85">
        <f t="shared" si="39"/>
        <v>0</v>
      </c>
      <c r="P192" s="13"/>
      <c r="Q192" s="85">
        <f t="shared" si="37"/>
        <v>0</v>
      </c>
    </row>
    <row r="193" spans="1:17" s="92" customFormat="1" ht="33">
      <c r="A193" s="61" t="str">
        <f ca="1" t="shared" si="46"/>
        <v>Предоставление субсидий бюджетным, автономным учреждениям и иным некоммерческим организациям</v>
      </c>
      <c r="B193" s="88">
        <v>801</v>
      </c>
      <c r="C193" s="8" t="s">
        <v>223</v>
      </c>
      <c r="D193" s="8" t="s">
        <v>227</v>
      </c>
      <c r="E193" s="115" t="s">
        <v>109</v>
      </c>
      <c r="F193" s="115">
        <v>600</v>
      </c>
      <c r="G193" s="69"/>
      <c r="H193" s="69"/>
      <c r="I193" s="69"/>
      <c r="J193" s="69">
        <f>J194</f>
        <v>228.4</v>
      </c>
      <c r="K193" s="85">
        <f t="shared" si="42"/>
        <v>228.4</v>
      </c>
      <c r="L193" s="13">
        <f>L194</f>
        <v>-44</v>
      </c>
      <c r="M193" s="85">
        <f t="shared" si="38"/>
        <v>184.4</v>
      </c>
      <c r="N193" s="13">
        <f>N194</f>
        <v>0</v>
      </c>
      <c r="O193" s="85">
        <f t="shared" si="39"/>
        <v>184.4</v>
      </c>
      <c r="P193" s="13">
        <f>P194</f>
        <v>0</v>
      </c>
      <c r="Q193" s="85">
        <f t="shared" si="37"/>
        <v>184.4</v>
      </c>
    </row>
    <row r="194" spans="1:17" s="92" customFormat="1" ht="12.75">
      <c r="A194" s="61" t="str">
        <f ca="1" t="shared" si="46"/>
        <v>Субсидии бюджетным учреждениям</v>
      </c>
      <c r="B194" s="88">
        <v>801</v>
      </c>
      <c r="C194" s="8" t="s">
        <v>223</v>
      </c>
      <c r="D194" s="8" t="s">
        <v>227</v>
      </c>
      <c r="E194" s="115" t="s">
        <v>109</v>
      </c>
      <c r="F194" s="115">
        <v>610</v>
      </c>
      <c r="G194" s="69"/>
      <c r="H194" s="69"/>
      <c r="I194" s="69"/>
      <c r="J194" s="69">
        <f>J195</f>
        <v>228.4</v>
      </c>
      <c r="K194" s="85">
        <f t="shared" si="42"/>
        <v>228.4</v>
      </c>
      <c r="L194" s="13">
        <f>L195</f>
        <v>-44</v>
      </c>
      <c r="M194" s="85">
        <f t="shared" si="38"/>
        <v>184.4</v>
      </c>
      <c r="N194" s="13">
        <f>N195</f>
        <v>0</v>
      </c>
      <c r="O194" s="85">
        <f t="shared" si="39"/>
        <v>184.4</v>
      </c>
      <c r="P194" s="13">
        <f>P195</f>
        <v>0</v>
      </c>
      <c r="Q194" s="85">
        <f t="shared" si="37"/>
        <v>184.4</v>
      </c>
    </row>
    <row r="195" spans="1:17" s="92" customFormat="1" ht="12.75">
      <c r="A195" s="61" t="str">
        <f ca="1" t="shared" si="46"/>
        <v>Субсидии бюджетным учреждениям на иные цели</v>
      </c>
      <c r="B195" s="88">
        <v>801</v>
      </c>
      <c r="C195" s="8" t="s">
        <v>223</v>
      </c>
      <c r="D195" s="8" t="s">
        <v>227</v>
      </c>
      <c r="E195" s="115" t="s">
        <v>109</v>
      </c>
      <c r="F195" s="115">
        <v>612</v>
      </c>
      <c r="G195" s="69"/>
      <c r="H195" s="69"/>
      <c r="I195" s="69"/>
      <c r="J195" s="69">
        <v>228.4</v>
      </c>
      <c r="K195" s="85">
        <f t="shared" si="42"/>
        <v>228.4</v>
      </c>
      <c r="L195" s="13">
        <v>-44</v>
      </c>
      <c r="M195" s="85">
        <f t="shared" si="38"/>
        <v>184.4</v>
      </c>
      <c r="N195" s="13"/>
      <c r="O195" s="85">
        <f t="shared" si="39"/>
        <v>184.4</v>
      </c>
      <c r="P195" s="13"/>
      <c r="Q195" s="85">
        <f t="shared" si="37"/>
        <v>184.4</v>
      </c>
    </row>
    <row r="196" spans="1:17" s="92" customFormat="1" ht="12.75">
      <c r="A196" s="61" t="str">
        <f ca="1">IF(ISERROR(MATCH(E196,Код_КЦСР,0)),"",INDIRECT(ADDRESS(MATCH(E196,Код_КЦСР,0)+1,2,,,"КЦСР")))</f>
        <v>Приобретение лицензионного ПО, Крипто ПРО с лицензией СЭД</v>
      </c>
      <c r="B196" s="88">
        <v>801</v>
      </c>
      <c r="C196" s="8" t="s">
        <v>223</v>
      </c>
      <c r="D196" s="8" t="s">
        <v>227</v>
      </c>
      <c r="E196" s="115" t="s">
        <v>110</v>
      </c>
      <c r="F196" s="115"/>
      <c r="G196" s="69">
        <f aca="true" t="shared" si="47" ref="G196:P198">G197</f>
        <v>354.6</v>
      </c>
      <c r="H196" s="69">
        <f t="shared" si="47"/>
        <v>0</v>
      </c>
      <c r="I196" s="69">
        <f t="shared" si="41"/>
        <v>354.6</v>
      </c>
      <c r="J196" s="69">
        <f t="shared" si="47"/>
        <v>0</v>
      </c>
      <c r="K196" s="85">
        <f t="shared" si="42"/>
        <v>354.6</v>
      </c>
      <c r="L196" s="13">
        <f t="shared" si="47"/>
        <v>-169.8</v>
      </c>
      <c r="M196" s="85">
        <f t="shared" si="38"/>
        <v>184.8</v>
      </c>
      <c r="N196" s="13">
        <f t="shared" si="47"/>
        <v>0</v>
      </c>
      <c r="O196" s="85">
        <f t="shared" si="39"/>
        <v>184.8</v>
      </c>
      <c r="P196" s="13">
        <f t="shared" si="47"/>
        <v>0</v>
      </c>
      <c r="Q196" s="85">
        <f t="shared" si="37"/>
        <v>184.8</v>
      </c>
    </row>
    <row r="197" spans="1:17" s="92" customFormat="1" ht="12.75">
      <c r="A197" s="61" t="str">
        <f ca="1">IF(ISERROR(MATCH(F197,Код_КВР,0)),"",INDIRECT(ADDRESS(MATCH(F197,Код_КВР,0)+1,2,,,"КВР")))</f>
        <v>Закупка товаров, работ и услуг для муниципальных нужд</v>
      </c>
      <c r="B197" s="88">
        <v>801</v>
      </c>
      <c r="C197" s="8" t="s">
        <v>223</v>
      </c>
      <c r="D197" s="8" t="s">
        <v>227</v>
      </c>
      <c r="E197" s="115" t="s">
        <v>110</v>
      </c>
      <c r="F197" s="115">
        <v>200</v>
      </c>
      <c r="G197" s="69">
        <f t="shared" si="47"/>
        <v>354.6</v>
      </c>
      <c r="H197" s="69">
        <f t="shared" si="47"/>
        <v>0</v>
      </c>
      <c r="I197" s="69">
        <f t="shared" si="41"/>
        <v>354.6</v>
      </c>
      <c r="J197" s="69">
        <f t="shared" si="47"/>
        <v>0</v>
      </c>
      <c r="K197" s="85">
        <f t="shared" si="42"/>
        <v>354.6</v>
      </c>
      <c r="L197" s="13">
        <f t="shared" si="47"/>
        <v>-169.8</v>
      </c>
      <c r="M197" s="85">
        <f t="shared" si="38"/>
        <v>184.8</v>
      </c>
      <c r="N197" s="13">
        <f t="shared" si="47"/>
        <v>0</v>
      </c>
      <c r="O197" s="85">
        <f t="shared" si="39"/>
        <v>184.8</v>
      </c>
      <c r="P197" s="13">
        <f t="shared" si="47"/>
        <v>0</v>
      </c>
      <c r="Q197" s="85">
        <f t="shared" si="37"/>
        <v>184.8</v>
      </c>
    </row>
    <row r="198" spans="1:17" s="92" customFormat="1" ht="33">
      <c r="A198" s="61" t="str">
        <f ca="1">IF(ISERROR(MATCH(F198,Код_КВР,0)),"",INDIRECT(ADDRESS(MATCH(F198,Код_КВР,0)+1,2,,,"КВР")))</f>
        <v>Иные закупки товаров, работ и услуг для обеспечения муниципальных нужд</v>
      </c>
      <c r="B198" s="88">
        <v>801</v>
      </c>
      <c r="C198" s="8" t="s">
        <v>223</v>
      </c>
      <c r="D198" s="8" t="s">
        <v>227</v>
      </c>
      <c r="E198" s="115" t="s">
        <v>110</v>
      </c>
      <c r="F198" s="115">
        <v>240</v>
      </c>
      <c r="G198" s="69">
        <f t="shared" si="47"/>
        <v>354.6</v>
      </c>
      <c r="H198" s="69">
        <f t="shared" si="47"/>
        <v>0</v>
      </c>
      <c r="I198" s="69">
        <f t="shared" si="41"/>
        <v>354.6</v>
      </c>
      <c r="J198" s="69">
        <f t="shared" si="47"/>
        <v>0</v>
      </c>
      <c r="K198" s="85">
        <f t="shared" si="42"/>
        <v>354.6</v>
      </c>
      <c r="L198" s="13">
        <f t="shared" si="47"/>
        <v>-169.8</v>
      </c>
      <c r="M198" s="85">
        <f t="shared" si="38"/>
        <v>184.8</v>
      </c>
      <c r="N198" s="13">
        <f t="shared" si="47"/>
        <v>0</v>
      </c>
      <c r="O198" s="85">
        <f t="shared" si="39"/>
        <v>184.8</v>
      </c>
      <c r="P198" s="13">
        <f t="shared" si="47"/>
        <v>0</v>
      </c>
      <c r="Q198" s="85">
        <f t="shared" si="37"/>
        <v>184.8</v>
      </c>
    </row>
    <row r="199" spans="1:17" s="92" customFormat="1" ht="33">
      <c r="A199" s="61" t="str">
        <f ca="1">IF(ISERROR(MATCH(F199,Код_КВР,0)),"",INDIRECT(ADDRESS(MATCH(F199,Код_КВР,0)+1,2,,,"КВР")))</f>
        <v xml:space="preserve">Прочая закупка товаров, работ и услуг для обеспечения муниципальных нужд         </v>
      </c>
      <c r="B199" s="88">
        <v>801</v>
      </c>
      <c r="C199" s="8" t="s">
        <v>223</v>
      </c>
      <c r="D199" s="8" t="s">
        <v>227</v>
      </c>
      <c r="E199" s="115" t="s">
        <v>110</v>
      </c>
      <c r="F199" s="115">
        <v>244</v>
      </c>
      <c r="G199" s="69">
        <v>354.6</v>
      </c>
      <c r="H199" s="69"/>
      <c r="I199" s="69">
        <f t="shared" si="41"/>
        <v>354.6</v>
      </c>
      <c r="J199" s="69"/>
      <c r="K199" s="85">
        <f t="shared" si="42"/>
        <v>354.6</v>
      </c>
      <c r="L199" s="13">
        <v>-169.8</v>
      </c>
      <c r="M199" s="85">
        <f t="shared" si="38"/>
        <v>184.8</v>
      </c>
      <c r="N199" s="13"/>
      <c r="O199" s="85">
        <f t="shared" si="39"/>
        <v>184.8</v>
      </c>
      <c r="P199" s="13"/>
      <c r="Q199" s="85">
        <f t="shared" si="37"/>
        <v>184.8</v>
      </c>
    </row>
    <row r="200" spans="1:17" s="92" customFormat="1" ht="33" hidden="1">
      <c r="A200" s="61" t="str">
        <f ca="1">IF(ISERROR(MATCH(E200,Код_КЦСР,0)),"",INDIRECT(ADDRESS(MATCH(E200,Код_КЦСР,0)+1,2,,,"КЦСР")))</f>
        <v>Минимизация последствий от ЧС на опасных производственных объектах экономики (ОПОЭ)</v>
      </c>
      <c r="B200" s="88">
        <v>801</v>
      </c>
      <c r="C200" s="8" t="s">
        <v>223</v>
      </c>
      <c r="D200" s="8" t="s">
        <v>227</v>
      </c>
      <c r="E200" s="115" t="s">
        <v>122</v>
      </c>
      <c r="F200" s="115"/>
      <c r="G200" s="69">
        <f>G201</f>
        <v>1559.6</v>
      </c>
      <c r="H200" s="69">
        <f>H201</f>
        <v>0</v>
      </c>
      <c r="I200" s="69">
        <f t="shared" si="41"/>
        <v>1559.6</v>
      </c>
      <c r="J200" s="69">
        <f>J201</f>
        <v>0</v>
      </c>
      <c r="K200" s="85">
        <f t="shared" si="42"/>
        <v>1559.6</v>
      </c>
      <c r="L200" s="13">
        <f>L201</f>
        <v>-1559.6</v>
      </c>
      <c r="M200" s="85">
        <f t="shared" si="38"/>
        <v>0</v>
      </c>
      <c r="N200" s="13">
        <f>N201</f>
        <v>0</v>
      </c>
      <c r="O200" s="85">
        <f t="shared" si="39"/>
        <v>0</v>
      </c>
      <c r="P200" s="13">
        <f>P201</f>
        <v>0</v>
      </c>
      <c r="Q200" s="85">
        <f t="shared" si="37"/>
        <v>0</v>
      </c>
    </row>
    <row r="201" spans="1:17" s="92" customFormat="1" ht="33" hidden="1">
      <c r="A201" s="61" t="str">
        <f ca="1">IF(ISERROR(MATCH(F201,Код_КВР,0)),"",INDIRECT(ADDRESS(MATCH(F201,Код_КВР,0)+1,2,,,"КВР")))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01" s="88">
        <v>801</v>
      </c>
      <c r="C201" s="8" t="s">
        <v>223</v>
      </c>
      <c r="D201" s="8" t="s">
        <v>227</v>
      </c>
      <c r="E201" s="115" t="s">
        <v>122</v>
      </c>
      <c r="F201" s="115">
        <v>100</v>
      </c>
      <c r="G201" s="69">
        <f>G202</f>
        <v>1559.6</v>
      </c>
      <c r="H201" s="69">
        <f>H202</f>
        <v>0</v>
      </c>
      <c r="I201" s="69">
        <f t="shared" si="41"/>
        <v>1559.6</v>
      </c>
      <c r="J201" s="69">
        <f>J202</f>
        <v>0</v>
      </c>
      <c r="K201" s="85">
        <f t="shared" si="42"/>
        <v>1559.6</v>
      </c>
      <c r="L201" s="13">
        <f>L202</f>
        <v>-1559.6</v>
      </c>
      <c r="M201" s="85">
        <f t="shared" si="38"/>
        <v>0</v>
      </c>
      <c r="N201" s="13">
        <f>N202</f>
        <v>0</v>
      </c>
      <c r="O201" s="85">
        <f t="shared" si="39"/>
        <v>0</v>
      </c>
      <c r="P201" s="13">
        <f>P202</f>
        <v>0</v>
      </c>
      <c r="Q201" s="85">
        <f t="shared" si="37"/>
        <v>0</v>
      </c>
    </row>
    <row r="202" spans="1:17" s="92" customFormat="1" ht="27" customHeight="1" hidden="1">
      <c r="A202" s="61" t="str">
        <f ca="1">IF(ISERROR(MATCH(F202,Код_КВР,0)),"",INDIRECT(ADDRESS(MATCH(F202,Код_КВР,0)+1,2,,,"КВР")))</f>
        <v>Расходы на выплаты персоналу казенных учреждений</v>
      </c>
      <c r="B202" s="88">
        <v>801</v>
      </c>
      <c r="C202" s="8" t="s">
        <v>223</v>
      </c>
      <c r="D202" s="8" t="s">
        <v>227</v>
      </c>
      <c r="E202" s="115" t="s">
        <v>122</v>
      </c>
      <c r="F202" s="115">
        <v>110</v>
      </c>
      <c r="G202" s="69">
        <v>1559.6</v>
      </c>
      <c r="H202" s="69"/>
      <c r="I202" s="69">
        <f t="shared" si="41"/>
        <v>1559.6</v>
      </c>
      <c r="J202" s="69"/>
      <c r="K202" s="85">
        <f t="shared" si="42"/>
        <v>1559.6</v>
      </c>
      <c r="L202" s="13">
        <v>-1559.6</v>
      </c>
      <c r="M202" s="85">
        <f t="shared" si="38"/>
        <v>0</v>
      </c>
      <c r="N202" s="13"/>
      <c r="O202" s="85">
        <f t="shared" si="39"/>
        <v>0</v>
      </c>
      <c r="P202" s="13"/>
      <c r="Q202" s="85">
        <f t="shared" si="37"/>
        <v>0</v>
      </c>
    </row>
    <row r="203" spans="1:17" s="92" customFormat="1" ht="33">
      <c r="A203" s="61" t="str">
        <f ca="1">IF(ISERROR(MATCH(E203,Код_КЦСР,0)),"",INDIRECT(ADDRESS(MATCH(E203,Код_КЦСР,0)+1,2,,,"КЦСР")))</f>
        <v>Обеспечение создания условий для реализации подпрограммы 2 (Текущее содержание учреждения)</v>
      </c>
      <c r="B203" s="88">
        <v>801</v>
      </c>
      <c r="C203" s="8" t="s">
        <v>223</v>
      </c>
      <c r="D203" s="8" t="s">
        <v>227</v>
      </c>
      <c r="E203" s="115" t="s">
        <v>124</v>
      </c>
      <c r="F203" s="115"/>
      <c r="G203" s="69">
        <f>G204+G206+G212</f>
        <v>46645.7</v>
      </c>
      <c r="H203" s="69">
        <f>H204+H206+H212</f>
        <v>0</v>
      </c>
      <c r="I203" s="69">
        <f t="shared" si="41"/>
        <v>46645.7</v>
      </c>
      <c r="J203" s="69">
        <f>J204+J206+J212+J209</f>
        <v>653.2999999999993</v>
      </c>
      <c r="K203" s="85">
        <f t="shared" si="42"/>
        <v>47299</v>
      </c>
      <c r="L203" s="13">
        <f>L204+L206+L212+L209</f>
        <v>-1650.6000000000001</v>
      </c>
      <c r="M203" s="85">
        <f t="shared" si="38"/>
        <v>45648.4</v>
      </c>
      <c r="N203" s="13">
        <f>N204+N206+N212+N209</f>
        <v>0</v>
      </c>
      <c r="O203" s="85">
        <f t="shared" si="39"/>
        <v>45648.4</v>
      </c>
      <c r="P203" s="13">
        <f>P204+P206+P212+P209</f>
        <v>0</v>
      </c>
      <c r="Q203" s="85">
        <f t="shared" si="37"/>
        <v>45648.4</v>
      </c>
    </row>
    <row r="204" spans="1:17" s="92" customFormat="1" ht="33">
      <c r="A204" s="61" t="str">
        <f aca="true" t="shared" si="48" ref="A204:A213">IF(ISERROR(MATCH(F204,Код_КВР,0)),"",INDIRECT(ADDRESS(MATCH(F204,Код_КВР,0)+1,2,,,"КВР")))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04" s="88">
        <v>801</v>
      </c>
      <c r="C204" s="8" t="s">
        <v>223</v>
      </c>
      <c r="D204" s="8" t="s">
        <v>227</v>
      </c>
      <c r="E204" s="115" t="s">
        <v>124</v>
      </c>
      <c r="F204" s="115">
        <v>100</v>
      </c>
      <c r="G204" s="69">
        <f>G205</f>
        <v>38954.9</v>
      </c>
      <c r="H204" s="69">
        <f>H205</f>
        <v>0</v>
      </c>
      <c r="I204" s="69">
        <f t="shared" si="41"/>
        <v>38954.9</v>
      </c>
      <c r="J204" s="69">
        <f>J205</f>
        <v>-15942.2</v>
      </c>
      <c r="K204" s="85">
        <f t="shared" si="42"/>
        <v>23012.7</v>
      </c>
      <c r="L204" s="13">
        <f>L205</f>
        <v>0</v>
      </c>
      <c r="M204" s="85">
        <f t="shared" si="38"/>
        <v>23012.7</v>
      </c>
      <c r="N204" s="13">
        <f>N205</f>
        <v>0</v>
      </c>
      <c r="O204" s="85">
        <f t="shared" si="39"/>
        <v>23012.7</v>
      </c>
      <c r="P204" s="13">
        <f>P205</f>
        <v>0</v>
      </c>
      <c r="Q204" s="85">
        <f t="shared" si="37"/>
        <v>23012.7</v>
      </c>
    </row>
    <row r="205" spans="1:17" s="92" customFormat="1" ht="12.75">
      <c r="A205" s="61" t="str">
        <f ca="1" t="shared" si="48"/>
        <v>Расходы на выплаты персоналу казенных учреждений</v>
      </c>
      <c r="B205" s="88">
        <v>801</v>
      </c>
      <c r="C205" s="8" t="s">
        <v>223</v>
      </c>
      <c r="D205" s="8" t="s">
        <v>227</v>
      </c>
      <c r="E205" s="115" t="s">
        <v>124</v>
      </c>
      <c r="F205" s="115">
        <v>110</v>
      </c>
      <c r="G205" s="69">
        <v>38954.9</v>
      </c>
      <c r="H205" s="69"/>
      <c r="I205" s="69">
        <f t="shared" si="41"/>
        <v>38954.9</v>
      </c>
      <c r="J205" s="69">
        <v>-15942.2</v>
      </c>
      <c r="K205" s="85">
        <f t="shared" si="42"/>
        <v>23012.7</v>
      </c>
      <c r="L205" s="13"/>
      <c r="M205" s="85">
        <f t="shared" si="38"/>
        <v>23012.7</v>
      </c>
      <c r="N205" s="13"/>
      <c r="O205" s="85">
        <f t="shared" si="39"/>
        <v>23012.7</v>
      </c>
      <c r="P205" s="13"/>
      <c r="Q205" s="85">
        <f t="shared" si="37"/>
        <v>23012.7</v>
      </c>
    </row>
    <row r="206" spans="1:17" s="92" customFormat="1" ht="12.75">
      <c r="A206" s="61" t="str">
        <f ca="1" t="shared" si="48"/>
        <v>Закупка товаров, работ и услуг для муниципальных нужд</v>
      </c>
      <c r="B206" s="88">
        <v>801</v>
      </c>
      <c r="C206" s="8" t="s">
        <v>223</v>
      </c>
      <c r="D206" s="8" t="s">
        <v>227</v>
      </c>
      <c r="E206" s="115" t="s">
        <v>124</v>
      </c>
      <c r="F206" s="115">
        <v>200</v>
      </c>
      <c r="G206" s="69">
        <f>G207</f>
        <v>6568.2</v>
      </c>
      <c r="H206" s="69">
        <f>H207</f>
        <v>0</v>
      </c>
      <c r="I206" s="69">
        <f t="shared" si="41"/>
        <v>6568.2</v>
      </c>
      <c r="J206" s="69">
        <f>J207</f>
        <v>-1391.1</v>
      </c>
      <c r="K206" s="85">
        <f t="shared" si="42"/>
        <v>5177.1</v>
      </c>
      <c r="L206" s="13">
        <f>L207</f>
        <v>-1650.6000000000001</v>
      </c>
      <c r="M206" s="85">
        <f t="shared" si="38"/>
        <v>3526.5</v>
      </c>
      <c r="N206" s="13">
        <f>N207</f>
        <v>0</v>
      </c>
      <c r="O206" s="85">
        <f t="shared" si="39"/>
        <v>3526.5</v>
      </c>
      <c r="P206" s="13">
        <f>P207</f>
        <v>0</v>
      </c>
      <c r="Q206" s="85">
        <f t="shared" si="37"/>
        <v>3526.5</v>
      </c>
    </row>
    <row r="207" spans="1:17" s="92" customFormat="1" ht="33">
      <c r="A207" s="61" t="str">
        <f ca="1" t="shared" si="48"/>
        <v>Иные закупки товаров, работ и услуг для обеспечения муниципальных нужд</v>
      </c>
      <c r="B207" s="88">
        <v>801</v>
      </c>
      <c r="C207" s="8" t="s">
        <v>223</v>
      </c>
      <c r="D207" s="8" t="s">
        <v>227</v>
      </c>
      <c r="E207" s="115" t="s">
        <v>124</v>
      </c>
      <c r="F207" s="115">
        <v>240</v>
      </c>
      <c r="G207" s="69">
        <f>G208</f>
        <v>6568.2</v>
      </c>
      <c r="H207" s="69">
        <f>H208</f>
        <v>0</v>
      </c>
      <c r="I207" s="69">
        <f t="shared" si="41"/>
        <v>6568.2</v>
      </c>
      <c r="J207" s="69">
        <f>J208</f>
        <v>-1391.1</v>
      </c>
      <c r="K207" s="85">
        <f t="shared" si="42"/>
        <v>5177.1</v>
      </c>
      <c r="L207" s="13">
        <f>L208</f>
        <v>-1650.6000000000001</v>
      </c>
      <c r="M207" s="85">
        <f t="shared" si="38"/>
        <v>3526.5</v>
      </c>
      <c r="N207" s="13">
        <f>N208</f>
        <v>0</v>
      </c>
      <c r="O207" s="85">
        <f t="shared" si="39"/>
        <v>3526.5</v>
      </c>
      <c r="P207" s="13">
        <f>P208</f>
        <v>0</v>
      </c>
      <c r="Q207" s="85">
        <f t="shared" si="37"/>
        <v>3526.5</v>
      </c>
    </row>
    <row r="208" spans="1:17" s="92" customFormat="1" ht="33">
      <c r="A208" s="61" t="str">
        <f ca="1" t="shared" si="48"/>
        <v xml:space="preserve">Прочая закупка товаров, работ и услуг для обеспечения муниципальных нужд         </v>
      </c>
      <c r="B208" s="88">
        <v>801</v>
      </c>
      <c r="C208" s="8" t="s">
        <v>223</v>
      </c>
      <c r="D208" s="8" t="s">
        <v>227</v>
      </c>
      <c r="E208" s="115" t="s">
        <v>124</v>
      </c>
      <c r="F208" s="115">
        <v>244</v>
      </c>
      <c r="G208" s="69">
        <v>6568.2</v>
      </c>
      <c r="H208" s="69"/>
      <c r="I208" s="69">
        <f t="shared" si="41"/>
        <v>6568.2</v>
      </c>
      <c r="J208" s="69">
        <f>-1368.8-22.3</f>
        <v>-1391.1</v>
      </c>
      <c r="K208" s="85">
        <f t="shared" si="42"/>
        <v>5177.1</v>
      </c>
      <c r="L208" s="13">
        <f>-20.4-1630.2</f>
        <v>-1650.6000000000001</v>
      </c>
      <c r="M208" s="85">
        <f t="shared" si="38"/>
        <v>3526.5</v>
      </c>
      <c r="N208" s="13"/>
      <c r="O208" s="85">
        <f t="shared" si="39"/>
        <v>3526.5</v>
      </c>
      <c r="P208" s="13"/>
      <c r="Q208" s="85">
        <f t="shared" si="37"/>
        <v>3526.5</v>
      </c>
    </row>
    <row r="209" spans="1:17" s="92" customFormat="1" ht="33">
      <c r="A209" s="61" t="str">
        <f aca="true" t="shared" si="49" ref="A209:A211">IF(ISERROR(MATCH(F209,Код_КВР,0)),"",INDIRECT(ADDRESS(MATCH(F209,Код_КВР,0)+1,2,,,"КВР")))</f>
        <v>Предоставление субсидий бюджетным, автономным учреждениям и иным некоммерческим организациям</v>
      </c>
      <c r="B209" s="88">
        <v>801</v>
      </c>
      <c r="C209" s="8" t="s">
        <v>223</v>
      </c>
      <c r="D209" s="8" t="s">
        <v>227</v>
      </c>
      <c r="E209" s="115" t="s">
        <v>124</v>
      </c>
      <c r="F209" s="115">
        <v>600</v>
      </c>
      <c r="G209" s="69"/>
      <c r="H209" s="69"/>
      <c r="I209" s="69"/>
      <c r="J209" s="69">
        <f>J210</f>
        <v>18250.1</v>
      </c>
      <c r="K209" s="85">
        <f t="shared" si="42"/>
        <v>18250.1</v>
      </c>
      <c r="L209" s="13">
        <f>L210</f>
        <v>0</v>
      </c>
      <c r="M209" s="85">
        <f t="shared" si="38"/>
        <v>18250.1</v>
      </c>
      <c r="N209" s="13">
        <f>N210</f>
        <v>0</v>
      </c>
      <c r="O209" s="85">
        <f t="shared" si="39"/>
        <v>18250.1</v>
      </c>
      <c r="P209" s="13">
        <f>P210</f>
        <v>0</v>
      </c>
      <c r="Q209" s="85">
        <f t="shared" si="37"/>
        <v>18250.1</v>
      </c>
    </row>
    <row r="210" spans="1:17" s="92" customFormat="1" ht="12.75">
      <c r="A210" s="61" t="str">
        <f ca="1" t="shared" si="49"/>
        <v>Субсидии бюджетным учреждениям</v>
      </c>
      <c r="B210" s="88">
        <v>801</v>
      </c>
      <c r="C210" s="8" t="s">
        <v>223</v>
      </c>
      <c r="D210" s="8" t="s">
        <v>227</v>
      </c>
      <c r="E210" s="115" t="s">
        <v>124</v>
      </c>
      <c r="F210" s="115">
        <v>610</v>
      </c>
      <c r="G210" s="69"/>
      <c r="H210" s="69"/>
      <c r="I210" s="69"/>
      <c r="J210" s="69">
        <f>J211</f>
        <v>18250.1</v>
      </c>
      <c r="K210" s="85">
        <f t="shared" si="42"/>
        <v>18250.1</v>
      </c>
      <c r="L210" s="13">
        <f>L211</f>
        <v>0</v>
      </c>
      <c r="M210" s="85">
        <f t="shared" si="38"/>
        <v>18250.1</v>
      </c>
      <c r="N210" s="13">
        <f>N211</f>
        <v>0</v>
      </c>
      <c r="O210" s="85">
        <f t="shared" si="39"/>
        <v>18250.1</v>
      </c>
      <c r="P210" s="13">
        <f>P211</f>
        <v>0</v>
      </c>
      <c r="Q210" s="85">
        <f t="shared" si="37"/>
        <v>18250.1</v>
      </c>
    </row>
    <row r="211" spans="1:17" s="92" customFormat="1" ht="49.5">
      <c r="A211" s="61" t="str">
        <f ca="1" t="shared" si="49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11" s="88">
        <v>801</v>
      </c>
      <c r="C211" s="8" t="s">
        <v>223</v>
      </c>
      <c r="D211" s="8" t="s">
        <v>227</v>
      </c>
      <c r="E211" s="115" t="s">
        <v>124</v>
      </c>
      <c r="F211" s="115">
        <v>611</v>
      </c>
      <c r="G211" s="69"/>
      <c r="H211" s="69"/>
      <c r="I211" s="69"/>
      <c r="J211" s="69">
        <v>18250.1</v>
      </c>
      <c r="K211" s="85">
        <f t="shared" si="42"/>
        <v>18250.1</v>
      </c>
      <c r="L211" s="13"/>
      <c r="M211" s="85">
        <f t="shared" si="38"/>
        <v>18250.1</v>
      </c>
      <c r="N211" s="13"/>
      <c r="O211" s="85">
        <f t="shared" si="39"/>
        <v>18250.1</v>
      </c>
      <c r="P211" s="13"/>
      <c r="Q211" s="85">
        <f t="shared" si="37"/>
        <v>18250.1</v>
      </c>
    </row>
    <row r="212" spans="1:17" s="92" customFormat="1" ht="12.75">
      <c r="A212" s="61" t="str">
        <f ca="1" t="shared" si="48"/>
        <v>Иные бюджетные ассигнования</v>
      </c>
      <c r="B212" s="88">
        <v>801</v>
      </c>
      <c r="C212" s="8" t="s">
        <v>223</v>
      </c>
      <c r="D212" s="8" t="s">
        <v>227</v>
      </c>
      <c r="E212" s="115" t="s">
        <v>124</v>
      </c>
      <c r="F212" s="115">
        <v>800</v>
      </c>
      <c r="G212" s="69">
        <f>G213</f>
        <v>1122.6</v>
      </c>
      <c r="H212" s="69">
        <f>H213</f>
        <v>0</v>
      </c>
      <c r="I212" s="69">
        <f t="shared" si="41"/>
        <v>1122.6</v>
      </c>
      <c r="J212" s="69">
        <f>J213</f>
        <v>-263.5</v>
      </c>
      <c r="K212" s="85">
        <f t="shared" si="42"/>
        <v>859.0999999999999</v>
      </c>
      <c r="L212" s="13">
        <f>L213</f>
        <v>0</v>
      </c>
      <c r="M212" s="85">
        <f t="shared" si="38"/>
        <v>859.0999999999999</v>
      </c>
      <c r="N212" s="13">
        <f>N213</f>
        <v>0</v>
      </c>
      <c r="O212" s="85">
        <f t="shared" si="39"/>
        <v>859.0999999999999</v>
      </c>
      <c r="P212" s="13">
        <f>P213</f>
        <v>0</v>
      </c>
      <c r="Q212" s="85">
        <f t="shared" si="37"/>
        <v>859.0999999999999</v>
      </c>
    </row>
    <row r="213" spans="1:17" s="92" customFormat="1" ht="12.75">
      <c r="A213" s="61" t="str">
        <f ca="1" t="shared" si="48"/>
        <v>Уплата налогов, сборов и иных платежей</v>
      </c>
      <c r="B213" s="88">
        <v>801</v>
      </c>
      <c r="C213" s="8" t="s">
        <v>223</v>
      </c>
      <c r="D213" s="8" t="s">
        <v>227</v>
      </c>
      <c r="E213" s="115" t="s">
        <v>124</v>
      </c>
      <c r="F213" s="115">
        <v>850</v>
      </c>
      <c r="G213" s="69">
        <f>SUM(G214:G215)</f>
        <v>1122.6</v>
      </c>
      <c r="H213" s="69"/>
      <c r="I213" s="69">
        <f t="shared" si="41"/>
        <v>1122.6</v>
      </c>
      <c r="J213" s="69">
        <f>J214+J215</f>
        <v>-263.5</v>
      </c>
      <c r="K213" s="85">
        <f t="shared" si="42"/>
        <v>859.0999999999999</v>
      </c>
      <c r="L213" s="13">
        <f>L214+L215</f>
        <v>0</v>
      </c>
      <c r="M213" s="85">
        <f t="shared" si="38"/>
        <v>859.0999999999999</v>
      </c>
      <c r="N213" s="13">
        <f>N214+N215</f>
        <v>0</v>
      </c>
      <c r="O213" s="85">
        <f t="shared" si="39"/>
        <v>859.0999999999999</v>
      </c>
      <c r="P213" s="13">
        <f>P214+P215</f>
        <v>0</v>
      </c>
      <c r="Q213" s="85">
        <f t="shared" si="37"/>
        <v>859.0999999999999</v>
      </c>
    </row>
    <row r="214" spans="1:17" s="92" customFormat="1" ht="12.75">
      <c r="A214" s="61" t="str">
        <f ca="1">IF(ISERROR(MATCH(F214,Код_КВР,0)),"",INDIRECT(ADDRESS(MATCH(F214,Код_КВР,0)+1,2,,,"КВР")))</f>
        <v>Уплата налога на имущество организаций и земельного налога</v>
      </c>
      <c r="B214" s="88">
        <v>801</v>
      </c>
      <c r="C214" s="8" t="s">
        <v>223</v>
      </c>
      <c r="D214" s="8" t="s">
        <v>227</v>
      </c>
      <c r="E214" s="115" t="s">
        <v>124</v>
      </c>
      <c r="F214" s="115">
        <v>851</v>
      </c>
      <c r="G214" s="69">
        <v>984.9</v>
      </c>
      <c r="H214" s="69"/>
      <c r="I214" s="69">
        <f t="shared" si="41"/>
        <v>984.9</v>
      </c>
      <c r="J214" s="69">
        <v>-219.1</v>
      </c>
      <c r="K214" s="85">
        <f t="shared" si="42"/>
        <v>765.8</v>
      </c>
      <c r="L214" s="13"/>
      <c r="M214" s="85">
        <f t="shared" si="38"/>
        <v>765.8</v>
      </c>
      <c r="N214" s="13"/>
      <c r="O214" s="85">
        <f t="shared" si="39"/>
        <v>765.8</v>
      </c>
      <c r="P214" s="13"/>
      <c r="Q214" s="85">
        <f t="shared" si="37"/>
        <v>765.8</v>
      </c>
    </row>
    <row r="215" spans="1:17" s="92" customFormat="1" ht="12.75">
      <c r="A215" s="61" t="str">
        <f ca="1">IF(ISERROR(MATCH(F215,Код_КВР,0)),"",INDIRECT(ADDRESS(MATCH(F215,Код_КВР,0)+1,2,,,"КВР")))</f>
        <v>Уплата прочих налогов, сборов и иных платежей</v>
      </c>
      <c r="B215" s="88">
        <v>801</v>
      </c>
      <c r="C215" s="8" t="s">
        <v>223</v>
      </c>
      <c r="D215" s="8" t="s">
        <v>227</v>
      </c>
      <c r="E215" s="115" t="s">
        <v>124</v>
      </c>
      <c r="F215" s="115">
        <v>852</v>
      </c>
      <c r="G215" s="69">
        <v>137.7</v>
      </c>
      <c r="H215" s="69"/>
      <c r="I215" s="69">
        <f t="shared" si="41"/>
        <v>137.7</v>
      </c>
      <c r="J215" s="69">
        <f>-66.7+22.3</f>
        <v>-44.400000000000006</v>
      </c>
      <c r="K215" s="85">
        <f t="shared" si="42"/>
        <v>93.29999999999998</v>
      </c>
      <c r="L215" s="13"/>
      <c r="M215" s="85">
        <f t="shared" si="38"/>
        <v>93.29999999999998</v>
      </c>
      <c r="N215" s="13"/>
      <c r="O215" s="85">
        <f t="shared" si="39"/>
        <v>93.29999999999998</v>
      </c>
      <c r="P215" s="13"/>
      <c r="Q215" s="85">
        <f t="shared" si="37"/>
        <v>93.29999999999998</v>
      </c>
    </row>
    <row r="216" spans="1:17" s="92" customFormat="1" ht="33">
      <c r="A216" s="61" t="str">
        <f ca="1">IF(ISERROR(MATCH(E216,Код_КЦСР,0)),"",INDIRECT(ADDRESS(MATCH(E216,Код_КЦСР,0)+1,2,,,"КЦСР")))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16" s="88">
        <v>801</v>
      </c>
      <c r="C216" s="8" t="s">
        <v>223</v>
      </c>
      <c r="D216" s="8" t="s">
        <v>227</v>
      </c>
      <c r="E216" s="115" t="s">
        <v>158</v>
      </c>
      <c r="F216" s="115"/>
      <c r="G216" s="69">
        <f>G217</f>
        <v>9414.2</v>
      </c>
      <c r="H216" s="69">
        <f>H217</f>
        <v>0</v>
      </c>
      <c r="I216" s="69">
        <f t="shared" si="41"/>
        <v>9414.2</v>
      </c>
      <c r="J216" s="69">
        <f>J217</f>
        <v>0</v>
      </c>
      <c r="K216" s="85">
        <f t="shared" si="42"/>
        <v>9414.2</v>
      </c>
      <c r="L216" s="13">
        <f>L217</f>
        <v>-17.5</v>
      </c>
      <c r="M216" s="85">
        <f t="shared" si="38"/>
        <v>9396.7</v>
      </c>
      <c r="N216" s="13">
        <f>N217</f>
        <v>0</v>
      </c>
      <c r="O216" s="85">
        <f t="shared" si="39"/>
        <v>9396.7</v>
      </c>
      <c r="P216" s="13">
        <f>P217</f>
        <v>0</v>
      </c>
      <c r="Q216" s="85">
        <f t="shared" si="37"/>
        <v>9396.7</v>
      </c>
    </row>
    <row r="217" spans="1:17" s="92" customFormat="1" ht="12.75">
      <c r="A217" s="61" t="str">
        <f ca="1">IF(ISERROR(MATCH(E217,Код_КЦСР,0)),"",INDIRECT(ADDRESS(MATCH(E217,Код_КЦСР,0)+1,2,,,"КЦСР")))</f>
        <v>Профилактика преступлений и иных правонарушений в городе Череповце</v>
      </c>
      <c r="B217" s="88">
        <v>801</v>
      </c>
      <c r="C217" s="8" t="s">
        <v>223</v>
      </c>
      <c r="D217" s="8" t="s">
        <v>227</v>
      </c>
      <c r="E217" s="115" t="s">
        <v>160</v>
      </c>
      <c r="F217" s="115"/>
      <c r="G217" s="69">
        <f>G218</f>
        <v>9414.2</v>
      </c>
      <c r="H217" s="69">
        <f>H218</f>
        <v>0</v>
      </c>
      <c r="I217" s="69">
        <f t="shared" si="41"/>
        <v>9414.2</v>
      </c>
      <c r="J217" s="69">
        <f>J218</f>
        <v>0</v>
      </c>
      <c r="K217" s="85">
        <f t="shared" si="42"/>
        <v>9414.2</v>
      </c>
      <c r="L217" s="13">
        <f>L218</f>
        <v>-17.5</v>
      </c>
      <c r="M217" s="85">
        <f t="shared" si="38"/>
        <v>9396.7</v>
      </c>
      <c r="N217" s="13">
        <f>N218</f>
        <v>0</v>
      </c>
      <c r="O217" s="85">
        <f t="shared" si="39"/>
        <v>9396.7</v>
      </c>
      <c r="P217" s="13">
        <f>P218</f>
        <v>0</v>
      </c>
      <c r="Q217" s="85">
        <f t="shared" si="37"/>
        <v>9396.7</v>
      </c>
    </row>
    <row r="218" spans="1:17" s="92" customFormat="1" ht="12.75">
      <c r="A218" s="61" t="str">
        <f ca="1">IF(ISERROR(MATCH(E218,Код_КЦСР,0)),"",INDIRECT(ADDRESS(MATCH(E218,Код_КЦСР,0)+1,2,,,"КЦСР")))</f>
        <v>Привлечение общественности к охране общественного порядка</v>
      </c>
      <c r="B218" s="88">
        <v>801</v>
      </c>
      <c r="C218" s="8" t="s">
        <v>223</v>
      </c>
      <c r="D218" s="8" t="s">
        <v>227</v>
      </c>
      <c r="E218" s="115" t="s">
        <v>162</v>
      </c>
      <c r="F218" s="115"/>
      <c r="G218" s="69">
        <f>G219+G221+G224</f>
        <v>9414.2</v>
      </c>
      <c r="H218" s="69">
        <f>H219+H221+H224</f>
        <v>0</v>
      </c>
      <c r="I218" s="69">
        <f t="shared" si="41"/>
        <v>9414.2</v>
      </c>
      <c r="J218" s="69">
        <f>J219+J221+J224</f>
        <v>0</v>
      </c>
      <c r="K218" s="85">
        <f t="shared" si="42"/>
        <v>9414.2</v>
      </c>
      <c r="L218" s="13">
        <f>L219+L221+L224</f>
        <v>-17.5</v>
      </c>
      <c r="M218" s="85">
        <f t="shared" si="38"/>
        <v>9396.7</v>
      </c>
      <c r="N218" s="13">
        <f>N219+N221+N224</f>
        <v>0</v>
      </c>
      <c r="O218" s="85">
        <f t="shared" si="39"/>
        <v>9396.7</v>
      </c>
      <c r="P218" s="13">
        <f>P219+P221+P224</f>
        <v>0</v>
      </c>
      <c r="Q218" s="85">
        <f aca="true" t="shared" si="50" ref="Q218:Q286">O218+P218</f>
        <v>9396.7</v>
      </c>
    </row>
    <row r="219" spans="1:17" s="92" customFormat="1" ht="33">
      <c r="A219" s="61" t="str">
        <f aca="true" t="shared" si="51" ref="A219:A225">IF(ISERROR(MATCH(F219,Код_КВР,0)),"",INDIRECT(ADDRESS(MATCH(F219,Код_КВР,0)+1,2,,,"КВР")))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219" s="88">
        <v>801</v>
      </c>
      <c r="C219" s="8" t="s">
        <v>223</v>
      </c>
      <c r="D219" s="8" t="s">
        <v>227</v>
      </c>
      <c r="E219" s="115" t="s">
        <v>162</v>
      </c>
      <c r="F219" s="115">
        <v>100</v>
      </c>
      <c r="G219" s="69">
        <f>G220</f>
        <v>7465.6</v>
      </c>
      <c r="H219" s="69">
        <f>H220</f>
        <v>0</v>
      </c>
      <c r="I219" s="69">
        <f t="shared" si="41"/>
        <v>7465.6</v>
      </c>
      <c r="J219" s="69">
        <f>J220</f>
        <v>0</v>
      </c>
      <c r="K219" s="85">
        <f t="shared" si="42"/>
        <v>7465.6</v>
      </c>
      <c r="L219" s="13">
        <f>L220</f>
        <v>0</v>
      </c>
      <c r="M219" s="85">
        <f t="shared" si="38"/>
        <v>7465.6</v>
      </c>
      <c r="N219" s="13">
        <f>N220</f>
        <v>0</v>
      </c>
      <c r="O219" s="85">
        <f t="shared" si="39"/>
        <v>7465.6</v>
      </c>
      <c r="P219" s="13">
        <f>P220</f>
        <v>0</v>
      </c>
      <c r="Q219" s="85">
        <f t="shared" si="50"/>
        <v>7465.6</v>
      </c>
    </row>
    <row r="220" spans="1:17" s="92" customFormat="1" ht="12.75">
      <c r="A220" s="61" t="str">
        <f ca="1" t="shared" si="51"/>
        <v>Расходы на выплаты персоналу казенных учреждений</v>
      </c>
      <c r="B220" s="88">
        <v>801</v>
      </c>
      <c r="C220" s="8" t="s">
        <v>223</v>
      </c>
      <c r="D220" s="8" t="s">
        <v>227</v>
      </c>
      <c r="E220" s="115" t="s">
        <v>162</v>
      </c>
      <c r="F220" s="115">
        <v>110</v>
      </c>
      <c r="G220" s="69">
        <v>7465.6</v>
      </c>
      <c r="H220" s="69"/>
      <c r="I220" s="69">
        <f t="shared" si="41"/>
        <v>7465.6</v>
      </c>
      <c r="J220" s="69"/>
      <c r="K220" s="85">
        <f t="shared" si="42"/>
        <v>7465.6</v>
      </c>
      <c r="L220" s="13"/>
      <c r="M220" s="85">
        <f t="shared" si="38"/>
        <v>7465.6</v>
      </c>
      <c r="N220" s="13"/>
      <c r="O220" s="85">
        <f t="shared" si="39"/>
        <v>7465.6</v>
      </c>
      <c r="P220" s="13"/>
      <c r="Q220" s="85">
        <f t="shared" si="50"/>
        <v>7465.6</v>
      </c>
    </row>
    <row r="221" spans="1:17" s="92" customFormat="1" ht="12.75">
      <c r="A221" s="61" t="str">
        <f ca="1" t="shared" si="51"/>
        <v>Закупка товаров, работ и услуг для муниципальных нужд</v>
      </c>
      <c r="B221" s="88">
        <v>801</v>
      </c>
      <c r="C221" s="8" t="s">
        <v>223</v>
      </c>
      <c r="D221" s="8" t="s">
        <v>227</v>
      </c>
      <c r="E221" s="115" t="s">
        <v>162</v>
      </c>
      <c r="F221" s="115">
        <v>200</v>
      </c>
      <c r="G221" s="69">
        <f>G222</f>
        <v>1688.6</v>
      </c>
      <c r="H221" s="69">
        <f>H222</f>
        <v>0</v>
      </c>
      <c r="I221" s="69">
        <f t="shared" si="41"/>
        <v>1688.6</v>
      </c>
      <c r="J221" s="69">
        <f>J222</f>
        <v>0</v>
      </c>
      <c r="K221" s="85">
        <f t="shared" si="42"/>
        <v>1688.6</v>
      </c>
      <c r="L221" s="13">
        <f>L222</f>
        <v>-17.5</v>
      </c>
      <c r="M221" s="85">
        <f t="shared" si="38"/>
        <v>1671.1</v>
      </c>
      <c r="N221" s="13">
        <f>N222</f>
        <v>0</v>
      </c>
      <c r="O221" s="85">
        <f t="shared" si="39"/>
        <v>1671.1</v>
      </c>
      <c r="P221" s="13">
        <f>P222</f>
        <v>0</v>
      </c>
      <c r="Q221" s="85">
        <f t="shared" si="50"/>
        <v>1671.1</v>
      </c>
    </row>
    <row r="222" spans="1:17" s="92" customFormat="1" ht="33">
      <c r="A222" s="61" t="str">
        <f ca="1" t="shared" si="51"/>
        <v>Иные закупки товаров, работ и услуг для обеспечения муниципальных нужд</v>
      </c>
      <c r="B222" s="88">
        <v>801</v>
      </c>
      <c r="C222" s="8" t="s">
        <v>223</v>
      </c>
      <c r="D222" s="8" t="s">
        <v>227</v>
      </c>
      <c r="E222" s="115" t="s">
        <v>162</v>
      </c>
      <c r="F222" s="115">
        <v>240</v>
      </c>
      <c r="G222" s="69">
        <f>G223</f>
        <v>1688.6</v>
      </c>
      <c r="H222" s="69">
        <f>H223</f>
        <v>0</v>
      </c>
      <c r="I222" s="69">
        <f t="shared" si="41"/>
        <v>1688.6</v>
      </c>
      <c r="J222" s="69">
        <f>J223</f>
        <v>0</v>
      </c>
      <c r="K222" s="85">
        <f t="shared" si="42"/>
        <v>1688.6</v>
      </c>
      <c r="L222" s="13">
        <f>L223</f>
        <v>-17.5</v>
      </c>
      <c r="M222" s="85">
        <f t="shared" si="38"/>
        <v>1671.1</v>
      </c>
      <c r="N222" s="13">
        <f>N223</f>
        <v>0</v>
      </c>
      <c r="O222" s="85">
        <f t="shared" si="39"/>
        <v>1671.1</v>
      </c>
      <c r="P222" s="13">
        <f>P223</f>
        <v>0</v>
      </c>
      <c r="Q222" s="85">
        <f t="shared" si="50"/>
        <v>1671.1</v>
      </c>
    </row>
    <row r="223" spans="1:17" s="92" customFormat="1" ht="33">
      <c r="A223" s="61" t="str">
        <f ca="1" t="shared" si="51"/>
        <v xml:space="preserve">Прочая закупка товаров, работ и услуг для обеспечения муниципальных нужд         </v>
      </c>
      <c r="B223" s="88">
        <v>801</v>
      </c>
      <c r="C223" s="8" t="s">
        <v>223</v>
      </c>
      <c r="D223" s="8" t="s">
        <v>227</v>
      </c>
      <c r="E223" s="115" t="s">
        <v>162</v>
      </c>
      <c r="F223" s="115">
        <v>244</v>
      </c>
      <c r="G223" s="69">
        <v>1688.6</v>
      </c>
      <c r="H223" s="69"/>
      <c r="I223" s="69">
        <f t="shared" si="41"/>
        <v>1688.6</v>
      </c>
      <c r="J223" s="69"/>
      <c r="K223" s="85">
        <f t="shared" si="42"/>
        <v>1688.6</v>
      </c>
      <c r="L223" s="13">
        <v>-17.5</v>
      </c>
      <c r="M223" s="85">
        <f t="shared" si="38"/>
        <v>1671.1</v>
      </c>
      <c r="N223" s="13"/>
      <c r="O223" s="85">
        <f t="shared" si="39"/>
        <v>1671.1</v>
      </c>
      <c r="P223" s="13"/>
      <c r="Q223" s="85">
        <f t="shared" si="50"/>
        <v>1671.1</v>
      </c>
    </row>
    <row r="224" spans="1:17" s="92" customFormat="1" ht="12.75">
      <c r="A224" s="61" t="str">
        <f ca="1" t="shared" si="51"/>
        <v>Иные бюджетные ассигнования</v>
      </c>
      <c r="B224" s="88">
        <v>801</v>
      </c>
      <c r="C224" s="8" t="s">
        <v>223</v>
      </c>
      <c r="D224" s="8" t="s">
        <v>227</v>
      </c>
      <c r="E224" s="115" t="s">
        <v>162</v>
      </c>
      <c r="F224" s="115">
        <v>800</v>
      </c>
      <c r="G224" s="69">
        <f>G225</f>
        <v>260</v>
      </c>
      <c r="H224" s="69">
        <f>H225</f>
        <v>0</v>
      </c>
      <c r="I224" s="69">
        <f t="shared" si="41"/>
        <v>260</v>
      </c>
      <c r="J224" s="69">
        <f>J225</f>
        <v>0</v>
      </c>
      <c r="K224" s="85">
        <f t="shared" si="42"/>
        <v>260</v>
      </c>
      <c r="L224" s="13">
        <f>L225</f>
        <v>0</v>
      </c>
      <c r="M224" s="85">
        <f aca="true" t="shared" si="52" ref="M224:M292">K224+L224</f>
        <v>260</v>
      </c>
      <c r="N224" s="13">
        <f>N225</f>
        <v>0</v>
      </c>
      <c r="O224" s="85">
        <f aca="true" t="shared" si="53" ref="O224:O292">M224+N224</f>
        <v>260</v>
      </c>
      <c r="P224" s="13">
        <f>P225</f>
        <v>0</v>
      </c>
      <c r="Q224" s="85">
        <f t="shared" si="50"/>
        <v>260</v>
      </c>
    </row>
    <row r="225" spans="1:17" s="92" customFormat="1" ht="12.75">
      <c r="A225" s="61" t="str">
        <f ca="1" t="shared" si="51"/>
        <v>Уплата налогов, сборов и иных платежей</v>
      </c>
      <c r="B225" s="88">
        <v>801</v>
      </c>
      <c r="C225" s="8" t="s">
        <v>223</v>
      </c>
      <c r="D225" s="8" t="s">
        <v>227</v>
      </c>
      <c r="E225" s="115" t="s">
        <v>162</v>
      </c>
      <c r="F225" s="115">
        <v>850</v>
      </c>
      <c r="G225" s="69">
        <f>G226</f>
        <v>260</v>
      </c>
      <c r="H225" s="69">
        <f>H226</f>
        <v>0</v>
      </c>
      <c r="I225" s="69">
        <f t="shared" si="41"/>
        <v>260</v>
      </c>
      <c r="J225" s="69">
        <f>J226</f>
        <v>0</v>
      </c>
      <c r="K225" s="85">
        <f t="shared" si="42"/>
        <v>260</v>
      </c>
      <c r="L225" s="13">
        <f>L226</f>
        <v>0</v>
      </c>
      <c r="M225" s="85">
        <f t="shared" si="52"/>
        <v>260</v>
      </c>
      <c r="N225" s="13">
        <f>N226</f>
        <v>0</v>
      </c>
      <c r="O225" s="85">
        <f t="shared" si="53"/>
        <v>260</v>
      </c>
      <c r="P225" s="13">
        <f>P226</f>
        <v>0</v>
      </c>
      <c r="Q225" s="85">
        <f t="shared" si="50"/>
        <v>260</v>
      </c>
    </row>
    <row r="226" spans="1:17" s="92" customFormat="1" ht="12.75">
      <c r="A226" s="61" t="str">
        <f ca="1">IF(ISERROR(MATCH(F226,Код_КВР,0)),"",INDIRECT(ADDRESS(MATCH(F226,Код_КВР,0)+1,2,,,"КВР")))</f>
        <v>Уплата налога на имущество организаций и земельного налога</v>
      </c>
      <c r="B226" s="88">
        <v>801</v>
      </c>
      <c r="C226" s="8" t="s">
        <v>223</v>
      </c>
      <c r="D226" s="8" t="s">
        <v>227</v>
      </c>
      <c r="E226" s="115" t="s">
        <v>162</v>
      </c>
      <c r="F226" s="115">
        <v>851</v>
      </c>
      <c r="G226" s="69">
        <v>260</v>
      </c>
      <c r="H226" s="69"/>
      <c r="I226" s="69">
        <f t="shared" si="41"/>
        <v>260</v>
      </c>
      <c r="J226" s="69"/>
      <c r="K226" s="85">
        <f t="shared" si="42"/>
        <v>260</v>
      </c>
      <c r="L226" s="13"/>
      <c r="M226" s="85">
        <f t="shared" si="52"/>
        <v>260</v>
      </c>
      <c r="N226" s="13"/>
      <c r="O226" s="85">
        <f t="shared" si="53"/>
        <v>260</v>
      </c>
      <c r="P226" s="13"/>
      <c r="Q226" s="85">
        <f t="shared" si="50"/>
        <v>260</v>
      </c>
    </row>
    <row r="227" spans="1:17" s="92" customFormat="1" ht="12.75">
      <c r="A227" s="61" t="str">
        <f ca="1">IF(ISERROR(MATCH(C227,Код_Раздел,0)),"",INDIRECT(ADDRESS(MATCH(C227,Код_Раздел,0)+1,2,,,"Раздел")))</f>
        <v>Национальная экономика</v>
      </c>
      <c r="B227" s="88">
        <v>801</v>
      </c>
      <c r="C227" s="8" t="s">
        <v>224</v>
      </c>
      <c r="D227" s="8"/>
      <c r="E227" s="115"/>
      <c r="F227" s="115"/>
      <c r="G227" s="69">
        <f>G228+G239+G271</f>
        <v>70063.1</v>
      </c>
      <c r="H227" s="69">
        <f>H228+H239+H271</f>
        <v>0</v>
      </c>
      <c r="I227" s="69">
        <f t="shared" si="41"/>
        <v>70063.1</v>
      </c>
      <c r="J227" s="69">
        <f>J228+J239+J271</f>
        <v>1675.6999999999998</v>
      </c>
      <c r="K227" s="85">
        <f t="shared" si="42"/>
        <v>71738.8</v>
      </c>
      <c r="L227" s="13">
        <f>L228+L239+L271</f>
        <v>-642.5</v>
      </c>
      <c r="M227" s="85">
        <f t="shared" si="52"/>
        <v>71096.3</v>
      </c>
      <c r="N227" s="13">
        <f>N228+N239+N271</f>
        <v>319.6</v>
      </c>
      <c r="O227" s="85">
        <f t="shared" si="53"/>
        <v>71415.90000000001</v>
      </c>
      <c r="P227" s="13">
        <f>P228+P239+P271+P234</f>
        <v>12800</v>
      </c>
      <c r="Q227" s="85">
        <f t="shared" si="50"/>
        <v>84215.90000000001</v>
      </c>
    </row>
    <row r="228" spans="1:17" s="92" customFormat="1" ht="12.75">
      <c r="A228" s="76" t="s">
        <v>211</v>
      </c>
      <c r="B228" s="88">
        <v>801</v>
      </c>
      <c r="C228" s="8" t="s">
        <v>224</v>
      </c>
      <c r="D228" s="8" t="s">
        <v>221</v>
      </c>
      <c r="E228" s="115"/>
      <c r="F228" s="115"/>
      <c r="G228" s="69">
        <f aca="true" t="shared" si="54" ref="G228:P232">G229</f>
        <v>1338.9</v>
      </c>
      <c r="H228" s="69">
        <f t="shared" si="54"/>
        <v>0</v>
      </c>
      <c r="I228" s="69">
        <f t="shared" si="41"/>
        <v>1338.9</v>
      </c>
      <c r="J228" s="69">
        <f t="shared" si="54"/>
        <v>0</v>
      </c>
      <c r="K228" s="85">
        <f t="shared" si="42"/>
        <v>1338.9</v>
      </c>
      <c r="L228" s="13">
        <f t="shared" si="54"/>
        <v>0</v>
      </c>
      <c r="M228" s="85">
        <f t="shared" si="52"/>
        <v>1338.9</v>
      </c>
      <c r="N228" s="13">
        <f t="shared" si="54"/>
        <v>0</v>
      </c>
      <c r="O228" s="85">
        <f t="shared" si="53"/>
        <v>1338.9</v>
      </c>
      <c r="P228" s="13">
        <f t="shared" si="54"/>
        <v>0</v>
      </c>
      <c r="Q228" s="85">
        <f t="shared" si="50"/>
        <v>1338.9</v>
      </c>
    </row>
    <row r="229" spans="1:17" s="92" customFormat="1" ht="33">
      <c r="A229" s="61" t="str">
        <f ca="1">IF(ISERROR(MATCH(E229,Код_КЦСР,0)),"",INDIRECT(ADDRESS(MATCH(E229,Код_КЦСР,0)+1,2,,,"КЦСР")))</f>
        <v>Муниципальная программа «Развитие молодежной политики» на 2013-2018 годы</v>
      </c>
      <c r="B229" s="88">
        <v>801</v>
      </c>
      <c r="C229" s="8" t="s">
        <v>224</v>
      </c>
      <c r="D229" s="8" t="s">
        <v>221</v>
      </c>
      <c r="E229" s="115" t="s">
        <v>574</v>
      </c>
      <c r="F229" s="115"/>
      <c r="G229" s="69">
        <f t="shared" si="54"/>
        <v>1338.9</v>
      </c>
      <c r="H229" s="69">
        <f t="shared" si="54"/>
        <v>0</v>
      </c>
      <c r="I229" s="69">
        <f t="shared" si="41"/>
        <v>1338.9</v>
      </c>
      <c r="J229" s="69">
        <f t="shared" si="54"/>
        <v>0</v>
      </c>
      <c r="K229" s="85">
        <f t="shared" si="42"/>
        <v>1338.9</v>
      </c>
      <c r="L229" s="13">
        <f t="shared" si="54"/>
        <v>0</v>
      </c>
      <c r="M229" s="85">
        <f t="shared" si="52"/>
        <v>1338.9</v>
      </c>
      <c r="N229" s="13">
        <f t="shared" si="54"/>
        <v>0</v>
      </c>
      <c r="O229" s="85">
        <f t="shared" si="53"/>
        <v>1338.9</v>
      </c>
      <c r="P229" s="13">
        <f t="shared" si="54"/>
        <v>0</v>
      </c>
      <c r="Q229" s="85">
        <f t="shared" si="50"/>
        <v>1338.9</v>
      </c>
    </row>
    <row r="230" spans="1:17" s="92" customFormat="1" ht="33">
      <c r="A230" s="61" t="str">
        <f ca="1">IF(ISERROR(MATCH(E230,Код_КЦСР,0)),"",INDIRECT(ADDRESS(MATCH(E230,Код_КЦСР,0)+1,2,,,"КЦСР")))</f>
        <v>Организация временного трудоустройства несовершеннолетних в возрасте от 14 до 18 лет</v>
      </c>
      <c r="B230" s="88">
        <v>801</v>
      </c>
      <c r="C230" s="8" t="s">
        <v>224</v>
      </c>
      <c r="D230" s="8" t="s">
        <v>221</v>
      </c>
      <c r="E230" s="115" t="s">
        <v>576</v>
      </c>
      <c r="F230" s="115"/>
      <c r="G230" s="69">
        <f t="shared" si="54"/>
        <v>1338.9</v>
      </c>
      <c r="H230" s="69">
        <f t="shared" si="54"/>
        <v>0</v>
      </c>
      <c r="I230" s="69">
        <f t="shared" si="41"/>
        <v>1338.9</v>
      </c>
      <c r="J230" s="69">
        <f t="shared" si="54"/>
        <v>0</v>
      </c>
      <c r="K230" s="85">
        <f t="shared" si="42"/>
        <v>1338.9</v>
      </c>
      <c r="L230" s="13">
        <f t="shared" si="54"/>
        <v>0</v>
      </c>
      <c r="M230" s="85">
        <f t="shared" si="52"/>
        <v>1338.9</v>
      </c>
      <c r="N230" s="13">
        <f t="shared" si="54"/>
        <v>0</v>
      </c>
      <c r="O230" s="85">
        <f t="shared" si="53"/>
        <v>1338.9</v>
      </c>
      <c r="P230" s="13">
        <f t="shared" si="54"/>
        <v>0</v>
      </c>
      <c r="Q230" s="85">
        <f t="shared" si="50"/>
        <v>1338.9</v>
      </c>
    </row>
    <row r="231" spans="1:17" s="92" customFormat="1" ht="33">
      <c r="A231" s="61" t="str">
        <f ca="1">IF(ISERROR(MATCH(F231,Код_КВР,0)),"",INDIRECT(ADDRESS(MATCH(F231,Код_КВР,0)+1,2,,,"КВР")))</f>
        <v>Предоставление субсидий бюджетным, автономным учреждениям и иным некоммерческим организациям</v>
      </c>
      <c r="B231" s="88">
        <v>801</v>
      </c>
      <c r="C231" s="8" t="s">
        <v>224</v>
      </c>
      <c r="D231" s="8" t="s">
        <v>221</v>
      </c>
      <c r="E231" s="115" t="s">
        <v>576</v>
      </c>
      <c r="F231" s="115">
        <v>600</v>
      </c>
      <c r="G231" s="69">
        <f t="shared" si="54"/>
        <v>1338.9</v>
      </c>
      <c r="H231" s="69">
        <f t="shared" si="54"/>
        <v>0</v>
      </c>
      <c r="I231" s="69">
        <f t="shared" si="41"/>
        <v>1338.9</v>
      </c>
      <c r="J231" s="69">
        <f t="shared" si="54"/>
        <v>0</v>
      </c>
      <c r="K231" s="85">
        <f t="shared" si="42"/>
        <v>1338.9</v>
      </c>
      <c r="L231" s="13">
        <f t="shared" si="54"/>
        <v>0</v>
      </c>
      <c r="M231" s="85">
        <f t="shared" si="52"/>
        <v>1338.9</v>
      </c>
      <c r="N231" s="13">
        <f t="shared" si="54"/>
        <v>0</v>
      </c>
      <c r="O231" s="85">
        <f t="shared" si="53"/>
        <v>1338.9</v>
      </c>
      <c r="P231" s="13">
        <f t="shared" si="54"/>
        <v>0</v>
      </c>
      <c r="Q231" s="85">
        <f t="shared" si="50"/>
        <v>1338.9</v>
      </c>
    </row>
    <row r="232" spans="1:17" s="92" customFormat="1" ht="12.75">
      <c r="A232" s="61" t="str">
        <f ca="1">IF(ISERROR(MATCH(F232,Код_КВР,0)),"",INDIRECT(ADDRESS(MATCH(F232,Код_КВР,0)+1,2,,,"КВР")))</f>
        <v>Субсидии бюджетным учреждениям</v>
      </c>
      <c r="B232" s="88">
        <v>801</v>
      </c>
      <c r="C232" s="8" t="s">
        <v>224</v>
      </c>
      <c r="D232" s="8" t="s">
        <v>221</v>
      </c>
      <c r="E232" s="115" t="s">
        <v>576</v>
      </c>
      <c r="F232" s="115">
        <v>610</v>
      </c>
      <c r="G232" s="69">
        <f t="shared" si="54"/>
        <v>1338.9</v>
      </c>
      <c r="H232" s="69">
        <f t="shared" si="54"/>
        <v>0</v>
      </c>
      <c r="I232" s="69">
        <f t="shared" si="41"/>
        <v>1338.9</v>
      </c>
      <c r="J232" s="69">
        <f t="shared" si="54"/>
        <v>0</v>
      </c>
      <c r="K232" s="85">
        <f t="shared" si="42"/>
        <v>1338.9</v>
      </c>
      <c r="L232" s="13">
        <f t="shared" si="54"/>
        <v>0</v>
      </c>
      <c r="M232" s="85">
        <f t="shared" si="52"/>
        <v>1338.9</v>
      </c>
      <c r="N232" s="13">
        <f t="shared" si="54"/>
        <v>0</v>
      </c>
      <c r="O232" s="85">
        <f t="shared" si="53"/>
        <v>1338.9</v>
      </c>
      <c r="P232" s="13">
        <f t="shared" si="54"/>
        <v>0</v>
      </c>
      <c r="Q232" s="85">
        <f t="shared" si="50"/>
        <v>1338.9</v>
      </c>
    </row>
    <row r="233" spans="1:17" s="92" customFormat="1" ht="49.5">
      <c r="A233" s="61" t="str">
        <f ca="1">IF(ISERROR(MATCH(F233,Код_КВР,0)),"",INDIRECT(ADDRESS(MATCH(F233,Код_КВР,0)+1,2,,,"КВР")))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33" s="88">
        <v>801</v>
      </c>
      <c r="C233" s="8" t="s">
        <v>224</v>
      </c>
      <c r="D233" s="8" t="s">
        <v>221</v>
      </c>
      <c r="E233" s="115" t="s">
        <v>576</v>
      </c>
      <c r="F233" s="115">
        <v>611</v>
      </c>
      <c r="G233" s="69">
        <v>1338.9</v>
      </c>
      <c r="H233" s="69"/>
      <c r="I233" s="69">
        <f t="shared" si="41"/>
        <v>1338.9</v>
      </c>
      <c r="J233" s="69"/>
      <c r="K233" s="85">
        <f t="shared" si="42"/>
        <v>1338.9</v>
      </c>
      <c r="L233" s="13"/>
      <c r="M233" s="85">
        <f t="shared" si="52"/>
        <v>1338.9</v>
      </c>
      <c r="N233" s="13"/>
      <c r="O233" s="85">
        <f t="shared" si="53"/>
        <v>1338.9</v>
      </c>
      <c r="P233" s="13"/>
      <c r="Q233" s="85">
        <f t="shared" si="50"/>
        <v>1338.9</v>
      </c>
    </row>
    <row r="234" spans="1:17" s="122" customFormat="1" ht="12.75">
      <c r="A234" s="77" t="s">
        <v>367</v>
      </c>
      <c r="B234" s="120">
        <v>801</v>
      </c>
      <c r="C234" s="8" t="s">
        <v>224</v>
      </c>
      <c r="D234" s="8" t="s">
        <v>230</v>
      </c>
      <c r="E234" s="120"/>
      <c r="F234" s="120"/>
      <c r="G234" s="69"/>
      <c r="H234" s="69"/>
      <c r="I234" s="69"/>
      <c r="J234" s="69"/>
      <c r="K234" s="85"/>
      <c r="L234" s="13"/>
      <c r="M234" s="85"/>
      <c r="N234" s="13"/>
      <c r="O234" s="85"/>
      <c r="P234" s="13">
        <f>P235</f>
        <v>12800</v>
      </c>
      <c r="Q234" s="85">
        <f t="shared" si="50"/>
        <v>12800</v>
      </c>
    </row>
    <row r="235" spans="1:17" s="122" customFormat="1" ht="33">
      <c r="A235" s="61" t="str">
        <f ca="1">IF(ISERROR(MATCH(E235,Код_КЦСР,0)),"",INDIRECT(ADDRESS(MATCH(E235,Код_КЦСР,0)+1,2,,,"КЦСР")))</f>
        <v>Муниципальная программа «Развитие городского общественного транспорта» на 2014-2016 годы</v>
      </c>
      <c r="B235" s="120">
        <v>801</v>
      </c>
      <c r="C235" s="8" t="s">
        <v>224</v>
      </c>
      <c r="D235" s="8" t="s">
        <v>230</v>
      </c>
      <c r="E235" s="120" t="s">
        <v>39</v>
      </c>
      <c r="F235" s="120"/>
      <c r="G235" s="69"/>
      <c r="H235" s="69"/>
      <c r="I235" s="69"/>
      <c r="J235" s="69"/>
      <c r="K235" s="85"/>
      <c r="L235" s="13"/>
      <c r="M235" s="85"/>
      <c r="N235" s="13"/>
      <c r="O235" s="85"/>
      <c r="P235" s="13">
        <f>P236</f>
        <v>12800</v>
      </c>
      <c r="Q235" s="85">
        <f t="shared" si="50"/>
        <v>12800</v>
      </c>
    </row>
    <row r="236" spans="1:17" s="122" customFormat="1" ht="66.75" customHeight="1">
      <c r="A236" s="61" t="str">
        <f ca="1">IF(ISERROR(MATCH(E236,Код_КЦСР,0)),"",INDIRECT(ADDRESS(MATCH(E236,Код_КЦСР,0)+1,2,,,"КЦСР")))</f>
        <v>Субсидии на возмещение затрат транспортным организациям, осуществляющим перевозку пассажиров по социально-значимым маршрутам, для обеспечения равной доступности услуг общественного транспорта на территории города</v>
      </c>
      <c r="B236" s="120">
        <v>801</v>
      </c>
      <c r="C236" s="8" t="s">
        <v>224</v>
      </c>
      <c r="D236" s="8" t="s">
        <v>230</v>
      </c>
      <c r="E236" s="120" t="s">
        <v>648</v>
      </c>
      <c r="G236" s="69"/>
      <c r="H236" s="69"/>
      <c r="I236" s="69"/>
      <c r="J236" s="69"/>
      <c r="K236" s="85"/>
      <c r="L236" s="13"/>
      <c r="M236" s="85"/>
      <c r="N236" s="13"/>
      <c r="O236" s="85"/>
      <c r="P236" s="13">
        <f>P237</f>
        <v>12800</v>
      </c>
      <c r="Q236" s="85">
        <f t="shared" si="50"/>
        <v>12800</v>
      </c>
    </row>
    <row r="237" spans="1:17" s="122" customFormat="1" ht="12.75">
      <c r="A237" s="61" t="str">
        <f ca="1">IF(ISERROR(MATCH(F237,Код_КВР,0)),"",INDIRECT(ADDRESS(MATCH(F237,Код_КВР,0)+1,2,,,"КВР")))</f>
        <v>Иные бюджетные ассигнования</v>
      </c>
      <c r="B237" s="120">
        <v>801</v>
      </c>
      <c r="C237" s="8" t="s">
        <v>224</v>
      </c>
      <c r="D237" s="8" t="s">
        <v>230</v>
      </c>
      <c r="E237" s="120" t="s">
        <v>648</v>
      </c>
      <c r="F237" s="120">
        <v>800</v>
      </c>
      <c r="G237" s="69"/>
      <c r="H237" s="69"/>
      <c r="I237" s="69"/>
      <c r="J237" s="69"/>
      <c r="K237" s="85"/>
      <c r="L237" s="13"/>
      <c r="M237" s="85"/>
      <c r="N237" s="13"/>
      <c r="O237" s="85"/>
      <c r="P237" s="13">
        <f>P238</f>
        <v>12800</v>
      </c>
      <c r="Q237" s="85">
        <f t="shared" si="50"/>
        <v>12800</v>
      </c>
    </row>
    <row r="238" spans="1:17" s="122" customFormat="1" ht="42.75" customHeight="1">
      <c r="A238" s="61" t="str">
        <f ca="1">IF(ISERROR(MATCH(F238,Код_КВР,0)),"",INDIRECT(ADDRESS(MATCH(F238,Код_КВР,0)+1,2,,,"КВР")))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238" s="120">
        <v>801</v>
      </c>
      <c r="C238" s="8" t="s">
        <v>224</v>
      </c>
      <c r="D238" s="8" t="s">
        <v>230</v>
      </c>
      <c r="E238" s="120" t="s">
        <v>648</v>
      </c>
      <c r="F238" s="120">
        <v>810</v>
      </c>
      <c r="G238" s="69"/>
      <c r="H238" s="69"/>
      <c r="I238" s="69"/>
      <c r="J238" s="69"/>
      <c r="K238" s="85"/>
      <c r="L238" s="13"/>
      <c r="M238" s="85"/>
      <c r="N238" s="13"/>
      <c r="O238" s="85"/>
      <c r="P238" s="13">
        <v>12800</v>
      </c>
      <c r="Q238" s="85">
        <f t="shared" si="50"/>
        <v>12800</v>
      </c>
    </row>
    <row r="239" spans="1:17" s="92" customFormat="1" ht="12.75">
      <c r="A239" s="12" t="s">
        <v>238</v>
      </c>
      <c r="B239" s="88">
        <v>801</v>
      </c>
      <c r="C239" s="8" t="s">
        <v>224</v>
      </c>
      <c r="D239" s="8" t="s">
        <v>196</v>
      </c>
      <c r="E239" s="115"/>
      <c r="F239" s="115"/>
      <c r="G239" s="69">
        <f>G240+G250+G261</f>
        <v>53815.5</v>
      </c>
      <c r="H239" s="69">
        <f>H240+H250+H261</f>
        <v>0</v>
      </c>
      <c r="I239" s="69">
        <f t="shared" si="41"/>
        <v>53815.5</v>
      </c>
      <c r="J239" s="69">
        <f>J240+J250+J261</f>
        <v>1675.6999999999998</v>
      </c>
      <c r="K239" s="85">
        <f t="shared" si="42"/>
        <v>55491.2</v>
      </c>
      <c r="L239" s="13">
        <f>L240+L250+L261</f>
        <v>-642.5</v>
      </c>
      <c r="M239" s="85">
        <f t="shared" si="52"/>
        <v>54848.7</v>
      </c>
      <c r="N239" s="13">
        <f>N240+N250+N261</f>
        <v>41.6</v>
      </c>
      <c r="O239" s="85">
        <f t="shared" si="53"/>
        <v>54890.299999999996</v>
      </c>
      <c r="P239" s="13">
        <f>P240+P250+P261</f>
        <v>0</v>
      </c>
      <c r="Q239" s="85">
        <f t="shared" si="50"/>
        <v>54890.299999999996</v>
      </c>
    </row>
    <row r="240" spans="1:17" s="92" customFormat="1" ht="33">
      <c r="A240" s="61" t="str">
        <f ca="1">IF(ISERROR(MATCH(E240,Код_КЦСР,0)),"",INDIRECT(ADDRESS(MATCH(E240,Код_КЦСР,0)+1,2,,,"КЦСР")))</f>
        <v>Муниципальная программа «iCity – Современные информационные технологии г. Череповца»  на 2014-2020 годы</v>
      </c>
      <c r="B240" s="88">
        <v>801</v>
      </c>
      <c r="C240" s="8" t="s">
        <v>224</v>
      </c>
      <c r="D240" s="8" t="s">
        <v>196</v>
      </c>
      <c r="E240" s="115" t="s">
        <v>593</v>
      </c>
      <c r="F240" s="115"/>
      <c r="G240" s="69">
        <f>G241+G245</f>
        <v>46345.3</v>
      </c>
      <c r="H240" s="69">
        <f>H241+H245</f>
        <v>0</v>
      </c>
      <c r="I240" s="69">
        <f t="shared" si="41"/>
        <v>46345.3</v>
      </c>
      <c r="J240" s="69">
        <f>J241+J245</f>
        <v>2175.7</v>
      </c>
      <c r="K240" s="85">
        <f t="shared" si="42"/>
        <v>48521</v>
      </c>
      <c r="L240" s="13">
        <f>L241+L245</f>
        <v>-642.5</v>
      </c>
      <c r="M240" s="85">
        <f t="shared" si="52"/>
        <v>47878.5</v>
      </c>
      <c r="N240" s="13">
        <f>N241+N245</f>
        <v>41.6</v>
      </c>
      <c r="O240" s="85">
        <f t="shared" si="53"/>
        <v>47920.1</v>
      </c>
      <c r="P240" s="13">
        <f>P241+P245</f>
        <v>1200</v>
      </c>
      <c r="Q240" s="85">
        <f t="shared" si="50"/>
        <v>49120.1</v>
      </c>
    </row>
    <row r="241" spans="1:17" s="92" customFormat="1" ht="49.5">
      <c r="A241" s="61" t="str">
        <f ca="1">IF(ISERROR(MATCH(E241,Код_КЦСР,0)),"",INDIRECT(ADDRESS(MATCH(E241,Код_КЦСР,0)+1,2,,,"КЦСР")))</f>
        <v>Обеспечение развития и надежного функционирования городской сетевой инфраструктуры МСПД, базирующейся на современных технических решениях</v>
      </c>
      <c r="B241" s="88">
        <v>801</v>
      </c>
      <c r="C241" s="8" t="s">
        <v>224</v>
      </c>
      <c r="D241" s="8" t="s">
        <v>196</v>
      </c>
      <c r="E241" s="115" t="s">
        <v>595</v>
      </c>
      <c r="F241" s="115"/>
      <c r="G241" s="69">
        <f aca="true" t="shared" si="55" ref="G241:P243">G242</f>
        <v>736</v>
      </c>
      <c r="H241" s="69">
        <f t="shared" si="55"/>
        <v>0</v>
      </c>
      <c r="I241" s="69">
        <f t="shared" si="41"/>
        <v>736</v>
      </c>
      <c r="J241" s="69">
        <f t="shared" si="55"/>
        <v>500</v>
      </c>
      <c r="K241" s="85">
        <f t="shared" si="42"/>
        <v>1236</v>
      </c>
      <c r="L241" s="13">
        <f t="shared" si="55"/>
        <v>0</v>
      </c>
      <c r="M241" s="85">
        <f t="shared" si="52"/>
        <v>1236</v>
      </c>
      <c r="N241" s="13">
        <f t="shared" si="55"/>
        <v>0</v>
      </c>
      <c r="O241" s="85">
        <f t="shared" si="53"/>
        <v>1236</v>
      </c>
      <c r="P241" s="13">
        <f t="shared" si="55"/>
        <v>0</v>
      </c>
      <c r="Q241" s="85">
        <f t="shared" si="50"/>
        <v>1236</v>
      </c>
    </row>
    <row r="242" spans="1:17" s="92" customFormat="1" ht="33">
      <c r="A242" s="61" t="str">
        <f ca="1">IF(ISERROR(MATCH(F242,Код_КВР,0)),"",INDIRECT(ADDRESS(MATCH(F242,Код_КВР,0)+1,2,,,"КВР")))</f>
        <v>Предоставление субсидий бюджетным, автономным учреждениям и иным некоммерческим организациям</v>
      </c>
      <c r="B242" s="88">
        <v>801</v>
      </c>
      <c r="C242" s="8" t="s">
        <v>224</v>
      </c>
      <c r="D242" s="8" t="s">
        <v>196</v>
      </c>
      <c r="E242" s="115" t="s">
        <v>595</v>
      </c>
      <c r="F242" s="115">
        <v>600</v>
      </c>
      <c r="G242" s="69">
        <f t="shared" si="55"/>
        <v>736</v>
      </c>
      <c r="H242" s="69">
        <f t="shared" si="55"/>
        <v>0</v>
      </c>
      <c r="I242" s="69">
        <f t="shared" si="41"/>
        <v>736</v>
      </c>
      <c r="J242" s="69">
        <f t="shared" si="55"/>
        <v>500</v>
      </c>
      <c r="K242" s="85">
        <f t="shared" si="42"/>
        <v>1236</v>
      </c>
      <c r="L242" s="13">
        <f t="shared" si="55"/>
        <v>0</v>
      </c>
      <c r="M242" s="85">
        <f t="shared" si="52"/>
        <v>1236</v>
      </c>
      <c r="N242" s="13">
        <f t="shared" si="55"/>
        <v>0</v>
      </c>
      <c r="O242" s="85">
        <f t="shared" si="53"/>
        <v>1236</v>
      </c>
      <c r="P242" s="13">
        <f t="shared" si="55"/>
        <v>0</v>
      </c>
      <c r="Q242" s="85">
        <f t="shared" si="50"/>
        <v>1236</v>
      </c>
    </row>
    <row r="243" spans="1:17" s="92" customFormat="1" ht="12.75">
      <c r="A243" s="61" t="str">
        <f ca="1">IF(ISERROR(MATCH(F243,Код_КВР,0)),"",INDIRECT(ADDRESS(MATCH(F243,Код_КВР,0)+1,2,,,"КВР")))</f>
        <v>Субсидии бюджетным учреждениям</v>
      </c>
      <c r="B243" s="88">
        <v>801</v>
      </c>
      <c r="C243" s="8" t="s">
        <v>224</v>
      </c>
      <c r="D243" s="8" t="s">
        <v>196</v>
      </c>
      <c r="E243" s="115" t="s">
        <v>595</v>
      </c>
      <c r="F243" s="115">
        <v>610</v>
      </c>
      <c r="G243" s="69">
        <f t="shared" si="55"/>
        <v>736</v>
      </c>
      <c r="H243" s="69">
        <f t="shared" si="55"/>
        <v>0</v>
      </c>
      <c r="I243" s="69">
        <f t="shared" si="41"/>
        <v>736</v>
      </c>
      <c r="J243" s="69">
        <f t="shared" si="55"/>
        <v>500</v>
      </c>
      <c r="K243" s="85">
        <f t="shared" si="42"/>
        <v>1236</v>
      </c>
      <c r="L243" s="13">
        <f t="shared" si="55"/>
        <v>0</v>
      </c>
      <c r="M243" s="85">
        <f t="shared" si="52"/>
        <v>1236</v>
      </c>
      <c r="N243" s="13">
        <f t="shared" si="55"/>
        <v>0</v>
      </c>
      <c r="O243" s="85">
        <f t="shared" si="53"/>
        <v>1236</v>
      </c>
      <c r="P243" s="13">
        <f t="shared" si="55"/>
        <v>0</v>
      </c>
      <c r="Q243" s="85">
        <f t="shared" si="50"/>
        <v>1236</v>
      </c>
    </row>
    <row r="244" spans="1:17" s="92" customFormat="1" ht="12.75">
      <c r="A244" s="61" t="str">
        <f ca="1">IF(ISERROR(MATCH(F244,Код_КВР,0)),"",INDIRECT(ADDRESS(MATCH(F244,Код_КВР,0)+1,2,,,"КВР")))</f>
        <v>Субсидии бюджетным учреждениям на иные цели</v>
      </c>
      <c r="B244" s="88">
        <v>801</v>
      </c>
      <c r="C244" s="8" t="s">
        <v>224</v>
      </c>
      <c r="D244" s="8" t="s">
        <v>196</v>
      </c>
      <c r="E244" s="115" t="s">
        <v>595</v>
      </c>
      <c r="F244" s="115">
        <v>612</v>
      </c>
      <c r="G244" s="69">
        <v>736</v>
      </c>
      <c r="H244" s="69"/>
      <c r="I244" s="69">
        <f aca="true" t="shared" si="56" ref="I244:I307">G244+H244</f>
        <v>736</v>
      </c>
      <c r="J244" s="69">
        <v>500</v>
      </c>
      <c r="K244" s="85">
        <f aca="true" t="shared" si="57" ref="K244:K307">I244+J244</f>
        <v>1236</v>
      </c>
      <c r="L244" s="13"/>
      <c r="M244" s="85">
        <f t="shared" si="52"/>
        <v>1236</v>
      </c>
      <c r="N244" s="13"/>
      <c r="O244" s="85">
        <f t="shared" si="53"/>
        <v>1236</v>
      </c>
      <c r="P244" s="13"/>
      <c r="Q244" s="85">
        <f t="shared" si="50"/>
        <v>1236</v>
      </c>
    </row>
    <row r="245" spans="1:17" s="92" customFormat="1" ht="84" customHeight="1">
      <c r="A245" s="61" t="str">
        <f ca="1">IF(ISERROR(MATCH(E245,Код_КЦСР,0)),"",INDIRECT(ADDRESS(MATCH(E245,Код_КЦСР,0)+1,2,,,"КЦСР")))</f>
        <v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v>
      </c>
      <c r="B245" s="88">
        <v>801</v>
      </c>
      <c r="C245" s="8" t="s">
        <v>224</v>
      </c>
      <c r="D245" s="8" t="s">
        <v>196</v>
      </c>
      <c r="E245" s="115" t="s">
        <v>596</v>
      </c>
      <c r="F245" s="115"/>
      <c r="G245" s="69">
        <f>G246</f>
        <v>45609.3</v>
      </c>
      <c r="H245" s="69">
        <f>H246</f>
        <v>0</v>
      </c>
      <c r="I245" s="69">
        <f t="shared" si="56"/>
        <v>45609.3</v>
      </c>
      <c r="J245" s="69">
        <f>J246</f>
        <v>1675.7</v>
      </c>
      <c r="K245" s="85">
        <f t="shared" si="57"/>
        <v>47285</v>
      </c>
      <c r="L245" s="13">
        <f>L246</f>
        <v>-642.5</v>
      </c>
      <c r="M245" s="85">
        <f t="shared" si="52"/>
        <v>46642.5</v>
      </c>
      <c r="N245" s="13">
        <f>N246</f>
        <v>41.6</v>
      </c>
      <c r="O245" s="85">
        <f t="shared" si="53"/>
        <v>46684.1</v>
      </c>
      <c r="P245" s="13">
        <f>P246</f>
        <v>1200</v>
      </c>
      <c r="Q245" s="85">
        <f t="shared" si="50"/>
        <v>47884.1</v>
      </c>
    </row>
    <row r="246" spans="1:17" s="92" customFormat="1" ht="33">
      <c r="A246" s="61" t="str">
        <f ca="1">IF(ISERROR(MATCH(F246,Код_КВР,0)),"",INDIRECT(ADDRESS(MATCH(F246,Код_КВР,0)+1,2,,,"КВР")))</f>
        <v>Предоставление субсидий бюджетным, автономным учреждениям и иным некоммерческим организациям</v>
      </c>
      <c r="B246" s="88">
        <v>801</v>
      </c>
      <c r="C246" s="8" t="s">
        <v>224</v>
      </c>
      <c r="D246" s="8" t="s">
        <v>196</v>
      </c>
      <c r="E246" s="115" t="s">
        <v>596</v>
      </c>
      <c r="F246" s="115">
        <v>600</v>
      </c>
      <c r="G246" s="69">
        <f>G247</f>
        <v>45609.3</v>
      </c>
      <c r="H246" s="69">
        <f>H247</f>
        <v>0</v>
      </c>
      <c r="I246" s="69">
        <f t="shared" si="56"/>
        <v>45609.3</v>
      </c>
      <c r="J246" s="69">
        <f>J247</f>
        <v>1675.7</v>
      </c>
      <c r="K246" s="85">
        <f t="shared" si="57"/>
        <v>47285</v>
      </c>
      <c r="L246" s="13">
        <f>L247</f>
        <v>-642.5</v>
      </c>
      <c r="M246" s="85">
        <f t="shared" si="52"/>
        <v>46642.5</v>
      </c>
      <c r="N246" s="13">
        <f>N247</f>
        <v>41.6</v>
      </c>
      <c r="O246" s="85">
        <f t="shared" si="53"/>
        <v>46684.1</v>
      </c>
      <c r="P246" s="13">
        <f>P247</f>
        <v>1200</v>
      </c>
      <c r="Q246" s="85">
        <f t="shared" si="50"/>
        <v>47884.1</v>
      </c>
    </row>
    <row r="247" spans="1:17" s="92" customFormat="1" ht="12.75">
      <c r="A247" s="61" t="str">
        <f ca="1">IF(ISERROR(MATCH(F247,Код_КВР,0)),"",INDIRECT(ADDRESS(MATCH(F247,Код_КВР,0)+1,2,,,"КВР")))</f>
        <v>Субсидии бюджетным учреждениям</v>
      </c>
      <c r="B247" s="88">
        <v>801</v>
      </c>
      <c r="C247" s="8" t="s">
        <v>224</v>
      </c>
      <c r="D247" s="8" t="s">
        <v>196</v>
      </c>
      <c r="E247" s="115" t="s">
        <v>596</v>
      </c>
      <c r="F247" s="115">
        <v>610</v>
      </c>
      <c r="G247" s="69">
        <f>SUM(G248:G249)</f>
        <v>45609.3</v>
      </c>
      <c r="H247" s="69">
        <f>SUM(H248:H249)</f>
        <v>0</v>
      </c>
      <c r="I247" s="69">
        <f t="shared" si="56"/>
        <v>45609.3</v>
      </c>
      <c r="J247" s="69">
        <f>SUM(J248:J249)</f>
        <v>1675.7</v>
      </c>
      <c r="K247" s="85">
        <f t="shared" si="57"/>
        <v>47285</v>
      </c>
      <c r="L247" s="13">
        <f>SUM(L248:L249)</f>
        <v>-642.5</v>
      </c>
      <c r="M247" s="85">
        <f t="shared" si="52"/>
        <v>46642.5</v>
      </c>
      <c r="N247" s="13">
        <f>SUM(N248:N249)</f>
        <v>41.6</v>
      </c>
      <c r="O247" s="85">
        <f t="shared" si="53"/>
        <v>46684.1</v>
      </c>
      <c r="P247" s="13">
        <f>SUM(P248:P249)</f>
        <v>1200</v>
      </c>
      <c r="Q247" s="85">
        <f t="shared" si="50"/>
        <v>47884.1</v>
      </c>
    </row>
    <row r="248" spans="1:17" s="92" customFormat="1" ht="49.5">
      <c r="A248" s="61" t="str">
        <f ca="1">IF(ISERROR(MATCH(F248,Код_КВР,0)),"",INDIRECT(ADDRESS(MATCH(F248,Код_КВР,0)+1,2,,,"КВР")))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248" s="88">
        <v>801</v>
      </c>
      <c r="C248" s="8" t="s">
        <v>224</v>
      </c>
      <c r="D248" s="8" t="s">
        <v>196</v>
      </c>
      <c r="E248" s="115" t="s">
        <v>596</v>
      </c>
      <c r="F248" s="115">
        <v>611</v>
      </c>
      <c r="G248" s="69">
        <v>42162.3</v>
      </c>
      <c r="H248" s="69"/>
      <c r="I248" s="69">
        <f t="shared" si="56"/>
        <v>42162.3</v>
      </c>
      <c r="J248" s="69">
        <f>1411.7+134</f>
        <v>1545.7</v>
      </c>
      <c r="K248" s="85">
        <f t="shared" si="57"/>
        <v>43708</v>
      </c>
      <c r="L248" s="13">
        <f>-247.9-394.6</f>
        <v>-642.5</v>
      </c>
      <c r="M248" s="85">
        <f t="shared" si="52"/>
        <v>43065.5</v>
      </c>
      <c r="N248" s="13"/>
      <c r="O248" s="85">
        <f t="shared" si="53"/>
        <v>43065.5</v>
      </c>
      <c r="P248" s="13"/>
      <c r="Q248" s="85">
        <f t="shared" si="50"/>
        <v>43065.5</v>
      </c>
    </row>
    <row r="249" spans="1:17" s="92" customFormat="1" ht="12.75">
      <c r="A249" s="61" t="str">
        <f ca="1">IF(ISERROR(MATCH(F249,Код_КВР,0)),"",INDIRECT(ADDRESS(MATCH(F249,Код_КВР,0)+1,2,,,"КВР")))</f>
        <v>Субсидии бюджетным учреждениям на иные цели</v>
      </c>
      <c r="B249" s="88">
        <v>801</v>
      </c>
      <c r="C249" s="8" t="s">
        <v>224</v>
      </c>
      <c r="D249" s="8" t="s">
        <v>196</v>
      </c>
      <c r="E249" s="115" t="s">
        <v>596</v>
      </c>
      <c r="F249" s="115">
        <v>612</v>
      </c>
      <c r="G249" s="69">
        <v>3447</v>
      </c>
      <c r="H249" s="69"/>
      <c r="I249" s="69">
        <f t="shared" si="56"/>
        <v>3447</v>
      </c>
      <c r="J249" s="69">
        <v>130</v>
      </c>
      <c r="K249" s="85">
        <f t="shared" si="57"/>
        <v>3577</v>
      </c>
      <c r="L249" s="13"/>
      <c r="M249" s="85">
        <f t="shared" si="52"/>
        <v>3577</v>
      </c>
      <c r="N249" s="13">
        <v>41.6</v>
      </c>
      <c r="O249" s="85">
        <f t="shared" si="53"/>
        <v>3618.6</v>
      </c>
      <c r="P249" s="13">
        <v>1200</v>
      </c>
      <c r="Q249" s="85">
        <f t="shared" si="50"/>
        <v>4818.6</v>
      </c>
    </row>
    <row r="250" spans="1:17" s="92" customFormat="1" ht="33">
      <c r="A250" s="61" t="str">
        <f ca="1">IF(ISERROR(MATCH(E250,Код_КЦСР,0)),"",INDIRECT(ADDRESS(MATCH(E250,Код_КЦСР,0)+1,2,,,"КЦСР")))</f>
        <v>Муниципальная программа «Совершенствование муниципального управления в городе Череповце» на 2014-2018 годы</v>
      </c>
      <c r="B250" s="88">
        <v>801</v>
      </c>
      <c r="C250" s="8" t="s">
        <v>224</v>
      </c>
      <c r="D250" s="8" t="s">
        <v>196</v>
      </c>
      <c r="E250" s="115" t="s">
        <v>126</v>
      </c>
      <c r="F250" s="115"/>
      <c r="G250" s="69">
        <f>G251+G256</f>
        <v>6170</v>
      </c>
      <c r="H250" s="69">
        <f>H251+H256</f>
        <v>0</v>
      </c>
      <c r="I250" s="69">
        <f t="shared" si="56"/>
        <v>6170</v>
      </c>
      <c r="J250" s="69">
        <f>J251+J256</f>
        <v>-500</v>
      </c>
      <c r="K250" s="85">
        <f t="shared" si="57"/>
        <v>5670</v>
      </c>
      <c r="L250" s="13">
        <f>L251+L256</f>
        <v>0</v>
      </c>
      <c r="M250" s="85">
        <f t="shared" si="52"/>
        <v>5670</v>
      </c>
      <c r="N250" s="13">
        <f>N251+N256</f>
        <v>0</v>
      </c>
      <c r="O250" s="85">
        <f t="shared" si="53"/>
        <v>5670</v>
      </c>
      <c r="P250" s="13">
        <f>P251+P256</f>
        <v>-1200</v>
      </c>
      <c r="Q250" s="85">
        <f t="shared" si="50"/>
        <v>4470</v>
      </c>
    </row>
    <row r="251" spans="1:17" s="92" customFormat="1" ht="33">
      <c r="A251" s="61" t="str">
        <f ca="1">IF(ISERROR(MATCH(E251,Код_КЦСР,0)),"",INDIRECT(ADDRESS(MATCH(E251,Код_КЦСР,0)+1,2,,,"КЦСР")))</f>
        <v>Создание условий для обеспечения выполнения органами муниципальной власти своих полномочий</v>
      </c>
      <c r="B251" s="88">
        <v>801</v>
      </c>
      <c r="C251" s="8" t="s">
        <v>224</v>
      </c>
      <c r="D251" s="8" t="s">
        <v>196</v>
      </c>
      <c r="E251" s="115" t="s">
        <v>127</v>
      </c>
      <c r="F251" s="115"/>
      <c r="G251" s="69">
        <f aca="true" t="shared" si="58" ref="G251:P254">G252</f>
        <v>290</v>
      </c>
      <c r="H251" s="69">
        <f t="shared" si="58"/>
        <v>0</v>
      </c>
      <c r="I251" s="69">
        <f t="shared" si="56"/>
        <v>290</v>
      </c>
      <c r="J251" s="69">
        <f t="shared" si="58"/>
        <v>0</v>
      </c>
      <c r="K251" s="85">
        <f t="shared" si="57"/>
        <v>290</v>
      </c>
      <c r="L251" s="13">
        <f t="shared" si="58"/>
        <v>0</v>
      </c>
      <c r="M251" s="85">
        <f t="shared" si="52"/>
        <v>290</v>
      </c>
      <c r="N251" s="13">
        <f t="shared" si="58"/>
        <v>0</v>
      </c>
      <c r="O251" s="85">
        <f t="shared" si="53"/>
        <v>290</v>
      </c>
      <c r="P251" s="13">
        <f t="shared" si="58"/>
        <v>0</v>
      </c>
      <c r="Q251" s="85">
        <f t="shared" si="50"/>
        <v>290</v>
      </c>
    </row>
    <row r="252" spans="1:17" s="92" customFormat="1" ht="12.75">
      <c r="A252" s="61" t="str">
        <f ca="1">IF(ISERROR(MATCH(E252,Код_КЦСР,0)),"",INDIRECT(ADDRESS(MATCH(E252,Код_КЦСР,0)+1,2,,,"КЦСР")))</f>
        <v>Обеспечение работы СЭД «Летограф»</v>
      </c>
      <c r="B252" s="88">
        <v>801</v>
      </c>
      <c r="C252" s="8" t="s">
        <v>224</v>
      </c>
      <c r="D252" s="8" t="s">
        <v>196</v>
      </c>
      <c r="E252" s="115" t="s">
        <v>129</v>
      </c>
      <c r="F252" s="115"/>
      <c r="G252" s="69">
        <f t="shared" si="58"/>
        <v>290</v>
      </c>
      <c r="H252" s="69">
        <f t="shared" si="58"/>
        <v>0</v>
      </c>
      <c r="I252" s="69">
        <f t="shared" si="56"/>
        <v>290</v>
      </c>
      <c r="J252" s="69">
        <f t="shared" si="58"/>
        <v>0</v>
      </c>
      <c r="K252" s="85">
        <f t="shared" si="57"/>
        <v>290</v>
      </c>
      <c r="L252" s="13">
        <f t="shared" si="58"/>
        <v>0</v>
      </c>
      <c r="M252" s="85">
        <f t="shared" si="52"/>
        <v>290</v>
      </c>
      <c r="N252" s="13">
        <f t="shared" si="58"/>
        <v>0</v>
      </c>
      <c r="O252" s="85">
        <f t="shared" si="53"/>
        <v>290</v>
      </c>
      <c r="P252" s="13">
        <f t="shared" si="58"/>
        <v>0</v>
      </c>
      <c r="Q252" s="85">
        <f t="shared" si="50"/>
        <v>290</v>
      </c>
    </row>
    <row r="253" spans="1:17" s="92" customFormat="1" ht="33">
      <c r="A253" s="61" t="str">
        <f ca="1">IF(ISERROR(MATCH(F253,Код_КВР,0)),"",INDIRECT(ADDRESS(MATCH(F253,Код_КВР,0)+1,2,,,"КВР")))</f>
        <v>Предоставление субсидий бюджетным, автономным учреждениям и иным некоммерческим организациям</v>
      </c>
      <c r="B253" s="88">
        <v>801</v>
      </c>
      <c r="C253" s="8" t="s">
        <v>224</v>
      </c>
      <c r="D253" s="8" t="s">
        <v>196</v>
      </c>
      <c r="E253" s="115" t="s">
        <v>129</v>
      </c>
      <c r="F253" s="115">
        <v>600</v>
      </c>
      <c r="G253" s="69">
        <f t="shared" si="58"/>
        <v>290</v>
      </c>
      <c r="H253" s="69">
        <f t="shared" si="58"/>
        <v>0</v>
      </c>
      <c r="I253" s="69">
        <f t="shared" si="56"/>
        <v>290</v>
      </c>
      <c r="J253" s="69">
        <f t="shared" si="58"/>
        <v>0</v>
      </c>
      <c r="K253" s="85">
        <f t="shared" si="57"/>
        <v>290</v>
      </c>
      <c r="L253" s="13">
        <f t="shared" si="58"/>
        <v>0</v>
      </c>
      <c r="M253" s="85">
        <f t="shared" si="52"/>
        <v>290</v>
      </c>
      <c r="N253" s="13">
        <f t="shared" si="58"/>
        <v>0</v>
      </c>
      <c r="O253" s="85">
        <f t="shared" si="53"/>
        <v>290</v>
      </c>
      <c r="P253" s="13">
        <f t="shared" si="58"/>
        <v>0</v>
      </c>
      <c r="Q253" s="85">
        <f t="shared" si="50"/>
        <v>290</v>
      </c>
    </row>
    <row r="254" spans="1:17" s="92" customFormat="1" ht="12.75">
      <c r="A254" s="61" t="str">
        <f ca="1">IF(ISERROR(MATCH(F254,Код_КВР,0)),"",INDIRECT(ADDRESS(MATCH(F254,Код_КВР,0)+1,2,,,"КВР")))</f>
        <v>Субсидии бюджетным учреждениям</v>
      </c>
      <c r="B254" s="88">
        <v>801</v>
      </c>
      <c r="C254" s="8" t="s">
        <v>224</v>
      </c>
      <c r="D254" s="8" t="s">
        <v>196</v>
      </c>
      <c r="E254" s="115" t="s">
        <v>129</v>
      </c>
      <c r="F254" s="115">
        <v>610</v>
      </c>
      <c r="G254" s="69">
        <f t="shared" si="58"/>
        <v>290</v>
      </c>
      <c r="H254" s="69">
        <f t="shared" si="58"/>
        <v>0</v>
      </c>
      <c r="I254" s="69">
        <f>G254+H254</f>
        <v>290</v>
      </c>
      <c r="J254" s="69">
        <f t="shared" si="58"/>
        <v>0</v>
      </c>
      <c r="K254" s="85">
        <f t="shared" si="57"/>
        <v>290</v>
      </c>
      <c r="L254" s="13">
        <f t="shared" si="58"/>
        <v>0</v>
      </c>
      <c r="M254" s="85">
        <f t="shared" si="52"/>
        <v>290</v>
      </c>
      <c r="N254" s="13">
        <f t="shared" si="58"/>
        <v>0</v>
      </c>
      <c r="O254" s="85">
        <f t="shared" si="53"/>
        <v>290</v>
      </c>
      <c r="P254" s="13">
        <f t="shared" si="58"/>
        <v>0</v>
      </c>
      <c r="Q254" s="85">
        <f t="shared" si="50"/>
        <v>290</v>
      </c>
    </row>
    <row r="255" spans="1:17" s="92" customFormat="1" ht="12.75">
      <c r="A255" s="61" t="str">
        <f ca="1">IF(ISERROR(MATCH(F255,Код_КВР,0)),"",INDIRECT(ADDRESS(MATCH(F255,Код_КВР,0)+1,2,,,"КВР")))</f>
        <v>Субсидии бюджетным учреждениям на иные цели</v>
      </c>
      <c r="B255" s="88">
        <v>801</v>
      </c>
      <c r="C255" s="8" t="s">
        <v>224</v>
      </c>
      <c r="D255" s="8" t="s">
        <v>196</v>
      </c>
      <c r="E255" s="115" t="s">
        <v>129</v>
      </c>
      <c r="F255" s="115">
        <v>612</v>
      </c>
      <c r="G255" s="69">
        <v>290</v>
      </c>
      <c r="H255" s="69"/>
      <c r="I255" s="69">
        <f t="shared" si="56"/>
        <v>290</v>
      </c>
      <c r="J255" s="69"/>
      <c r="K255" s="85">
        <f t="shared" si="57"/>
        <v>290</v>
      </c>
      <c r="L255" s="13"/>
      <c r="M255" s="85">
        <f t="shared" si="52"/>
        <v>290</v>
      </c>
      <c r="N255" s="13"/>
      <c r="O255" s="85">
        <f t="shared" si="53"/>
        <v>290</v>
      </c>
      <c r="P255" s="13"/>
      <c r="Q255" s="85">
        <f t="shared" si="50"/>
        <v>290</v>
      </c>
    </row>
    <row r="256" spans="1:17" s="92" customFormat="1" ht="53.25" customHeight="1">
      <c r="A256" s="61" t="str">
        <f ca="1">IF(ISERROR(MATCH(E256,Код_КЦСР,0)),"",INDIRECT(ADDRESS(MATCH(E256,Код_КЦСР,0)+1,2,,,"КЦСР")))</f>
        <v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v>
      </c>
      <c r="B256" s="88">
        <v>801</v>
      </c>
      <c r="C256" s="8" t="s">
        <v>224</v>
      </c>
      <c r="D256" s="8" t="s">
        <v>196</v>
      </c>
      <c r="E256" s="115" t="s">
        <v>138</v>
      </c>
      <c r="F256" s="115"/>
      <c r="G256" s="69">
        <f aca="true" t="shared" si="59" ref="G256:P259">G257</f>
        <v>5880</v>
      </c>
      <c r="H256" s="69">
        <f t="shared" si="59"/>
        <v>0</v>
      </c>
      <c r="I256" s="69">
        <f t="shared" si="56"/>
        <v>5880</v>
      </c>
      <c r="J256" s="69">
        <f t="shared" si="59"/>
        <v>-500</v>
      </c>
      <c r="K256" s="85">
        <f t="shared" si="57"/>
        <v>5380</v>
      </c>
      <c r="L256" s="13">
        <f t="shared" si="59"/>
        <v>0</v>
      </c>
      <c r="M256" s="85">
        <f t="shared" si="52"/>
        <v>5380</v>
      </c>
      <c r="N256" s="13">
        <f t="shared" si="59"/>
        <v>0</v>
      </c>
      <c r="O256" s="85">
        <f t="shared" si="53"/>
        <v>5380</v>
      </c>
      <c r="P256" s="13">
        <f t="shared" si="59"/>
        <v>-1200</v>
      </c>
      <c r="Q256" s="85">
        <f t="shared" si="50"/>
        <v>4180</v>
      </c>
    </row>
    <row r="257" spans="1:17" s="92" customFormat="1" ht="21" customHeight="1">
      <c r="A257" s="61" t="str">
        <f ca="1">IF(ISERROR(MATCH(E257,Код_КЦСР,0)),"",INDIRECT(ADDRESS(MATCH(E257,Код_КЦСР,0)+1,2,,,"КЦСР")))</f>
        <v>Совершенствование предоставления муниципальных услуг</v>
      </c>
      <c r="B257" s="88">
        <v>801</v>
      </c>
      <c r="C257" s="8" t="s">
        <v>224</v>
      </c>
      <c r="D257" s="8" t="s">
        <v>196</v>
      </c>
      <c r="E257" s="115" t="s">
        <v>140</v>
      </c>
      <c r="F257" s="115"/>
      <c r="G257" s="69">
        <f t="shared" si="59"/>
        <v>5880</v>
      </c>
      <c r="H257" s="69">
        <f t="shared" si="59"/>
        <v>0</v>
      </c>
      <c r="I257" s="69">
        <f t="shared" si="56"/>
        <v>5880</v>
      </c>
      <c r="J257" s="69">
        <f t="shared" si="59"/>
        <v>-500</v>
      </c>
      <c r="K257" s="85">
        <f t="shared" si="57"/>
        <v>5380</v>
      </c>
      <c r="L257" s="13">
        <f t="shared" si="59"/>
        <v>0</v>
      </c>
      <c r="M257" s="85">
        <f t="shared" si="52"/>
        <v>5380</v>
      </c>
      <c r="N257" s="13">
        <f t="shared" si="59"/>
        <v>0</v>
      </c>
      <c r="O257" s="85">
        <f t="shared" si="53"/>
        <v>5380</v>
      </c>
      <c r="P257" s="13">
        <f t="shared" si="59"/>
        <v>-1200</v>
      </c>
      <c r="Q257" s="85">
        <f t="shared" si="50"/>
        <v>4180</v>
      </c>
    </row>
    <row r="258" spans="1:17" s="92" customFormat="1" ht="33">
      <c r="A258" s="61" t="str">
        <f ca="1">IF(ISERROR(MATCH(F258,Код_КВР,0)),"",INDIRECT(ADDRESS(MATCH(F258,Код_КВР,0)+1,2,,,"КВР")))</f>
        <v>Предоставление субсидий бюджетным, автономным учреждениям и иным некоммерческим организациям</v>
      </c>
      <c r="B258" s="88">
        <v>801</v>
      </c>
      <c r="C258" s="8" t="s">
        <v>224</v>
      </c>
      <c r="D258" s="8" t="s">
        <v>196</v>
      </c>
      <c r="E258" s="115" t="s">
        <v>140</v>
      </c>
      <c r="F258" s="115">
        <v>600</v>
      </c>
      <c r="G258" s="69">
        <f t="shared" si="59"/>
        <v>5880</v>
      </c>
      <c r="H258" s="69">
        <f t="shared" si="59"/>
        <v>0</v>
      </c>
      <c r="I258" s="69">
        <f t="shared" si="56"/>
        <v>5880</v>
      </c>
      <c r="J258" s="69">
        <f t="shared" si="59"/>
        <v>-500</v>
      </c>
      <c r="K258" s="85">
        <f t="shared" si="57"/>
        <v>5380</v>
      </c>
      <c r="L258" s="13">
        <f t="shared" si="59"/>
        <v>0</v>
      </c>
      <c r="M258" s="85">
        <f t="shared" si="52"/>
        <v>5380</v>
      </c>
      <c r="N258" s="13">
        <f t="shared" si="59"/>
        <v>0</v>
      </c>
      <c r="O258" s="85">
        <f t="shared" si="53"/>
        <v>5380</v>
      </c>
      <c r="P258" s="13">
        <f t="shared" si="59"/>
        <v>-1200</v>
      </c>
      <c r="Q258" s="85">
        <f t="shared" si="50"/>
        <v>4180</v>
      </c>
    </row>
    <row r="259" spans="1:17" s="92" customFormat="1" ht="12.75">
      <c r="A259" s="61" t="str">
        <f ca="1">IF(ISERROR(MATCH(F259,Код_КВР,0)),"",INDIRECT(ADDRESS(MATCH(F259,Код_КВР,0)+1,2,,,"КВР")))</f>
        <v>Субсидии бюджетным учреждениям</v>
      </c>
      <c r="B259" s="88">
        <v>801</v>
      </c>
      <c r="C259" s="8" t="s">
        <v>224</v>
      </c>
      <c r="D259" s="8" t="s">
        <v>196</v>
      </c>
      <c r="E259" s="115" t="s">
        <v>140</v>
      </c>
      <c r="F259" s="115">
        <v>610</v>
      </c>
      <c r="G259" s="69">
        <f t="shared" si="59"/>
        <v>5880</v>
      </c>
      <c r="H259" s="69">
        <f t="shared" si="59"/>
        <v>0</v>
      </c>
      <c r="I259" s="69">
        <f t="shared" si="56"/>
        <v>5880</v>
      </c>
      <c r="J259" s="69">
        <f t="shared" si="59"/>
        <v>-500</v>
      </c>
      <c r="K259" s="85">
        <f t="shared" si="57"/>
        <v>5380</v>
      </c>
      <c r="L259" s="13">
        <f t="shared" si="59"/>
        <v>0</v>
      </c>
      <c r="M259" s="85">
        <f t="shared" si="52"/>
        <v>5380</v>
      </c>
      <c r="N259" s="13">
        <f t="shared" si="59"/>
        <v>0</v>
      </c>
      <c r="O259" s="85">
        <f t="shared" si="53"/>
        <v>5380</v>
      </c>
      <c r="P259" s="13">
        <f t="shared" si="59"/>
        <v>-1200</v>
      </c>
      <c r="Q259" s="85">
        <f t="shared" si="50"/>
        <v>4180</v>
      </c>
    </row>
    <row r="260" spans="1:17" s="92" customFormat="1" ht="12.75">
      <c r="A260" s="61" t="str">
        <f ca="1">IF(ISERROR(MATCH(F260,Код_КВР,0)),"",INDIRECT(ADDRESS(MATCH(F260,Код_КВР,0)+1,2,,,"КВР")))</f>
        <v>Субсидии бюджетным учреждениям на иные цели</v>
      </c>
      <c r="B260" s="88">
        <v>801</v>
      </c>
      <c r="C260" s="8" t="s">
        <v>224</v>
      </c>
      <c r="D260" s="8" t="s">
        <v>196</v>
      </c>
      <c r="E260" s="115" t="s">
        <v>140</v>
      </c>
      <c r="F260" s="115">
        <v>612</v>
      </c>
      <c r="G260" s="69">
        <v>5880</v>
      </c>
      <c r="H260" s="69"/>
      <c r="I260" s="69">
        <f t="shared" si="56"/>
        <v>5880</v>
      </c>
      <c r="J260" s="69">
        <v>-500</v>
      </c>
      <c r="K260" s="85">
        <f t="shared" si="57"/>
        <v>5380</v>
      </c>
      <c r="L260" s="13"/>
      <c r="M260" s="85">
        <f t="shared" si="52"/>
        <v>5380</v>
      </c>
      <c r="N260" s="13"/>
      <c r="O260" s="85">
        <f t="shared" si="53"/>
        <v>5380</v>
      </c>
      <c r="P260" s="13">
        <v>-1200</v>
      </c>
      <c r="Q260" s="85">
        <f t="shared" si="50"/>
        <v>4180</v>
      </c>
    </row>
    <row r="261" spans="1:17" s="92" customFormat="1" ht="33">
      <c r="A261" s="61" t="str">
        <f ca="1">IF(ISERROR(MATCH(E261,Код_КЦСР,0)),"",INDIRECT(ADDRESS(MATCH(E261,Код_КЦСР,0)+1,2,,,"КЦСР")))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261" s="88">
        <v>801</v>
      </c>
      <c r="C261" s="8" t="s">
        <v>224</v>
      </c>
      <c r="D261" s="8" t="s">
        <v>196</v>
      </c>
      <c r="E261" s="115" t="s">
        <v>158</v>
      </c>
      <c r="F261" s="115"/>
      <c r="G261" s="69">
        <f>G262</f>
        <v>1300.2</v>
      </c>
      <c r="H261" s="69">
        <f>H262</f>
        <v>0</v>
      </c>
      <c r="I261" s="69">
        <f t="shared" si="56"/>
        <v>1300.2</v>
      </c>
      <c r="J261" s="69">
        <f>J262</f>
        <v>0</v>
      </c>
      <c r="K261" s="85">
        <f t="shared" si="57"/>
        <v>1300.2</v>
      </c>
      <c r="L261" s="13">
        <f>L262</f>
        <v>0</v>
      </c>
      <c r="M261" s="85">
        <f t="shared" si="52"/>
        <v>1300.2</v>
      </c>
      <c r="N261" s="13">
        <f>N262</f>
        <v>0</v>
      </c>
      <c r="O261" s="85">
        <f t="shared" si="53"/>
        <v>1300.2</v>
      </c>
      <c r="P261" s="13">
        <f>P262</f>
        <v>0</v>
      </c>
      <c r="Q261" s="85">
        <f t="shared" si="50"/>
        <v>1300.2</v>
      </c>
    </row>
    <row r="262" spans="1:17" s="92" customFormat="1" ht="12.75">
      <c r="A262" s="61" t="str">
        <f ca="1">IF(ISERROR(MATCH(E262,Код_КЦСР,0)),"",INDIRECT(ADDRESS(MATCH(E262,Код_КЦСР,0)+1,2,,,"КЦСР")))</f>
        <v>Профилактика преступлений и иных правонарушений в городе Череповце</v>
      </c>
      <c r="B262" s="88">
        <v>801</v>
      </c>
      <c r="C262" s="8" t="s">
        <v>224</v>
      </c>
      <c r="D262" s="8" t="s">
        <v>196</v>
      </c>
      <c r="E262" s="115" t="s">
        <v>160</v>
      </c>
      <c r="F262" s="115"/>
      <c r="G262" s="69">
        <f>G263+G267</f>
        <v>1300.2</v>
      </c>
      <c r="H262" s="69">
        <f>H263+H267</f>
        <v>0</v>
      </c>
      <c r="I262" s="69">
        <f t="shared" si="56"/>
        <v>1300.2</v>
      </c>
      <c r="J262" s="69">
        <f>J263+J267</f>
        <v>0</v>
      </c>
      <c r="K262" s="85">
        <f t="shared" si="57"/>
        <v>1300.2</v>
      </c>
      <c r="L262" s="13">
        <f>L263+L267</f>
        <v>0</v>
      </c>
      <c r="M262" s="85">
        <f t="shared" si="52"/>
        <v>1300.2</v>
      </c>
      <c r="N262" s="13">
        <f>N263+N267</f>
        <v>0</v>
      </c>
      <c r="O262" s="85">
        <f t="shared" si="53"/>
        <v>1300.2</v>
      </c>
      <c r="P262" s="13">
        <f>P263+P267</f>
        <v>0</v>
      </c>
      <c r="Q262" s="85">
        <f t="shared" si="50"/>
        <v>1300.2</v>
      </c>
    </row>
    <row r="263" spans="1:17" s="92" customFormat="1" ht="49.5">
      <c r="A263" s="61" t="str">
        <f ca="1">IF(ISERROR(MATCH(E263,Код_КЦСР,0)),"",INDIRECT(ADDRESS(MATCH(E263,Код_КЦСР,0)+1,2,,,"КЦСР")))</f>
        <v>Внедрение современных технических средств, направленных на предупреждение правонарушений и преступлений в общественных местах и на улицах</v>
      </c>
      <c r="B263" s="88">
        <v>801</v>
      </c>
      <c r="C263" s="8" t="s">
        <v>224</v>
      </c>
      <c r="D263" s="8" t="s">
        <v>196</v>
      </c>
      <c r="E263" s="115" t="s">
        <v>392</v>
      </c>
      <c r="F263" s="115"/>
      <c r="G263" s="69">
        <f aca="true" t="shared" si="60" ref="G263:P265">G264</f>
        <v>65</v>
      </c>
      <c r="H263" s="69">
        <f t="shared" si="60"/>
        <v>0</v>
      </c>
      <c r="I263" s="69">
        <f t="shared" si="56"/>
        <v>65</v>
      </c>
      <c r="J263" s="69">
        <f t="shared" si="60"/>
        <v>0</v>
      </c>
      <c r="K263" s="85">
        <f t="shared" si="57"/>
        <v>65</v>
      </c>
      <c r="L263" s="13">
        <f t="shared" si="60"/>
        <v>0</v>
      </c>
      <c r="M263" s="85">
        <f t="shared" si="52"/>
        <v>65</v>
      </c>
      <c r="N263" s="13">
        <f t="shared" si="60"/>
        <v>0</v>
      </c>
      <c r="O263" s="85">
        <f t="shared" si="53"/>
        <v>65</v>
      </c>
      <c r="P263" s="13">
        <f t="shared" si="60"/>
        <v>0</v>
      </c>
      <c r="Q263" s="85">
        <f t="shared" si="50"/>
        <v>65</v>
      </c>
    </row>
    <row r="264" spans="1:17" s="92" customFormat="1" ht="33">
      <c r="A264" s="61" t="str">
        <f ca="1">IF(ISERROR(MATCH(F264,Код_КВР,0)),"",INDIRECT(ADDRESS(MATCH(F264,Код_КВР,0)+1,2,,,"КВР")))</f>
        <v>Предоставление субсидий бюджетным, автономным учреждениям и иным некоммерческим организациям</v>
      </c>
      <c r="B264" s="88">
        <v>801</v>
      </c>
      <c r="C264" s="8" t="s">
        <v>224</v>
      </c>
      <c r="D264" s="8" t="s">
        <v>196</v>
      </c>
      <c r="E264" s="115" t="s">
        <v>392</v>
      </c>
      <c r="F264" s="115">
        <v>600</v>
      </c>
      <c r="G264" s="69">
        <f t="shared" si="60"/>
        <v>65</v>
      </c>
      <c r="H264" s="69">
        <f t="shared" si="60"/>
        <v>0</v>
      </c>
      <c r="I264" s="69">
        <f t="shared" si="56"/>
        <v>65</v>
      </c>
      <c r="J264" s="69">
        <f t="shared" si="60"/>
        <v>0</v>
      </c>
      <c r="K264" s="85">
        <f t="shared" si="57"/>
        <v>65</v>
      </c>
      <c r="L264" s="13">
        <f t="shared" si="60"/>
        <v>0</v>
      </c>
      <c r="M264" s="85">
        <f t="shared" si="52"/>
        <v>65</v>
      </c>
      <c r="N264" s="13">
        <f t="shared" si="60"/>
        <v>0</v>
      </c>
      <c r="O264" s="85">
        <f t="shared" si="53"/>
        <v>65</v>
      </c>
      <c r="P264" s="13">
        <f t="shared" si="60"/>
        <v>0</v>
      </c>
      <c r="Q264" s="85">
        <f t="shared" si="50"/>
        <v>65</v>
      </c>
    </row>
    <row r="265" spans="1:17" s="92" customFormat="1" ht="12.75">
      <c r="A265" s="61" t="str">
        <f ca="1">IF(ISERROR(MATCH(F265,Код_КВР,0)),"",INDIRECT(ADDRESS(MATCH(F265,Код_КВР,0)+1,2,,,"КВР")))</f>
        <v>Субсидии бюджетным учреждениям</v>
      </c>
      <c r="B265" s="88">
        <v>801</v>
      </c>
      <c r="C265" s="8" t="s">
        <v>224</v>
      </c>
      <c r="D265" s="8" t="s">
        <v>196</v>
      </c>
      <c r="E265" s="115" t="s">
        <v>392</v>
      </c>
      <c r="F265" s="115">
        <v>610</v>
      </c>
      <c r="G265" s="69">
        <f t="shared" si="60"/>
        <v>65</v>
      </c>
      <c r="H265" s="69">
        <f t="shared" si="60"/>
        <v>0</v>
      </c>
      <c r="I265" s="69">
        <f t="shared" si="56"/>
        <v>65</v>
      </c>
      <c r="J265" s="69">
        <f t="shared" si="60"/>
        <v>0</v>
      </c>
      <c r="K265" s="85">
        <f t="shared" si="57"/>
        <v>65</v>
      </c>
      <c r="L265" s="13">
        <f t="shared" si="60"/>
        <v>0</v>
      </c>
      <c r="M265" s="85">
        <f t="shared" si="52"/>
        <v>65</v>
      </c>
      <c r="N265" s="13">
        <f t="shared" si="60"/>
        <v>0</v>
      </c>
      <c r="O265" s="85">
        <f t="shared" si="53"/>
        <v>65</v>
      </c>
      <c r="P265" s="13">
        <f t="shared" si="60"/>
        <v>0</v>
      </c>
      <c r="Q265" s="85">
        <f t="shared" si="50"/>
        <v>65</v>
      </c>
    </row>
    <row r="266" spans="1:17" s="92" customFormat="1" ht="12.75">
      <c r="A266" s="61" t="str">
        <f ca="1">IF(ISERROR(MATCH(F266,Код_КВР,0)),"",INDIRECT(ADDRESS(MATCH(F266,Код_КВР,0)+1,2,,,"КВР")))</f>
        <v>Субсидии бюджетным учреждениям на иные цели</v>
      </c>
      <c r="B266" s="88">
        <v>801</v>
      </c>
      <c r="C266" s="8" t="s">
        <v>224</v>
      </c>
      <c r="D266" s="8" t="s">
        <v>196</v>
      </c>
      <c r="E266" s="115" t="s">
        <v>392</v>
      </c>
      <c r="F266" s="115">
        <v>612</v>
      </c>
      <c r="G266" s="69">
        <v>65</v>
      </c>
      <c r="H266" s="69"/>
      <c r="I266" s="69">
        <f t="shared" si="56"/>
        <v>65</v>
      </c>
      <c r="J266" s="69"/>
      <c r="K266" s="85">
        <f t="shared" si="57"/>
        <v>65</v>
      </c>
      <c r="L266" s="13"/>
      <c r="M266" s="85">
        <f t="shared" si="52"/>
        <v>65</v>
      </c>
      <c r="N266" s="13"/>
      <c r="O266" s="85">
        <f t="shared" si="53"/>
        <v>65</v>
      </c>
      <c r="P266" s="13"/>
      <c r="Q266" s="85">
        <f t="shared" si="50"/>
        <v>65</v>
      </c>
    </row>
    <row r="267" spans="1:17" s="92" customFormat="1" ht="33">
      <c r="A267" s="61" t="str">
        <f ca="1">IF(ISERROR(MATCH(E267,Код_КЦСР,0)),"",INDIRECT(ADDRESS(MATCH(E267,Код_КЦСР,0)+1,2,,,"КЦСР")))</f>
        <v>Внедрение и (или) эксплуатация аппаратно-программного комплекса «Безопасный город» за счет субсидий из областного бюджета</v>
      </c>
      <c r="B267" s="88">
        <v>801</v>
      </c>
      <c r="C267" s="8" t="s">
        <v>224</v>
      </c>
      <c r="D267" s="8" t="s">
        <v>196</v>
      </c>
      <c r="E267" s="115" t="s">
        <v>394</v>
      </c>
      <c r="F267" s="115"/>
      <c r="G267" s="69">
        <f aca="true" t="shared" si="61" ref="G267:P269">G268</f>
        <v>1235.2</v>
      </c>
      <c r="H267" s="69">
        <f t="shared" si="61"/>
        <v>0</v>
      </c>
      <c r="I267" s="69">
        <f t="shared" si="56"/>
        <v>1235.2</v>
      </c>
      <c r="J267" s="69">
        <f t="shared" si="61"/>
        <v>0</v>
      </c>
      <c r="K267" s="85">
        <f t="shared" si="57"/>
        <v>1235.2</v>
      </c>
      <c r="L267" s="13">
        <f t="shared" si="61"/>
        <v>0</v>
      </c>
      <c r="M267" s="85">
        <f t="shared" si="52"/>
        <v>1235.2</v>
      </c>
      <c r="N267" s="13">
        <f t="shared" si="61"/>
        <v>0</v>
      </c>
      <c r="O267" s="85">
        <f t="shared" si="53"/>
        <v>1235.2</v>
      </c>
      <c r="P267" s="13">
        <f t="shared" si="61"/>
        <v>0</v>
      </c>
      <c r="Q267" s="85">
        <f t="shared" si="50"/>
        <v>1235.2</v>
      </c>
    </row>
    <row r="268" spans="1:17" s="92" customFormat="1" ht="33">
      <c r="A268" s="61" t="str">
        <f ca="1">IF(ISERROR(MATCH(F268,Код_КВР,0)),"",INDIRECT(ADDRESS(MATCH(F268,Код_КВР,0)+1,2,,,"КВР")))</f>
        <v>Предоставление субсидий бюджетным, автономным учреждениям и иным некоммерческим организациям</v>
      </c>
      <c r="B268" s="88">
        <v>801</v>
      </c>
      <c r="C268" s="8" t="s">
        <v>224</v>
      </c>
      <c r="D268" s="8" t="s">
        <v>196</v>
      </c>
      <c r="E268" s="115" t="s">
        <v>394</v>
      </c>
      <c r="F268" s="115">
        <v>600</v>
      </c>
      <c r="G268" s="69">
        <f t="shared" si="61"/>
        <v>1235.2</v>
      </c>
      <c r="H268" s="69">
        <f t="shared" si="61"/>
        <v>0</v>
      </c>
      <c r="I268" s="69">
        <f t="shared" si="56"/>
        <v>1235.2</v>
      </c>
      <c r="J268" s="69">
        <f t="shared" si="61"/>
        <v>0</v>
      </c>
      <c r="K268" s="85">
        <f t="shared" si="57"/>
        <v>1235.2</v>
      </c>
      <c r="L268" s="13">
        <f t="shared" si="61"/>
        <v>0</v>
      </c>
      <c r="M268" s="85">
        <f t="shared" si="52"/>
        <v>1235.2</v>
      </c>
      <c r="N268" s="13">
        <f t="shared" si="61"/>
        <v>0</v>
      </c>
      <c r="O268" s="85">
        <f t="shared" si="53"/>
        <v>1235.2</v>
      </c>
      <c r="P268" s="13">
        <f t="shared" si="61"/>
        <v>0</v>
      </c>
      <c r="Q268" s="85">
        <f t="shared" si="50"/>
        <v>1235.2</v>
      </c>
    </row>
    <row r="269" spans="1:17" s="92" customFormat="1" ht="12.75">
      <c r="A269" s="61" t="str">
        <f ca="1">IF(ISERROR(MATCH(F269,Код_КВР,0)),"",INDIRECT(ADDRESS(MATCH(F269,Код_КВР,0)+1,2,,,"КВР")))</f>
        <v>Субсидии бюджетным учреждениям</v>
      </c>
      <c r="B269" s="88">
        <v>801</v>
      </c>
      <c r="C269" s="8" t="s">
        <v>224</v>
      </c>
      <c r="D269" s="8" t="s">
        <v>196</v>
      </c>
      <c r="E269" s="115" t="s">
        <v>394</v>
      </c>
      <c r="F269" s="115">
        <v>610</v>
      </c>
      <c r="G269" s="69">
        <f t="shared" si="61"/>
        <v>1235.2</v>
      </c>
      <c r="H269" s="69">
        <f t="shared" si="61"/>
        <v>0</v>
      </c>
      <c r="I269" s="69">
        <f t="shared" si="56"/>
        <v>1235.2</v>
      </c>
      <c r="J269" s="69">
        <f t="shared" si="61"/>
        <v>0</v>
      </c>
      <c r="K269" s="85">
        <f t="shared" si="57"/>
        <v>1235.2</v>
      </c>
      <c r="L269" s="13">
        <f t="shared" si="61"/>
        <v>0</v>
      </c>
      <c r="M269" s="85">
        <f t="shared" si="52"/>
        <v>1235.2</v>
      </c>
      <c r="N269" s="13">
        <f t="shared" si="61"/>
        <v>0</v>
      </c>
      <c r="O269" s="85">
        <f t="shared" si="53"/>
        <v>1235.2</v>
      </c>
      <c r="P269" s="13">
        <f t="shared" si="61"/>
        <v>0</v>
      </c>
      <c r="Q269" s="85">
        <f t="shared" si="50"/>
        <v>1235.2</v>
      </c>
    </row>
    <row r="270" spans="1:17" s="92" customFormat="1" ht="12.75">
      <c r="A270" s="61" t="str">
        <f ca="1">IF(ISERROR(MATCH(F270,Код_КВР,0)),"",INDIRECT(ADDRESS(MATCH(F270,Код_КВР,0)+1,2,,,"КВР")))</f>
        <v>Субсидии бюджетным учреждениям на иные цели</v>
      </c>
      <c r="B270" s="88">
        <v>801</v>
      </c>
      <c r="C270" s="8" t="s">
        <v>224</v>
      </c>
      <c r="D270" s="8" t="s">
        <v>196</v>
      </c>
      <c r="E270" s="115" t="s">
        <v>394</v>
      </c>
      <c r="F270" s="115">
        <v>612</v>
      </c>
      <c r="G270" s="69">
        <v>1235.2</v>
      </c>
      <c r="H270" s="69"/>
      <c r="I270" s="69">
        <f t="shared" si="56"/>
        <v>1235.2</v>
      </c>
      <c r="J270" s="69"/>
      <c r="K270" s="85">
        <f t="shared" si="57"/>
        <v>1235.2</v>
      </c>
      <c r="L270" s="13"/>
      <c r="M270" s="85">
        <f t="shared" si="52"/>
        <v>1235.2</v>
      </c>
      <c r="N270" s="13"/>
      <c r="O270" s="85">
        <f t="shared" si="53"/>
        <v>1235.2</v>
      </c>
      <c r="P270" s="13"/>
      <c r="Q270" s="85">
        <f t="shared" si="50"/>
        <v>1235.2</v>
      </c>
    </row>
    <row r="271" spans="1:17" s="92" customFormat="1" ht="12.75">
      <c r="A271" s="12" t="s">
        <v>231</v>
      </c>
      <c r="B271" s="88">
        <v>801</v>
      </c>
      <c r="C271" s="8" t="s">
        <v>224</v>
      </c>
      <c r="D271" s="8" t="s">
        <v>204</v>
      </c>
      <c r="E271" s="115"/>
      <c r="F271" s="115"/>
      <c r="G271" s="69">
        <f>G272+G279+G289</f>
        <v>14908.7</v>
      </c>
      <c r="H271" s="69">
        <f>H272+H279+H289</f>
        <v>0</v>
      </c>
      <c r="I271" s="69">
        <f t="shared" si="56"/>
        <v>14908.7</v>
      </c>
      <c r="J271" s="69">
        <f>J272+J279+J289</f>
        <v>0</v>
      </c>
      <c r="K271" s="85">
        <f t="shared" si="57"/>
        <v>14908.7</v>
      </c>
      <c r="L271" s="13">
        <f>L272+L279+L289</f>
        <v>0</v>
      </c>
      <c r="M271" s="85">
        <f t="shared" si="52"/>
        <v>14908.7</v>
      </c>
      <c r="N271" s="13">
        <f>N272+N279+N289</f>
        <v>278</v>
      </c>
      <c r="O271" s="85">
        <f t="shared" si="53"/>
        <v>15186.7</v>
      </c>
      <c r="P271" s="13">
        <f>P272+P279+P289</f>
        <v>0</v>
      </c>
      <c r="Q271" s="85">
        <f t="shared" si="50"/>
        <v>15186.7</v>
      </c>
    </row>
    <row r="272" spans="1:17" s="92" customFormat="1" ht="33">
      <c r="A272" s="61" t="str">
        <f ca="1">IF(ISERROR(MATCH(E272,Код_КЦСР,0)),"",INDIRECT(ADDRESS(MATCH(E272,Код_КЦСР,0)+1,2,,,"КЦСР")))</f>
        <v>Муниципальная программа «Поддержка и развитие малого и среднего предпринимательства в городе Череповце на 2013-2017 годы»</v>
      </c>
      <c r="B272" s="88">
        <v>801</v>
      </c>
      <c r="C272" s="8" t="s">
        <v>224</v>
      </c>
      <c r="D272" s="8" t="s">
        <v>204</v>
      </c>
      <c r="E272" s="115" t="s">
        <v>560</v>
      </c>
      <c r="F272" s="115"/>
      <c r="G272" s="69">
        <f>G273+G276</f>
        <v>3117.5</v>
      </c>
      <c r="H272" s="69">
        <f>H273+H276</f>
        <v>0</v>
      </c>
      <c r="I272" s="69">
        <f t="shared" si="56"/>
        <v>3117.5</v>
      </c>
      <c r="J272" s="69">
        <f>J273+J276</f>
        <v>0</v>
      </c>
      <c r="K272" s="85">
        <f t="shared" si="57"/>
        <v>3117.5</v>
      </c>
      <c r="L272" s="13">
        <f>L273+L276</f>
        <v>0</v>
      </c>
      <c r="M272" s="85">
        <f t="shared" si="52"/>
        <v>3117.5</v>
      </c>
      <c r="N272" s="13">
        <f>N273+N276</f>
        <v>278</v>
      </c>
      <c r="O272" s="85">
        <f t="shared" si="53"/>
        <v>3395.5</v>
      </c>
      <c r="P272" s="13">
        <f>P273+P276</f>
        <v>0</v>
      </c>
      <c r="Q272" s="85">
        <f t="shared" si="50"/>
        <v>3395.5</v>
      </c>
    </row>
    <row r="273" spans="1:17" s="92" customFormat="1" ht="33">
      <c r="A273" s="61" t="str">
        <f ca="1">IF(ISERROR(MATCH(E273,Код_КЦСР,0)),"",INDIRECT(ADDRESS(MATCH(E273,Код_КЦСР,0)+1,2,,,"КЦСР")))</f>
        <v>Субсидии организациям, образующим инфраструктуру поддержки МСП: НП «Агентство Городского Развития»</v>
      </c>
      <c r="B273" s="88">
        <v>801</v>
      </c>
      <c r="C273" s="8" t="s">
        <v>224</v>
      </c>
      <c r="D273" s="8" t="s">
        <v>204</v>
      </c>
      <c r="E273" s="115" t="s">
        <v>562</v>
      </c>
      <c r="F273" s="115"/>
      <c r="G273" s="69">
        <f>G274</f>
        <v>3115</v>
      </c>
      <c r="H273" s="69">
        <f>H274</f>
        <v>0</v>
      </c>
      <c r="I273" s="69">
        <f t="shared" si="56"/>
        <v>3115</v>
      </c>
      <c r="J273" s="69">
        <f>J274</f>
        <v>0</v>
      </c>
      <c r="K273" s="85">
        <f t="shared" si="57"/>
        <v>3115</v>
      </c>
      <c r="L273" s="13">
        <f>L274</f>
        <v>0</v>
      </c>
      <c r="M273" s="85">
        <f t="shared" si="52"/>
        <v>3115</v>
      </c>
      <c r="N273" s="13">
        <f>N274</f>
        <v>278</v>
      </c>
      <c r="O273" s="85">
        <f t="shared" si="53"/>
        <v>3393</v>
      </c>
      <c r="P273" s="13">
        <f>P274</f>
        <v>0</v>
      </c>
      <c r="Q273" s="85">
        <f t="shared" si="50"/>
        <v>3393</v>
      </c>
    </row>
    <row r="274" spans="1:17" s="92" customFormat="1" ht="33">
      <c r="A274" s="61" t="str">
        <f ca="1">IF(ISERROR(MATCH(F274,Код_КВР,0)),"",INDIRECT(ADDRESS(MATCH(F274,Код_КВР,0)+1,2,,,"КВР")))</f>
        <v>Предоставление субсидий бюджетным, автономным учреждениям и иным некоммерческим организациям</v>
      </c>
      <c r="B274" s="88">
        <v>801</v>
      </c>
      <c r="C274" s="8" t="s">
        <v>224</v>
      </c>
      <c r="D274" s="8" t="s">
        <v>204</v>
      </c>
      <c r="E274" s="115" t="s">
        <v>562</v>
      </c>
      <c r="F274" s="115">
        <v>600</v>
      </c>
      <c r="G274" s="69">
        <f>G275</f>
        <v>3115</v>
      </c>
      <c r="H274" s="69">
        <f>H275</f>
        <v>0</v>
      </c>
      <c r="I274" s="69">
        <f t="shared" si="56"/>
        <v>3115</v>
      </c>
      <c r="J274" s="69">
        <f>J275</f>
        <v>0</v>
      </c>
      <c r="K274" s="85">
        <f t="shared" si="57"/>
        <v>3115</v>
      </c>
      <c r="L274" s="13">
        <f>L275</f>
        <v>0</v>
      </c>
      <c r="M274" s="85">
        <f t="shared" si="52"/>
        <v>3115</v>
      </c>
      <c r="N274" s="13">
        <f>N275</f>
        <v>278</v>
      </c>
      <c r="O274" s="85">
        <f t="shared" si="53"/>
        <v>3393</v>
      </c>
      <c r="P274" s="13">
        <f>P275</f>
        <v>0</v>
      </c>
      <c r="Q274" s="85">
        <f t="shared" si="50"/>
        <v>3393</v>
      </c>
    </row>
    <row r="275" spans="1:17" s="92" customFormat="1" ht="33">
      <c r="A275" s="61" t="str">
        <f ca="1">IF(ISERROR(MATCH(F275,Код_КВР,0)),"",INDIRECT(ADDRESS(MATCH(F275,Код_КВР,0)+1,2,,,"КВР")))</f>
        <v>Субсидии некоммерческим организациям (за исключением государственных (муниципальных) учреждений)</v>
      </c>
      <c r="B275" s="88">
        <v>801</v>
      </c>
      <c r="C275" s="8" t="s">
        <v>224</v>
      </c>
      <c r="D275" s="8" t="s">
        <v>204</v>
      </c>
      <c r="E275" s="115" t="s">
        <v>562</v>
      </c>
      <c r="F275" s="115">
        <v>630</v>
      </c>
      <c r="G275" s="69">
        <v>3115</v>
      </c>
      <c r="H275" s="69"/>
      <c r="I275" s="69">
        <f t="shared" si="56"/>
        <v>3115</v>
      </c>
      <c r="J275" s="69"/>
      <c r="K275" s="85">
        <f t="shared" si="57"/>
        <v>3115</v>
      </c>
      <c r="L275" s="13"/>
      <c r="M275" s="85">
        <f t="shared" si="52"/>
        <v>3115</v>
      </c>
      <c r="N275" s="13">
        <v>278</v>
      </c>
      <c r="O275" s="85">
        <f t="shared" si="53"/>
        <v>3393</v>
      </c>
      <c r="P275" s="13"/>
      <c r="Q275" s="85">
        <f t="shared" si="50"/>
        <v>3393</v>
      </c>
    </row>
    <row r="276" spans="1:17" s="92" customFormat="1" ht="33">
      <c r="A276" s="61" t="str">
        <f ca="1">IF(ISERROR(MATCH(E276,Код_КЦСР,0)),"",INDIRECT(ADDRESS(MATCH(E276,Код_КЦСР,0)+1,2,,,"КЦСР")))</f>
        <v>Субсидии организациям, образующим инфраструктуру поддержки МСП: Вологодская торгово-промышленная палата (членский взнос)</v>
      </c>
      <c r="B276" s="88">
        <v>801</v>
      </c>
      <c r="C276" s="8" t="s">
        <v>224</v>
      </c>
      <c r="D276" s="8" t="s">
        <v>204</v>
      </c>
      <c r="E276" s="115" t="s">
        <v>564</v>
      </c>
      <c r="F276" s="115"/>
      <c r="G276" s="69">
        <f>G277</f>
        <v>2.5</v>
      </c>
      <c r="H276" s="69">
        <f>H277</f>
        <v>0</v>
      </c>
      <c r="I276" s="69">
        <f t="shared" si="56"/>
        <v>2.5</v>
      </c>
      <c r="J276" s="69">
        <f>J277</f>
        <v>0</v>
      </c>
      <c r="K276" s="85">
        <f t="shared" si="57"/>
        <v>2.5</v>
      </c>
      <c r="L276" s="13">
        <f>L277</f>
        <v>0</v>
      </c>
      <c r="M276" s="85">
        <f t="shared" si="52"/>
        <v>2.5</v>
      </c>
      <c r="N276" s="13">
        <f>N277</f>
        <v>0</v>
      </c>
      <c r="O276" s="85">
        <f t="shared" si="53"/>
        <v>2.5</v>
      </c>
      <c r="P276" s="13">
        <f>P277</f>
        <v>0</v>
      </c>
      <c r="Q276" s="85">
        <f t="shared" si="50"/>
        <v>2.5</v>
      </c>
    </row>
    <row r="277" spans="1:17" s="92" customFormat="1" ht="33">
      <c r="A277" s="61" t="str">
        <f ca="1">IF(ISERROR(MATCH(F277,Код_КВР,0)),"",INDIRECT(ADDRESS(MATCH(F277,Код_КВР,0)+1,2,,,"КВР")))</f>
        <v>Предоставление субсидий бюджетным, автономным учреждениям и иным некоммерческим организациям</v>
      </c>
      <c r="B277" s="88">
        <v>801</v>
      </c>
      <c r="C277" s="8" t="s">
        <v>224</v>
      </c>
      <c r="D277" s="8" t="s">
        <v>204</v>
      </c>
      <c r="E277" s="115" t="s">
        <v>564</v>
      </c>
      <c r="F277" s="115">
        <v>600</v>
      </c>
      <c r="G277" s="69">
        <f>G278</f>
        <v>2.5</v>
      </c>
      <c r="H277" s="69">
        <f>H278</f>
        <v>0</v>
      </c>
      <c r="I277" s="69">
        <f t="shared" si="56"/>
        <v>2.5</v>
      </c>
      <c r="J277" s="69">
        <f>J278</f>
        <v>0</v>
      </c>
      <c r="K277" s="85">
        <f t="shared" si="57"/>
        <v>2.5</v>
      </c>
      <c r="L277" s="13">
        <f>L278</f>
        <v>0</v>
      </c>
      <c r="M277" s="85">
        <f t="shared" si="52"/>
        <v>2.5</v>
      </c>
      <c r="N277" s="13">
        <f>N278</f>
        <v>0</v>
      </c>
      <c r="O277" s="85">
        <f t="shared" si="53"/>
        <v>2.5</v>
      </c>
      <c r="P277" s="13">
        <f>P278</f>
        <v>0</v>
      </c>
      <c r="Q277" s="85">
        <f t="shared" si="50"/>
        <v>2.5</v>
      </c>
    </row>
    <row r="278" spans="1:17" s="92" customFormat="1" ht="33">
      <c r="A278" s="61" t="str">
        <f ca="1">IF(ISERROR(MATCH(F278,Код_КВР,0)),"",INDIRECT(ADDRESS(MATCH(F278,Код_КВР,0)+1,2,,,"КВР")))</f>
        <v>Субсидии некоммерческим организациям (за исключением государственных (муниципальных) учреждений)</v>
      </c>
      <c r="B278" s="88">
        <v>801</v>
      </c>
      <c r="C278" s="8" t="s">
        <v>224</v>
      </c>
      <c r="D278" s="8" t="s">
        <v>204</v>
      </c>
      <c r="E278" s="115" t="s">
        <v>564</v>
      </c>
      <c r="F278" s="115">
        <v>630</v>
      </c>
      <c r="G278" s="69">
        <v>2.5</v>
      </c>
      <c r="H278" s="69"/>
      <c r="I278" s="69">
        <f t="shared" si="56"/>
        <v>2.5</v>
      </c>
      <c r="J278" s="69"/>
      <c r="K278" s="85">
        <f t="shared" si="57"/>
        <v>2.5</v>
      </c>
      <c r="L278" s="13"/>
      <c r="M278" s="85">
        <f t="shared" si="52"/>
        <v>2.5</v>
      </c>
      <c r="N278" s="13"/>
      <c r="O278" s="85">
        <f t="shared" si="53"/>
        <v>2.5</v>
      </c>
      <c r="P278" s="13"/>
      <c r="Q278" s="85">
        <f t="shared" si="50"/>
        <v>2.5</v>
      </c>
    </row>
    <row r="279" spans="1:17" s="92" customFormat="1" ht="33">
      <c r="A279" s="61" t="str">
        <f ca="1">IF(ISERROR(MATCH(E279,Код_КЦСР,0)),"",INDIRECT(ADDRESS(MATCH(E279,Код_КЦСР,0)+1,2,,,"КЦСР")))</f>
        <v>Муниципальная программа «Повышение инвестиционной привлекательности города Череповца» на 2014-2018 годы</v>
      </c>
      <c r="B279" s="88">
        <v>801</v>
      </c>
      <c r="C279" s="8" t="s">
        <v>224</v>
      </c>
      <c r="D279" s="8" t="s">
        <v>204</v>
      </c>
      <c r="E279" s="115" t="s">
        <v>566</v>
      </c>
      <c r="F279" s="115"/>
      <c r="G279" s="69">
        <f>G280+G283+G286</f>
        <v>11791.2</v>
      </c>
      <c r="H279" s="69">
        <f>H280+H283+H286</f>
        <v>0</v>
      </c>
      <c r="I279" s="69">
        <f t="shared" si="56"/>
        <v>11791.2</v>
      </c>
      <c r="J279" s="69">
        <f>J280+J283+J286</f>
        <v>0</v>
      </c>
      <c r="K279" s="85">
        <f t="shared" si="57"/>
        <v>11791.2</v>
      </c>
      <c r="L279" s="13">
        <f>L280+L283+L286</f>
        <v>0</v>
      </c>
      <c r="M279" s="85">
        <f t="shared" si="52"/>
        <v>11791.2</v>
      </c>
      <c r="N279" s="13">
        <f>N280+N283+N286</f>
        <v>0</v>
      </c>
      <c r="O279" s="85">
        <f t="shared" si="53"/>
        <v>11791.2</v>
      </c>
      <c r="P279" s="13">
        <f>P280+P283+P286</f>
        <v>0</v>
      </c>
      <c r="Q279" s="85">
        <f t="shared" si="50"/>
        <v>11791.2</v>
      </c>
    </row>
    <row r="280" spans="1:17" s="92" customFormat="1" ht="12.75">
      <c r="A280" s="61" t="str">
        <f ca="1">IF(ISERROR(MATCH(E280,Код_КЦСР,0)),"",INDIRECT(ADDRESS(MATCH(E280,Код_КЦСР,0)+1,2,,,"КЦСР")))</f>
        <v>Стимулирование экономического роста путем привлечения инвесторов</v>
      </c>
      <c r="B280" s="88">
        <v>801</v>
      </c>
      <c r="C280" s="8" t="s">
        <v>224</v>
      </c>
      <c r="D280" s="8" t="s">
        <v>204</v>
      </c>
      <c r="E280" s="115" t="s">
        <v>568</v>
      </c>
      <c r="F280" s="115"/>
      <c r="G280" s="69">
        <f>G281</f>
        <v>5549.9</v>
      </c>
      <c r="H280" s="69">
        <f>H281</f>
        <v>0</v>
      </c>
      <c r="I280" s="69">
        <f t="shared" si="56"/>
        <v>5549.9</v>
      </c>
      <c r="J280" s="69">
        <f>J281</f>
        <v>0</v>
      </c>
      <c r="K280" s="85">
        <f t="shared" si="57"/>
        <v>5549.9</v>
      </c>
      <c r="L280" s="13">
        <f>L281</f>
        <v>0</v>
      </c>
      <c r="M280" s="85">
        <f t="shared" si="52"/>
        <v>5549.9</v>
      </c>
      <c r="N280" s="13">
        <f>N281</f>
        <v>0</v>
      </c>
      <c r="O280" s="85">
        <f t="shared" si="53"/>
        <v>5549.9</v>
      </c>
      <c r="P280" s="13">
        <f>P281</f>
        <v>0</v>
      </c>
      <c r="Q280" s="85">
        <f t="shared" si="50"/>
        <v>5549.9</v>
      </c>
    </row>
    <row r="281" spans="1:17" s="92" customFormat="1" ht="33">
      <c r="A281" s="61" t="str">
        <f ca="1">IF(ISERROR(MATCH(F281,Код_КВР,0)),"",INDIRECT(ADDRESS(MATCH(F281,Код_КВР,0)+1,2,,,"КВР")))</f>
        <v>Предоставление субсидий бюджетным, автономным учреждениям и иным некоммерческим организациям</v>
      </c>
      <c r="B281" s="88">
        <v>801</v>
      </c>
      <c r="C281" s="8" t="s">
        <v>224</v>
      </c>
      <c r="D281" s="8" t="s">
        <v>204</v>
      </c>
      <c r="E281" s="115" t="s">
        <v>568</v>
      </c>
      <c r="F281" s="115">
        <v>600</v>
      </c>
      <c r="G281" s="69">
        <f>G282</f>
        <v>5549.9</v>
      </c>
      <c r="H281" s="69">
        <f>H282</f>
        <v>0</v>
      </c>
      <c r="I281" s="69">
        <f t="shared" si="56"/>
        <v>5549.9</v>
      </c>
      <c r="J281" s="69">
        <f>J282</f>
        <v>0</v>
      </c>
      <c r="K281" s="85">
        <f t="shared" si="57"/>
        <v>5549.9</v>
      </c>
      <c r="L281" s="13">
        <f>L282</f>
        <v>0</v>
      </c>
      <c r="M281" s="85">
        <f t="shared" si="52"/>
        <v>5549.9</v>
      </c>
      <c r="N281" s="13">
        <f>N282</f>
        <v>0</v>
      </c>
      <c r="O281" s="85">
        <f t="shared" si="53"/>
        <v>5549.9</v>
      </c>
      <c r="P281" s="13">
        <f>P282</f>
        <v>0</v>
      </c>
      <c r="Q281" s="85">
        <f t="shared" si="50"/>
        <v>5549.9</v>
      </c>
    </row>
    <row r="282" spans="1:17" s="92" customFormat="1" ht="33">
      <c r="A282" s="61" t="str">
        <f ca="1">IF(ISERROR(MATCH(F282,Код_КВР,0)),"",INDIRECT(ADDRESS(MATCH(F282,Код_КВР,0)+1,2,,,"КВР")))</f>
        <v>Субсидии некоммерческим организациям (за исключением государственных (муниципальных) учреждений)</v>
      </c>
      <c r="B282" s="88">
        <v>801</v>
      </c>
      <c r="C282" s="8" t="s">
        <v>224</v>
      </c>
      <c r="D282" s="8" t="s">
        <v>204</v>
      </c>
      <c r="E282" s="115" t="s">
        <v>568</v>
      </c>
      <c r="F282" s="115">
        <v>630</v>
      </c>
      <c r="G282" s="69">
        <v>5549.9</v>
      </c>
      <c r="H282" s="69"/>
      <c r="I282" s="69">
        <f t="shared" si="56"/>
        <v>5549.9</v>
      </c>
      <c r="J282" s="69"/>
      <c r="K282" s="85">
        <f t="shared" si="57"/>
        <v>5549.9</v>
      </c>
      <c r="L282" s="13"/>
      <c r="M282" s="85">
        <f t="shared" si="52"/>
        <v>5549.9</v>
      </c>
      <c r="N282" s="13"/>
      <c r="O282" s="85">
        <f t="shared" si="53"/>
        <v>5549.9</v>
      </c>
      <c r="P282" s="13"/>
      <c r="Q282" s="85">
        <f t="shared" si="50"/>
        <v>5549.9</v>
      </c>
    </row>
    <row r="283" spans="1:17" s="92" customFormat="1" ht="33">
      <c r="A283" s="61" t="str">
        <f ca="1">IF(ISERROR(MATCH(E283,Код_КЦСР,0)),"",INDIRECT(ADDRESS(MATCH(E283,Код_КЦСР,0)+1,2,,,"КЦСР")))</f>
        <v>Информационное и нормативно-правовое сопровождение инвестиционной деятельности</v>
      </c>
      <c r="B283" s="88">
        <v>801</v>
      </c>
      <c r="C283" s="8" t="s">
        <v>224</v>
      </c>
      <c r="D283" s="8" t="s">
        <v>204</v>
      </c>
      <c r="E283" s="115" t="s">
        <v>570</v>
      </c>
      <c r="F283" s="115"/>
      <c r="G283" s="69">
        <f>G284</f>
        <v>2874.8</v>
      </c>
      <c r="H283" s="69">
        <f>H284</f>
        <v>0</v>
      </c>
      <c r="I283" s="69">
        <f t="shared" si="56"/>
        <v>2874.8</v>
      </c>
      <c r="J283" s="69">
        <f>J284</f>
        <v>0</v>
      </c>
      <c r="K283" s="85">
        <f t="shared" si="57"/>
        <v>2874.8</v>
      </c>
      <c r="L283" s="13">
        <f>L284</f>
        <v>0</v>
      </c>
      <c r="M283" s="85">
        <f t="shared" si="52"/>
        <v>2874.8</v>
      </c>
      <c r="N283" s="13">
        <f>N284</f>
        <v>0</v>
      </c>
      <c r="O283" s="85">
        <f t="shared" si="53"/>
        <v>2874.8</v>
      </c>
      <c r="P283" s="13">
        <f>P284</f>
        <v>0</v>
      </c>
      <c r="Q283" s="85">
        <f t="shared" si="50"/>
        <v>2874.8</v>
      </c>
    </row>
    <row r="284" spans="1:17" s="92" customFormat="1" ht="33">
      <c r="A284" s="61" t="str">
        <f ca="1">IF(ISERROR(MATCH(F284,Код_КВР,0)),"",INDIRECT(ADDRESS(MATCH(F284,Код_КВР,0)+1,2,,,"КВР")))</f>
        <v>Предоставление субсидий бюджетным, автономным учреждениям и иным некоммерческим организациям</v>
      </c>
      <c r="B284" s="88">
        <v>801</v>
      </c>
      <c r="C284" s="8" t="s">
        <v>224</v>
      </c>
      <c r="D284" s="8" t="s">
        <v>204</v>
      </c>
      <c r="E284" s="115" t="s">
        <v>570</v>
      </c>
      <c r="F284" s="115">
        <v>600</v>
      </c>
      <c r="G284" s="69">
        <f>G285</f>
        <v>2874.8</v>
      </c>
      <c r="H284" s="69">
        <f>H285</f>
        <v>0</v>
      </c>
      <c r="I284" s="69">
        <f t="shared" si="56"/>
        <v>2874.8</v>
      </c>
      <c r="J284" s="69">
        <f>J285</f>
        <v>0</v>
      </c>
      <c r="K284" s="85">
        <f t="shared" si="57"/>
        <v>2874.8</v>
      </c>
      <c r="L284" s="13">
        <f>L285</f>
        <v>0</v>
      </c>
      <c r="M284" s="85">
        <f t="shared" si="52"/>
        <v>2874.8</v>
      </c>
      <c r="N284" s="13">
        <f>N285</f>
        <v>0</v>
      </c>
      <c r="O284" s="85">
        <f t="shared" si="53"/>
        <v>2874.8</v>
      </c>
      <c r="P284" s="13">
        <f>P285</f>
        <v>0</v>
      </c>
      <c r="Q284" s="85">
        <f t="shared" si="50"/>
        <v>2874.8</v>
      </c>
    </row>
    <row r="285" spans="1:17" s="92" customFormat="1" ht="33">
      <c r="A285" s="61" t="str">
        <f ca="1">IF(ISERROR(MATCH(F285,Код_КВР,0)),"",INDIRECT(ADDRESS(MATCH(F285,Код_КВР,0)+1,2,,,"КВР")))</f>
        <v>Субсидии некоммерческим организациям (за исключением государственных (муниципальных) учреждений)</v>
      </c>
      <c r="B285" s="88">
        <v>801</v>
      </c>
      <c r="C285" s="8" t="s">
        <v>224</v>
      </c>
      <c r="D285" s="8" t="s">
        <v>204</v>
      </c>
      <c r="E285" s="115" t="s">
        <v>570</v>
      </c>
      <c r="F285" s="115">
        <v>630</v>
      </c>
      <c r="G285" s="69">
        <v>2874.8</v>
      </c>
      <c r="H285" s="69"/>
      <c r="I285" s="69">
        <f t="shared" si="56"/>
        <v>2874.8</v>
      </c>
      <c r="J285" s="69"/>
      <c r="K285" s="85">
        <f t="shared" si="57"/>
        <v>2874.8</v>
      </c>
      <c r="L285" s="13"/>
      <c r="M285" s="85">
        <f t="shared" si="52"/>
        <v>2874.8</v>
      </c>
      <c r="N285" s="13"/>
      <c r="O285" s="85">
        <f t="shared" si="53"/>
        <v>2874.8</v>
      </c>
      <c r="P285" s="13"/>
      <c r="Q285" s="85">
        <f t="shared" si="50"/>
        <v>2874.8</v>
      </c>
    </row>
    <row r="286" spans="1:17" s="92" customFormat="1" ht="12.75">
      <c r="A286" s="61" t="str">
        <f ca="1">IF(ISERROR(MATCH(E286,Код_КЦСР,0)),"",INDIRECT(ADDRESS(MATCH(E286,Код_КЦСР,0)+1,2,,,"КЦСР")))</f>
        <v>Комплексное сопровождение инвестиционных проектов</v>
      </c>
      <c r="B286" s="88">
        <v>801</v>
      </c>
      <c r="C286" s="8" t="s">
        <v>224</v>
      </c>
      <c r="D286" s="8" t="s">
        <v>204</v>
      </c>
      <c r="E286" s="115" t="s">
        <v>572</v>
      </c>
      <c r="F286" s="115"/>
      <c r="G286" s="69">
        <f>G287</f>
        <v>3366.5</v>
      </c>
      <c r="H286" s="69">
        <f>H287</f>
        <v>0</v>
      </c>
      <c r="I286" s="69">
        <f t="shared" si="56"/>
        <v>3366.5</v>
      </c>
      <c r="J286" s="69">
        <f>J287</f>
        <v>0</v>
      </c>
      <c r="K286" s="85">
        <f t="shared" si="57"/>
        <v>3366.5</v>
      </c>
      <c r="L286" s="13">
        <f>L287</f>
        <v>0</v>
      </c>
      <c r="M286" s="85">
        <f t="shared" si="52"/>
        <v>3366.5</v>
      </c>
      <c r="N286" s="13">
        <f>N287</f>
        <v>0</v>
      </c>
      <c r="O286" s="85">
        <f t="shared" si="53"/>
        <v>3366.5</v>
      </c>
      <c r="P286" s="13">
        <f>P287</f>
        <v>0</v>
      </c>
      <c r="Q286" s="85">
        <f t="shared" si="50"/>
        <v>3366.5</v>
      </c>
    </row>
    <row r="287" spans="1:17" s="92" customFormat="1" ht="33">
      <c r="A287" s="61" t="str">
        <f ca="1">IF(ISERROR(MATCH(F287,Код_КВР,0)),"",INDIRECT(ADDRESS(MATCH(F287,Код_КВР,0)+1,2,,,"КВР")))</f>
        <v>Предоставление субсидий бюджетным, автономным учреждениям и иным некоммерческим организациям</v>
      </c>
      <c r="B287" s="88">
        <v>801</v>
      </c>
      <c r="C287" s="8" t="s">
        <v>224</v>
      </c>
      <c r="D287" s="8" t="s">
        <v>204</v>
      </c>
      <c r="E287" s="115" t="s">
        <v>572</v>
      </c>
      <c r="F287" s="115">
        <v>600</v>
      </c>
      <c r="G287" s="69">
        <f>G288</f>
        <v>3366.5</v>
      </c>
      <c r="H287" s="69">
        <f>H288</f>
        <v>0</v>
      </c>
      <c r="I287" s="69">
        <f t="shared" si="56"/>
        <v>3366.5</v>
      </c>
      <c r="J287" s="69">
        <f>J288</f>
        <v>0</v>
      </c>
      <c r="K287" s="85">
        <f t="shared" si="57"/>
        <v>3366.5</v>
      </c>
      <c r="L287" s="13">
        <f>L288</f>
        <v>0</v>
      </c>
      <c r="M287" s="85">
        <f t="shared" si="52"/>
        <v>3366.5</v>
      </c>
      <c r="N287" s="13">
        <f>N288</f>
        <v>0</v>
      </c>
      <c r="O287" s="85">
        <f t="shared" si="53"/>
        <v>3366.5</v>
      </c>
      <c r="P287" s="13">
        <f>P288</f>
        <v>0</v>
      </c>
      <c r="Q287" s="85">
        <f aca="true" t="shared" si="62" ref="Q287:Q350">O287+P287</f>
        <v>3366.5</v>
      </c>
    </row>
    <row r="288" spans="1:17" s="92" customFormat="1" ht="33">
      <c r="A288" s="61" t="str">
        <f ca="1">IF(ISERROR(MATCH(F288,Код_КВР,0)),"",INDIRECT(ADDRESS(MATCH(F288,Код_КВР,0)+1,2,,,"КВР")))</f>
        <v>Субсидии некоммерческим организациям (за исключением государственных (муниципальных) учреждений)</v>
      </c>
      <c r="B288" s="88">
        <v>801</v>
      </c>
      <c r="C288" s="8" t="s">
        <v>224</v>
      </c>
      <c r="D288" s="8" t="s">
        <v>204</v>
      </c>
      <c r="E288" s="115" t="s">
        <v>572</v>
      </c>
      <c r="F288" s="115">
        <v>630</v>
      </c>
      <c r="G288" s="69">
        <v>3366.5</v>
      </c>
      <c r="H288" s="69"/>
      <c r="I288" s="69">
        <f t="shared" si="56"/>
        <v>3366.5</v>
      </c>
      <c r="J288" s="69"/>
      <c r="K288" s="85">
        <f t="shared" si="57"/>
        <v>3366.5</v>
      </c>
      <c r="L288" s="13"/>
      <c r="M288" s="85">
        <f t="shared" si="52"/>
        <v>3366.5</v>
      </c>
      <c r="N288" s="13"/>
      <c r="O288" s="85">
        <f t="shared" si="53"/>
        <v>3366.5</v>
      </c>
      <c r="P288" s="13"/>
      <c r="Q288" s="85">
        <f t="shared" si="62"/>
        <v>3366.5</v>
      </c>
    </row>
    <row r="289" spans="1:17" s="92" customFormat="1" ht="33" hidden="1">
      <c r="A289" s="61" t="str">
        <f ca="1">IF(ISERROR(MATCH(E289,Код_КЦСР,0)),"",INDIRECT(ADDRESS(MATCH(E289,Код_КЦСР,0)+1,2,,,"КЦСР")))</f>
        <v>Муниципальная программа «Развитие внутреннего и въездного туризма в г. Череповце» на 2014-2022 годы</v>
      </c>
      <c r="B289" s="88">
        <v>801</v>
      </c>
      <c r="C289" s="8" t="s">
        <v>224</v>
      </c>
      <c r="D289" s="8" t="s">
        <v>204</v>
      </c>
      <c r="E289" s="115" t="s">
        <v>1</v>
      </c>
      <c r="F289" s="115"/>
      <c r="G289" s="69">
        <f aca="true" t="shared" si="63" ref="G289:P292">G290</f>
        <v>0</v>
      </c>
      <c r="H289" s="69">
        <f t="shared" si="63"/>
        <v>0</v>
      </c>
      <c r="I289" s="69">
        <f t="shared" si="56"/>
        <v>0</v>
      </c>
      <c r="J289" s="69">
        <f t="shared" si="63"/>
        <v>0</v>
      </c>
      <c r="K289" s="85">
        <f t="shared" si="57"/>
        <v>0</v>
      </c>
      <c r="L289" s="13">
        <f t="shared" si="63"/>
        <v>0</v>
      </c>
      <c r="M289" s="85">
        <f t="shared" si="52"/>
        <v>0</v>
      </c>
      <c r="N289" s="13">
        <f t="shared" si="63"/>
        <v>0</v>
      </c>
      <c r="O289" s="85">
        <f t="shared" si="53"/>
        <v>0</v>
      </c>
      <c r="P289" s="13">
        <f t="shared" si="63"/>
        <v>0</v>
      </c>
      <c r="Q289" s="85">
        <f t="shared" si="62"/>
        <v>0</v>
      </c>
    </row>
    <row r="290" spans="1:17" s="92" customFormat="1" ht="33" hidden="1">
      <c r="A290" s="61" t="str">
        <f ca="1">IF(ISERROR(MATCH(E290,Код_КЦСР,0)),"",INDIRECT(ADDRESS(MATCH(E290,Код_КЦСР,0)+1,2,,,"КЦСР")))</f>
        <v>Продвижение городского туристского продукта на российском и международном рынках</v>
      </c>
      <c r="B290" s="88">
        <v>801</v>
      </c>
      <c r="C290" s="8" t="s">
        <v>224</v>
      </c>
      <c r="D290" s="8" t="s">
        <v>204</v>
      </c>
      <c r="E290" s="115" t="s">
        <v>2</v>
      </c>
      <c r="F290" s="115"/>
      <c r="G290" s="69">
        <f t="shared" si="63"/>
        <v>0</v>
      </c>
      <c r="H290" s="69">
        <f t="shared" si="63"/>
        <v>0</v>
      </c>
      <c r="I290" s="69">
        <f t="shared" si="56"/>
        <v>0</v>
      </c>
      <c r="J290" s="69">
        <f t="shared" si="63"/>
        <v>0</v>
      </c>
      <c r="K290" s="85">
        <f t="shared" si="57"/>
        <v>0</v>
      </c>
      <c r="L290" s="13">
        <f t="shared" si="63"/>
        <v>0</v>
      </c>
      <c r="M290" s="85">
        <f t="shared" si="52"/>
        <v>0</v>
      </c>
      <c r="N290" s="13">
        <f t="shared" si="63"/>
        <v>0</v>
      </c>
      <c r="O290" s="85">
        <f t="shared" si="53"/>
        <v>0</v>
      </c>
      <c r="P290" s="13">
        <f t="shared" si="63"/>
        <v>0</v>
      </c>
      <c r="Q290" s="85">
        <f t="shared" si="62"/>
        <v>0</v>
      </c>
    </row>
    <row r="291" spans="1:17" s="92" customFormat="1" ht="12.75" hidden="1">
      <c r="A291" s="61" t="str">
        <f ca="1">IF(ISERROR(MATCH(F291,Код_КВР,0)),"",INDIRECT(ADDRESS(MATCH(F291,Код_КВР,0)+1,2,,,"КВР")))</f>
        <v>Закупка товаров, работ и услуг для муниципальных нужд</v>
      </c>
      <c r="B291" s="88">
        <v>801</v>
      </c>
      <c r="C291" s="8" t="s">
        <v>224</v>
      </c>
      <c r="D291" s="8" t="s">
        <v>204</v>
      </c>
      <c r="E291" s="115" t="s">
        <v>2</v>
      </c>
      <c r="F291" s="115">
        <v>200</v>
      </c>
      <c r="G291" s="69">
        <f t="shared" si="63"/>
        <v>0</v>
      </c>
      <c r="H291" s="69">
        <f t="shared" si="63"/>
        <v>0</v>
      </c>
      <c r="I291" s="69">
        <f t="shared" si="56"/>
        <v>0</v>
      </c>
      <c r="J291" s="69">
        <f t="shared" si="63"/>
        <v>0</v>
      </c>
      <c r="K291" s="85">
        <f t="shared" si="57"/>
        <v>0</v>
      </c>
      <c r="L291" s="13">
        <f t="shared" si="63"/>
        <v>0</v>
      </c>
      <c r="M291" s="85">
        <f t="shared" si="52"/>
        <v>0</v>
      </c>
      <c r="N291" s="13">
        <f t="shared" si="63"/>
        <v>0</v>
      </c>
      <c r="O291" s="85">
        <f t="shared" si="53"/>
        <v>0</v>
      </c>
      <c r="P291" s="13">
        <f t="shared" si="63"/>
        <v>0</v>
      </c>
      <c r="Q291" s="85">
        <f t="shared" si="62"/>
        <v>0</v>
      </c>
    </row>
    <row r="292" spans="1:17" s="92" customFormat="1" ht="33" hidden="1">
      <c r="A292" s="61" t="str">
        <f ca="1">IF(ISERROR(MATCH(F292,Код_КВР,0)),"",INDIRECT(ADDRESS(MATCH(F292,Код_КВР,0)+1,2,,,"КВР")))</f>
        <v>Иные закупки товаров, работ и услуг для обеспечения муниципальных нужд</v>
      </c>
      <c r="B292" s="88">
        <v>801</v>
      </c>
      <c r="C292" s="8" t="s">
        <v>224</v>
      </c>
      <c r="D292" s="8" t="s">
        <v>204</v>
      </c>
      <c r="E292" s="115" t="s">
        <v>2</v>
      </c>
      <c r="F292" s="115">
        <v>240</v>
      </c>
      <c r="G292" s="69">
        <f t="shared" si="63"/>
        <v>0</v>
      </c>
      <c r="H292" s="69">
        <f t="shared" si="63"/>
        <v>0</v>
      </c>
      <c r="I292" s="69">
        <f t="shared" si="56"/>
        <v>0</v>
      </c>
      <c r="J292" s="69">
        <f t="shared" si="63"/>
        <v>0</v>
      </c>
      <c r="K292" s="85">
        <f t="shared" si="57"/>
        <v>0</v>
      </c>
      <c r="L292" s="13">
        <f t="shared" si="63"/>
        <v>0</v>
      </c>
      <c r="M292" s="85">
        <f t="shared" si="52"/>
        <v>0</v>
      </c>
      <c r="N292" s="13">
        <f t="shared" si="63"/>
        <v>0</v>
      </c>
      <c r="O292" s="85">
        <f t="shared" si="53"/>
        <v>0</v>
      </c>
      <c r="P292" s="13">
        <f t="shared" si="63"/>
        <v>0</v>
      </c>
      <c r="Q292" s="85">
        <f t="shared" si="62"/>
        <v>0</v>
      </c>
    </row>
    <row r="293" spans="1:17" s="92" customFormat="1" ht="33" hidden="1">
      <c r="A293" s="61" t="str">
        <f ca="1">IF(ISERROR(MATCH(F293,Код_КВР,0)),"",INDIRECT(ADDRESS(MATCH(F293,Код_КВР,0)+1,2,,,"КВР")))</f>
        <v xml:space="preserve">Прочая закупка товаров, работ и услуг для обеспечения муниципальных нужд         </v>
      </c>
      <c r="B293" s="88">
        <v>801</v>
      </c>
      <c r="C293" s="8" t="s">
        <v>224</v>
      </c>
      <c r="D293" s="8" t="s">
        <v>204</v>
      </c>
      <c r="E293" s="115" t="s">
        <v>2</v>
      </c>
      <c r="F293" s="115">
        <v>244</v>
      </c>
      <c r="G293" s="69"/>
      <c r="H293" s="69"/>
      <c r="I293" s="69">
        <f t="shared" si="56"/>
        <v>0</v>
      </c>
      <c r="J293" s="69"/>
      <c r="K293" s="85">
        <f t="shared" si="57"/>
        <v>0</v>
      </c>
      <c r="L293" s="13"/>
      <c r="M293" s="85">
        <f aca="true" t="shared" si="64" ref="M293:M356">K293+L293</f>
        <v>0</v>
      </c>
      <c r="N293" s="13"/>
      <c r="O293" s="85">
        <f aca="true" t="shared" si="65" ref="O293:O356">M293+N293</f>
        <v>0</v>
      </c>
      <c r="P293" s="13"/>
      <c r="Q293" s="85">
        <f t="shared" si="62"/>
        <v>0</v>
      </c>
    </row>
    <row r="294" spans="1:17" s="92" customFormat="1" ht="12.75">
      <c r="A294" s="61" t="str">
        <f ca="1">IF(ISERROR(MATCH(C294,Код_Раздел,0)),"",INDIRECT(ADDRESS(MATCH(C294,Код_Раздел,0)+1,2,,,"Раздел")))</f>
        <v>Образование</v>
      </c>
      <c r="B294" s="88">
        <v>801</v>
      </c>
      <c r="C294" s="8" t="s">
        <v>203</v>
      </c>
      <c r="D294" s="8"/>
      <c r="E294" s="115"/>
      <c r="F294" s="115"/>
      <c r="G294" s="69">
        <f>G295</f>
        <v>8002.7</v>
      </c>
      <c r="H294" s="69">
        <f>H295</f>
        <v>0</v>
      </c>
      <c r="I294" s="69">
        <f t="shared" si="56"/>
        <v>8002.7</v>
      </c>
      <c r="J294" s="69">
        <f>J295</f>
        <v>0.7</v>
      </c>
      <c r="K294" s="85">
        <f t="shared" si="57"/>
        <v>8003.4</v>
      </c>
      <c r="L294" s="13">
        <f>L295</f>
        <v>-100.6</v>
      </c>
      <c r="M294" s="85">
        <f t="shared" si="64"/>
        <v>7902.799999999999</v>
      </c>
      <c r="N294" s="13">
        <f>N295</f>
        <v>0</v>
      </c>
      <c r="O294" s="85">
        <f t="shared" si="65"/>
        <v>7902.799999999999</v>
      </c>
      <c r="P294" s="13">
        <f>P295</f>
        <v>0</v>
      </c>
      <c r="Q294" s="85">
        <f t="shared" si="62"/>
        <v>7902.799999999999</v>
      </c>
    </row>
    <row r="295" spans="1:17" s="92" customFormat="1" ht="12.75">
      <c r="A295" s="12" t="s">
        <v>207</v>
      </c>
      <c r="B295" s="88">
        <v>801</v>
      </c>
      <c r="C295" s="8" t="s">
        <v>203</v>
      </c>
      <c r="D295" s="8" t="s">
        <v>203</v>
      </c>
      <c r="E295" s="115"/>
      <c r="F295" s="115"/>
      <c r="G295" s="69">
        <f>G296+G305</f>
        <v>8002.7</v>
      </c>
      <c r="H295" s="69">
        <f>H296+H305</f>
        <v>0</v>
      </c>
      <c r="I295" s="69">
        <f t="shared" si="56"/>
        <v>8002.7</v>
      </c>
      <c r="J295" s="69">
        <f>J296+J305+J318</f>
        <v>0.7</v>
      </c>
      <c r="K295" s="85">
        <f t="shared" si="57"/>
        <v>8003.4</v>
      </c>
      <c r="L295" s="13">
        <f>L296+L305+L318</f>
        <v>-100.6</v>
      </c>
      <c r="M295" s="85">
        <f t="shared" si="64"/>
        <v>7902.799999999999</v>
      </c>
      <c r="N295" s="13">
        <f>N296+N305+N318</f>
        <v>0</v>
      </c>
      <c r="O295" s="85">
        <f t="shared" si="65"/>
        <v>7902.799999999999</v>
      </c>
      <c r="P295" s="13">
        <f>P296+P305+P318</f>
        <v>0</v>
      </c>
      <c r="Q295" s="85">
        <f t="shared" si="62"/>
        <v>7902.799999999999</v>
      </c>
    </row>
    <row r="296" spans="1:17" s="92" customFormat="1" ht="33">
      <c r="A296" s="61" t="str">
        <f ca="1">IF(ISERROR(MATCH(E296,Код_КЦСР,0)),"",INDIRECT(ADDRESS(MATCH(E296,Код_КЦСР,0)+1,2,,,"КЦСР")))</f>
        <v>Муниципальная программа «Развитие молодежной политики» на 2013-2018 годы</v>
      </c>
      <c r="B296" s="88">
        <v>801</v>
      </c>
      <c r="C296" s="8" t="s">
        <v>203</v>
      </c>
      <c r="D296" s="8" t="s">
        <v>203</v>
      </c>
      <c r="E296" s="115" t="s">
        <v>574</v>
      </c>
      <c r="F296" s="115"/>
      <c r="G296" s="69">
        <f>G297+G301</f>
        <v>7672.7</v>
      </c>
      <c r="H296" s="69">
        <f>H297+H301</f>
        <v>0</v>
      </c>
      <c r="I296" s="69">
        <f t="shared" si="56"/>
        <v>7672.7</v>
      </c>
      <c r="J296" s="69">
        <f>J297+J301</f>
        <v>0</v>
      </c>
      <c r="K296" s="85">
        <f t="shared" si="57"/>
        <v>7672.7</v>
      </c>
      <c r="L296" s="13">
        <f>L297+L301</f>
        <v>-100.6</v>
      </c>
      <c r="M296" s="85">
        <f t="shared" si="64"/>
        <v>7572.099999999999</v>
      </c>
      <c r="N296" s="13">
        <f>N297+N301</f>
        <v>0</v>
      </c>
      <c r="O296" s="85">
        <f t="shared" si="65"/>
        <v>7572.099999999999</v>
      </c>
      <c r="P296" s="13">
        <f>P297+P301</f>
        <v>0</v>
      </c>
      <c r="Q296" s="85">
        <f t="shared" si="62"/>
        <v>7572.099999999999</v>
      </c>
    </row>
    <row r="297" spans="1:17" s="92" customFormat="1" ht="49.5">
      <c r="A297" s="61" t="str">
        <f ca="1">IF(ISERROR(MATCH(E297,Код_КЦСР,0)),"",INDIRECT(ADDRESS(MATCH(E297,Код_КЦСР,0)+1,2,,,"КЦСР")))</f>
        <v>Организация и проведение мероприятий с детьми и молодежью в рамках плана мероприятий с детьми и молодежью за счет средств городского бюджета, утверждаемого постановлением мэрии города</v>
      </c>
      <c r="B297" s="88">
        <v>801</v>
      </c>
      <c r="C297" s="8" t="s">
        <v>203</v>
      </c>
      <c r="D297" s="8" t="s">
        <v>203</v>
      </c>
      <c r="E297" s="115" t="s">
        <v>578</v>
      </c>
      <c r="F297" s="115"/>
      <c r="G297" s="69">
        <f aca="true" t="shared" si="66" ref="G297:P299">G298</f>
        <v>844.8</v>
      </c>
      <c r="H297" s="69">
        <f t="shared" si="66"/>
        <v>0</v>
      </c>
      <c r="I297" s="69">
        <f t="shared" si="56"/>
        <v>844.8</v>
      </c>
      <c r="J297" s="69">
        <f t="shared" si="66"/>
        <v>0</v>
      </c>
      <c r="K297" s="85">
        <f t="shared" si="57"/>
        <v>844.8</v>
      </c>
      <c r="L297" s="13">
        <f t="shared" si="66"/>
        <v>0</v>
      </c>
      <c r="M297" s="85">
        <f t="shared" si="64"/>
        <v>844.8</v>
      </c>
      <c r="N297" s="13">
        <f t="shared" si="66"/>
        <v>0</v>
      </c>
      <c r="O297" s="85">
        <f t="shared" si="65"/>
        <v>844.8</v>
      </c>
      <c r="P297" s="13">
        <f t="shared" si="66"/>
        <v>0</v>
      </c>
      <c r="Q297" s="85">
        <f t="shared" si="62"/>
        <v>844.8</v>
      </c>
    </row>
    <row r="298" spans="1:17" s="92" customFormat="1" ht="33">
      <c r="A298" s="61" t="str">
        <f ca="1">IF(ISERROR(MATCH(F298,Код_КВР,0)),"",INDIRECT(ADDRESS(MATCH(F298,Код_КВР,0)+1,2,,,"КВР")))</f>
        <v>Предоставление субсидий бюджетным, автономным учреждениям и иным некоммерческим организациям</v>
      </c>
      <c r="B298" s="88">
        <v>801</v>
      </c>
      <c r="C298" s="8" t="s">
        <v>203</v>
      </c>
      <c r="D298" s="8" t="s">
        <v>203</v>
      </c>
      <c r="E298" s="115" t="s">
        <v>578</v>
      </c>
      <c r="F298" s="115">
        <v>600</v>
      </c>
      <c r="G298" s="69">
        <f t="shared" si="66"/>
        <v>844.8</v>
      </c>
      <c r="H298" s="69">
        <f t="shared" si="66"/>
        <v>0</v>
      </c>
      <c r="I298" s="69">
        <f t="shared" si="56"/>
        <v>844.8</v>
      </c>
      <c r="J298" s="69">
        <f t="shared" si="66"/>
        <v>0</v>
      </c>
      <c r="K298" s="85">
        <f t="shared" si="57"/>
        <v>844.8</v>
      </c>
      <c r="L298" s="13">
        <f t="shared" si="66"/>
        <v>0</v>
      </c>
      <c r="M298" s="85">
        <f t="shared" si="64"/>
        <v>844.8</v>
      </c>
      <c r="N298" s="13">
        <f t="shared" si="66"/>
        <v>0</v>
      </c>
      <c r="O298" s="85">
        <f t="shared" si="65"/>
        <v>844.8</v>
      </c>
      <c r="P298" s="13">
        <f t="shared" si="66"/>
        <v>0</v>
      </c>
      <c r="Q298" s="85">
        <f t="shared" si="62"/>
        <v>844.8</v>
      </c>
    </row>
    <row r="299" spans="1:17" s="92" customFormat="1" ht="12.75">
      <c r="A299" s="61" t="str">
        <f ca="1">IF(ISERROR(MATCH(F299,Код_КВР,0)),"",INDIRECT(ADDRESS(MATCH(F299,Код_КВР,0)+1,2,,,"КВР")))</f>
        <v>Субсидии бюджетным учреждениям</v>
      </c>
      <c r="B299" s="88">
        <v>801</v>
      </c>
      <c r="C299" s="8" t="s">
        <v>203</v>
      </c>
      <c r="D299" s="8" t="s">
        <v>203</v>
      </c>
      <c r="E299" s="115" t="s">
        <v>578</v>
      </c>
      <c r="F299" s="115">
        <v>610</v>
      </c>
      <c r="G299" s="69">
        <f t="shared" si="66"/>
        <v>844.8</v>
      </c>
      <c r="H299" s="69">
        <f t="shared" si="66"/>
        <v>0</v>
      </c>
      <c r="I299" s="69">
        <f t="shared" si="56"/>
        <v>844.8</v>
      </c>
      <c r="J299" s="69">
        <f t="shared" si="66"/>
        <v>0</v>
      </c>
      <c r="K299" s="85">
        <f t="shared" si="57"/>
        <v>844.8</v>
      </c>
      <c r="L299" s="13">
        <f t="shared" si="66"/>
        <v>0</v>
      </c>
      <c r="M299" s="85">
        <f t="shared" si="64"/>
        <v>844.8</v>
      </c>
      <c r="N299" s="13">
        <f t="shared" si="66"/>
        <v>0</v>
      </c>
      <c r="O299" s="85">
        <f t="shared" si="65"/>
        <v>844.8</v>
      </c>
      <c r="P299" s="13">
        <f t="shared" si="66"/>
        <v>0</v>
      </c>
      <c r="Q299" s="85">
        <f t="shared" si="62"/>
        <v>844.8</v>
      </c>
    </row>
    <row r="300" spans="1:17" s="92" customFormat="1" ht="49.5">
      <c r="A300" s="61" t="str">
        <f ca="1">IF(ISERROR(MATCH(F300,Код_КВР,0)),"",INDIRECT(ADDRESS(MATCH(F300,Код_КВР,0)+1,2,,,"КВР")))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0" s="88">
        <v>801</v>
      </c>
      <c r="C300" s="8" t="s">
        <v>203</v>
      </c>
      <c r="D300" s="8" t="s">
        <v>203</v>
      </c>
      <c r="E300" s="115" t="s">
        <v>578</v>
      </c>
      <c r="F300" s="115">
        <v>611</v>
      </c>
      <c r="G300" s="69">
        <v>844.8</v>
      </c>
      <c r="H300" s="69"/>
      <c r="I300" s="69">
        <f t="shared" si="56"/>
        <v>844.8</v>
      </c>
      <c r="J300" s="69"/>
      <c r="K300" s="85">
        <f t="shared" si="57"/>
        <v>844.8</v>
      </c>
      <c r="L300" s="13"/>
      <c r="M300" s="85">
        <f t="shared" si="64"/>
        <v>844.8</v>
      </c>
      <c r="N300" s="13"/>
      <c r="O300" s="85">
        <f t="shared" si="65"/>
        <v>844.8</v>
      </c>
      <c r="P300" s="13"/>
      <c r="Q300" s="85">
        <f t="shared" si="62"/>
        <v>844.8</v>
      </c>
    </row>
    <row r="301" spans="1:17" s="92" customFormat="1" ht="66">
      <c r="A301" s="61" t="str">
        <f ca="1">IF(ISERROR(MATCH(E301,Код_КЦСР,0)),"",INDIRECT(ADDRESS(MATCH(E301,Код_КЦСР,0)+1,2,,,"КЦСР")))</f>
        <v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бюджетного учреждения «Череповецкий молодежный центр»</v>
      </c>
      <c r="B301" s="88">
        <v>801</v>
      </c>
      <c r="C301" s="8" t="s">
        <v>203</v>
      </c>
      <c r="D301" s="8" t="s">
        <v>203</v>
      </c>
      <c r="E301" s="115" t="s">
        <v>579</v>
      </c>
      <c r="F301" s="115"/>
      <c r="G301" s="69">
        <f aca="true" t="shared" si="67" ref="G301:P303">G302</f>
        <v>6827.9</v>
      </c>
      <c r="H301" s="69">
        <f t="shared" si="67"/>
        <v>0</v>
      </c>
      <c r="I301" s="69">
        <f t="shared" si="56"/>
        <v>6827.9</v>
      </c>
      <c r="J301" s="69">
        <f t="shared" si="67"/>
        <v>0</v>
      </c>
      <c r="K301" s="85">
        <f t="shared" si="57"/>
        <v>6827.9</v>
      </c>
      <c r="L301" s="13">
        <f t="shared" si="67"/>
        <v>-100.6</v>
      </c>
      <c r="M301" s="85">
        <f t="shared" si="64"/>
        <v>6727.299999999999</v>
      </c>
      <c r="N301" s="13">
        <f t="shared" si="67"/>
        <v>0</v>
      </c>
      <c r="O301" s="85">
        <f t="shared" si="65"/>
        <v>6727.299999999999</v>
      </c>
      <c r="P301" s="13">
        <f t="shared" si="67"/>
        <v>0</v>
      </c>
      <c r="Q301" s="85">
        <f t="shared" si="62"/>
        <v>6727.299999999999</v>
      </c>
    </row>
    <row r="302" spans="1:17" s="92" customFormat="1" ht="33">
      <c r="A302" s="61" t="str">
        <f ca="1">IF(ISERROR(MATCH(F302,Код_КВР,0)),"",INDIRECT(ADDRESS(MATCH(F302,Код_КВР,0)+1,2,,,"КВР")))</f>
        <v>Предоставление субсидий бюджетным, автономным учреждениям и иным некоммерческим организациям</v>
      </c>
      <c r="B302" s="88">
        <v>801</v>
      </c>
      <c r="C302" s="8" t="s">
        <v>203</v>
      </c>
      <c r="D302" s="8" t="s">
        <v>203</v>
      </c>
      <c r="E302" s="115" t="s">
        <v>579</v>
      </c>
      <c r="F302" s="115">
        <v>600</v>
      </c>
      <c r="G302" s="69">
        <f t="shared" si="67"/>
        <v>6827.9</v>
      </c>
      <c r="H302" s="69">
        <f t="shared" si="67"/>
        <v>0</v>
      </c>
      <c r="I302" s="69">
        <f t="shared" si="56"/>
        <v>6827.9</v>
      </c>
      <c r="J302" s="69">
        <f t="shared" si="67"/>
        <v>0</v>
      </c>
      <c r="K302" s="85">
        <f t="shared" si="57"/>
        <v>6827.9</v>
      </c>
      <c r="L302" s="13">
        <f t="shared" si="67"/>
        <v>-100.6</v>
      </c>
      <c r="M302" s="85">
        <f t="shared" si="64"/>
        <v>6727.299999999999</v>
      </c>
      <c r="N302" s="13">
        <f t="shared" si="67"/>
        <v>0</v>
      </c>
      <c r="O302" s="85">
        <f t="shared" si="65"/>
        <v>6727.299999999999</v>
      </c>
      <c r="P302" s="13">
        <f t="shared" si="67"/>
        <v>0</v>
      </c>
      <c r="Q302" s="85">
        <f t="shared" si="62"/>
        <v>6727.299999999999</v>
      </c>
    </row>
    <row r="303" spans="1:17" s="92" customFormat="1" ht="12.75">
      <c r="A303" s="61" t="str">
        <f ca="1">IF(ISERROR(MATCH(F303,Код_КВР,0)),"",INDIRECT(ADDRESS(MATCH(F303,Код_КВР,0)+1,2,,,"КВР")))</f>
        <v>Субсидии бюджетным учреждениям</v>
      </c>
      <c r="B303" s="88">
        <v>801</v>
      </c>
      <c r="C303" s="8" t="s">
        <v>203</v>
      </c>
      <c r="D303" s="8" t="s">
        <v>203</v>
      </c>
      <c r="E303" s="115" t="s">
        <v>579</v>
      </c>
      <c r="F303" s="115">
        <v>610</v>
      </c>
      <c r="G303" s="69">
        <f t="shared" si="67"/>
        <v>6827.9</v>
      </c>
      <c r="H303" s="69">
        <f t="shared" si="67"/>
        <v>0</v>
      </c>
      <c r="I303" s="69">
        <f t="shared" si="56"/>
        <v>6827.9</v>
      </c>
      <c r="J303" s="69">
        <f t="shared" si="67"/>
        <v>0</v>
      </c>
      <c r="K303" s="85">
        <f t="shared" si="57"/>
        <v>6827.9</v>
      </c>
      <c r="L303" s="13">
        <f t="shared" si="67"/>
        <v>-100.6</v>
      </c>
      <c r="M303" s="85">
        <f t="shared" si="64"/>
        <v>6727.299999999999</v>
      </c>
      <c r="N303" s="13">
        <f t="shared" si="67"/>
        <v>0</v>
      </c>
      <c r="O303" s="85">
        <f t="shared" si="65"/>
        <v>6727.299999999999</v>
      </c>
      <c r="P303" s="13">
        <f t="shared" si="67"/>
        <v>0</v>
      </c>
      <c r="Q303" s="85">
        <f t="shared" si="62"/>
        <v>6727.299999999999</v>
      </c>
    </row>
    <row r="304" spans="1:17" s="92" customFormat="1" ht="49.5">
      <c r="A304" s="61" t="str">
        <f ca="1">IF(ISERROR(MATCH(F304,Код_КВР,0)),"",INDIRECT(ADDRESS(MATCH(F304,Код_КВР,0)+1,2,,,"КВР")))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304" s="88">
        <v>801</v>
      </c>
      <c r="C304" s="8" t="s">
        <v>203</v>
      </c>
      <c r="D304" s="8" t="s">
        <v>203</v>
      </c>
      <c r="E304" s="115" t="s">
        <v>579</v>
      </c>
      <c r="F304" s="115">
        <v>611</v>
      </c>
      <c r="G304" s="69">
        <f>5894.2+933.7</f>
        <v>6827.9</v>
      </c>
      <c r="H304" s="69"/>
      <c r="I304" s="69">
        <f t="shared" si="56"/>
        <v>6827.9</v>
      </c>
      <c r="J304" s="69"/>
      <c r="K304" s="85">
        <f t="shared" si="57"/>
        <v>6827.9</v>
      </c>
      <c r="L304" s="13">
        <v>-100.6</v>
      </c>
      <c r="M304" s="85">
        <f t="shared" si="64"/>
        <v>6727.299999999999</v>
      </c>
      <c r="N304" s="13"/>
      <c r="O304" s="85">
        <f t="shared" si="65"/>
        <v>6727.299999999999</v>
      </c>
      <c r="P304" s="13"/>
      <c r="Q304" s="85">
        <f t="shared" si="62"/>
        <v>6727.299999999999</v>
      </c>
    </row>
    <row r="305" spans="1:17" ht="12.75">
      <c r="A305" s="61" t="str">
        <f ca="1">IF(ISERROR(MATCH(E305,Код_КЦСР,0)),"",INDIRECT(ADDRESS(MATCH(E305,Код_КЦСР,0)+1,2,,,"КЦСР")))</f>
        <v>Муниципальная программа «Здоровый город» на 2014-2022 годы</v>
      </c>
      <c r="B305" s="88">
        <v>801</v>
      </c>
      <c r="C305" s="8" t="s">
        <v>203</v>
      </c>
      <c r="D305" s="8" t="s">
        <v>203</v>
      </c>
      <c r="E305" s="115" t="s">
        <v>580</v>
      </c>
      <c r="F305" s="115"/>
      <c r="G305" s="69">
        <f>G306+G310+G314</f>
        <v>330</v>
      </c>
      <c r="H305" s="69">
        <f>H306+H310+H314</f>
        <v>0</v>
      </c>
      <c r="I305" s="69">
        <f t="shared" si="56"/>
        <v>330</v>
      </c>
      <c r="J305" s="69">
        <f>J306+J310+J314</f>
        <v>0</v>
      </c>
      <c r="K305" s="85">
        <f t="shared" si="57"/>
        <v>330</v>
      </c>
      <c r="L305" s="13">
        <f>L306+L310+L314</f>
        <v>0</v>
      </c>
      <c r="M305" s="85">
        <f t="shared" si="64"/>
        <v>330</v>
      </c>
      <c r="N305" s="13">
        <f>N306+N310+N314</f>
        <v>0</v>
      </c>
      <c r="O305" s="85">
        <f t="shared" si="65"/>
        <v>330</v>
      </c>
      <c r="P305" s="13">
        <f>P306+P310+P314</f>
        <v>0</v>
      </c>
      <c r="Q305" s="85">
        <f t="shared" si="62"/>
        <v>330</v>
      </c>
    </row>
    <row r="306" spans="1:17" ht="12.75" hidden="1">
      <c r="A306" s="61" t="str">
        <f ca="1">IF(ISERROR(MATCH(E306,Код_КЦСР,0)),"",INDIRECT(ADDRESS(MATCH(E306,Код_КЦСР,0)+1,2,,,"КЦСР")))</f>
        <v>Организационно-методическое обеспечение Программы</v>
      </c>
      <c r="B306" s="88">
        <v>801</v>
      </c>
      <c r="C306" s="8" t="s">
        <v>203</v>
      </c>
      <c r="D306" s="8" t="s">
        <v>203</v>
      </c>
      <c r="E306" s="115" t="s">
        <v>582</v>
      </c>
      <c r="F306" s="115"/>
      <c r="G306" s="69">
        <f aca="true" t="shared" si="68" ref="G306:P308">G307</f>
        <v>0</v>
      </c>
      <c r="H306" s="69">
        <f t="shared" si="68"/>
        <v>0</v>
      </c>
      <c r="I306" s="69">
        <f t="shared" si="56"/>
        <v>0</v>
      </c>
      <c r="J306" s="69">
        <f t="shared" si="68"/>
        <v>0</v>
      </c>
      <c r="K306" s="85">
        <f t="shared" si="57"/>
        <v>0</v>
      </c>
      <c r="L306" s="13">
        <f t="shared" si="68"/>
        <v>0</v>
      </c>
      <c r="M306" s="85">
        <f t="shared" si="64"/>
        <v>0</v>
      </c>
      <c r="N306" s="13">
        <f t="shared" si="68"/>
        <v>0</v>
      </c>
      <c r="O306" s="85">
        <f t="shared" si="65"/>
        <v>0</v>
      </c>
      <c r="P306" s="13">
        <f t="shared" si="68"/>
        <v>0</v>
      </c>
      <c r="Q306" s="85">
        <f t="shared" si="62"/>
        <v>0</v>
      </c>
    </row>
    <row r="307" spans="1:17" ht="33" hidden="1">
      <c r="A307" s="61" t="str">
        <f ca="1">IF(ISERROR(MATCH(F307,Код_КВР,0)),"",INDIRECT(ADDRESS(MATCH(F307,Код_КВР,0)+1,2,,,"КВР")))</f>
        <v>Предоставление субсидий бюджетным, автономным учреждениям и иным некоммерческим организациям</v>
      </c>
      <c r="B307" s="88">
        <v>801</v>
      </c>
      <c r="C307" s="8" t="s">
        <v>203</v>
      </c>
      <c r="D307" s="8" t="s">
        <v>203</v>
      </c>
      <c r="E307" s="115" t="s">
        <v>582</v>
      </c>
      <c r="F307" s="115">
        <v>600</v>
      </c>
      <c r="G307" s="69">
        <f t="shared" si="68"/>
        <v>0</v>
      </c>
      <c r="H307" s="69">
        <f t="shared" si="68"/>
        <v>0</v>
      </c>
      <c r="I307" s="69">
        <f t="shared" si="56"/>
        <v>0</v>
      </c>
      <c r="J307" s="69">
        <f t="shared" si="68"/>
        <v>0</v>
      </c>
      <c r="K307" s="85">
        <f t="shared" si="57"/>
        <v>0</v>
      </c>
      <c r="L307" s="13">
        <f t="shared" si="68"/>
        <v>0</v>
      </c>
      <c r="M307" s="85">
        <f t="shared" si="64"/>
        <v>0</v>
      </c>
      <c r="N307" s="13">
        <f t="shared" si="68"/>
        <v>0</v>
      </c>
      <c r="O307" s="85">
        <f t="shared" si="65"/>
        <v>0</v>
      </c>
      <c r="P307" s="13">
        <f t="shared" si="68"/>
        <v>0</v>
      </c>
      <c r="Q307" s="85">
        <f t="shared" si="62"/>
        <v>0</v>
      </c>
    </row>
    <row r="308" spans="1:17" ht="12.75" hidden="1">
      <c r="A308" s="61" t="str">
        <f ca="1">IF(ISERROR(MATCH(F308,Код_КВР,0)),"",INDIRECT(ADDRESS(MATCH(F308,Код_КВР,0)+1,2,,,"КВР")))</f>
        <v>Субсидии бюджетным учреждениям</v>
      </c>
      <c r="B308" s="88">
        <v>801</v>
      </c>
      <c r="C308" s="8" t="s">
        <v>203</v>
      </c>
      <c r="D308" s="8" t="s">
        <v>203</v>
      </c>
      <c r="E308" s="115" t="s">
        <v>582</v>
      </c>
      <c r="F308" s="115">
        <v>610</v>
      </c>
      <c r="G308" s="69">
        <f t="shared" si="68"/>
        <v>0</v>
      </c>
      <c r="H308" s="69">
        <f t="shared" si="68"/>
        <v>0</v>
      </c>
      <c r="I308" s="69">
        <f aca="true" t="shared" si="69" ref="I308:I383">G308+H308</f>
        <v>0</v>
      </c>
      <c r="J308" s="69">
        <f t="shared" si="68"/>
        <v>0</v>
      </c>
      <c r="K308" s="85">
        <f aca="true" t="shared" si="70" ref="K308:K383">I308+J308</f>
        <v>0</v>
      </c>
      <c r="L308" s="13">
        <f t="shared" si="68"/>
        <v>0</v>
      </c>
      <c r="M308" s="85">
        <f t="shared" si="64"/>
        <v>0</v>
      </c>
      <c r="N308" s="13">
        <f t="shared" si="68"/>
        <v>0</v>
      </c>
      <c r="O308" s="85">
        <f t="shared" si="65"/>
        <v>0</v>
      </c>
      <c r="P308" s="13">
        <f t="shared" si="68"/>
        <v>0</v>
      </c>
      <c r="Q308" s="85">
        <f t="shared" si="62"/>
        <v>0</v>
      </c>
    </row>
    <row r="309" spans="1:17" ht="12.75" hidden="1">
      <c r="A309" s="61" t="str">
        <f ca="1">IF(ISERROR(MATCH(F309,Код_КВР,0)),"",INDIRECT(ADDRESS(MATCH(F309,Код_КВР,0)+1,2,,,"КВР")))</f>
        <v>Субсидии бюджетным учреждениям на иные цели</v>
      </c>
      <c r="B309" s="88">
        <v>801</v>
      </c>
      <c r="C309" s="8" t="s">
        <v>203</v>
      </c>
      <c r="D309" s="8" t="s">
        <v>203</v>
      </c>
      <c r="E309" s="115" t="s">
        <v>582</v>
      </c>
      <c r="F309" s="115">
        <v>612</v>
      </c>
      <c r="G309" s="69"/>
      <c r="H309" s="69"/>
      <c r="I309" s="69">
        <f t="shared" si="69"/>
        <v>0</v>
      </c>
      <c r="J309" s="69"/>
      <c r="K309" s="85">
        <f t="shared" si="70"/>
        <v>0</v>
      </c>
      <c r="L309" s="13"/>
      <c r="M309" s="85">
        <f t="shared" si="64"/>
        <v>0</v>
      </c>
      <c r="N309" s="13"/>
      <c r="O309" s="85">
        <f t="shared" si="65"/>
        <v>0</v>
      </c>
      <c r="P309" s="13"/>
      <c r="Q309" s="85">
        <f t="shared" si="62"/>
        <v>0</v>
      </c>
    </row>
    <row r="310" spans="1:17" ht="12.75">
      <c r="A310" s="61" t="str">
        <f ca="1">IF(ISERROR(MATCH(E310,Код_КЦСР,0)),"",INDIRECT(ADDRESS(MATCH(E310,Код_КЦСР,0)+1,2,,,"КЦСР")))</f>
        <v>Пропаганда здорового образа жизни</v>
      </c>
      <c r="B310" s="88">
        <v>801</v>
      </c>
      <c r="C310" s="8" t="s">
        <v>203</v>
      </c>
      <c r="D310" s="8" t="s">
        <v>203</v>
      </c>
      <c r="E310" s="115" t="s">
        <v>585</v>
      </c>
      <c r="F310" s="115"/>
      <c r="G310" s="69">
        <f aca="true" t="shared" si="71" ref="G310:P312">G311</f>
        <v>330</v>
      </c>
      <c r="H310" s="69">
        <f t="shared" si="71"/>
        <v>0</v>
      </c>
      <c r="I310" s="69">
        <f t="shared" si="69"/>
        <v>330</v>
      </c>
      <c r="J310" s="69">
        <f t="shared" si="71"/>
        <v>0</v>
      </c>
      <c r="K310" s="85">
        <f t="shared" si="70"/>
        <v>330</v>
      </c>
      <c r="L310" s="13">
        <f t="shared" si="71"/>
        <v>0</v>
      </c>
      <c r="M310" s="85">
        <f t="shared" si="64"/>
        <v>330</v>
      </c>
      <c r="N310" s="13">
        <f t="shared" si="71"/>
        <v>0</v>
      </c>
      <c r="O310" s="85">
        <f t="shared" si="65"/>
        <v>330</v>
      </c>
      <c r="P310" s="13">
        <f t="shared" si="71"/>
        <v>0</v>
      </c>
      <c r="Q310" s="85">
        <f t="shared" si="62"/>
        <v>330</v>
      </c>
    </row>
    <row r="311" spans="1:17" ht="33">
      <c r="A311" s="61" t="str">
        <f ca="1">IF(ISERROR(MATCH(F311,Код_КВР,0)),"",INDIRECT(ADDRESS(MATCH(F311,Код_КВР,0)+1,2,,,"КВР")))</f>
        <v>Предоставление субсидий бюджетным, автономным учреждениям и иным некоммерческим организациям</v>
      </c>
      <c r="B311" s="88">
        <v>801</v>
      </c>
      <c r="C311" s="8" t="s">
        <v>203</v>
      </c>
      <c r="D311" s="8" t="s">
        <v>203</v>
      </c>
      <c r="E311" s="115" t="s">
        <v>585</v>
      </c>
      <c r="F311" s="115">
        <v>600</v>
      </c>
      <c r="G311" s="69">
        <f t="shared" si="71"/>
        <v>330</v>
      </c>
      <c r="H311" s="69">
        <f t="shared" si="71"/>
        <v>0</v>
      </c>
      <c r="I311" s="69">
        <f t="shared" si="69"/>
        <v>330</v>
      </c>
      <c r="J311" s="69">
        <f t="shared" si="71"/>
        <v>0</v>
      </c>
      <c r="K311" s="85">
        <f t="shared" si="70"/>
        <v>330</v>
      </c>
      <c r="L311" s="13">
        <f t="shared" si="71"/>
        <v>0</v>
      </c>
      <c r="M311" s="85">
        <f t="shared" si="64"/>
        <v>330</v>
      </c>
      <c r="N311" s="13">
        <f t="shared" si="71"/>
        <v>0</v>
      </c>
      <c r="O311" s="85">
        <f t="shared" si="65"/>
        <v>330</v>
      </c>
      <c r="P311" s="13">
        <f t="shared" si="71"/>
        <v>0</v>
      </c>
      <c r="Q311" s="85">
        <f t="shared" si="62"/>
        <v>330</v>
      </c>
    </row>
    <row r="312" spans="1:17" ht="12.75">
      <c r="A312" s="61" t="str">
        <f ca="1">IF(ISERROR(MATCH(F312,Код_КВР,0)),"",INDIRECT(ADDRESS(MATCH(F312,Код_КВР,0)+1,2,,,"КВР")))</f>
        <v>Субсидии бюджетным учреждениям</v>
      </c>
      <c r="B312" s="88">
        <v>801</v>
      </c>
      <c r="C312" s="8" t="s">
        <v>203</v>
      </c>
      <c r="D312" s="8" t="s">
        <v>203</v>
      </c>
      <c r="E312" s="115" t="s">
        <v>585</v>
      </c>
      <c r="F312" s="115">
        <v>610</v>
      </c>
      <c r="G312" s="69">
        <f t="shared" si="71"/>
        <v>330</v>
      </c>
      <c r="H312" s="69">
        <f t="shared" si="71"/>
        <v>0</v>
      </c>
      <c r="I312" s="69">
        <f t="shared" si="69"/>
        <v>330</v>
      </c>
      <c r="J312" s="69">
        <f t="shared" si="71"/>
        <v>0</v>
      </c>
      <c r="K312" s="85">
        <f t="shared" si="70"/>
        <v>330</v>
      </c>
      <c r="L312" s="13">
        <f t="shared" si="71"/>
        <v>0</v>
      </c>
      <c r="M312" s="85">
        <f t="shared" si="64"/>
        <v>330</v>
      </c>
      <c r="N312" s="13">
        <f t="shared" si="71"/>
        <v>0</v>
      </c>
      <c r="O312" s="85">
        <f t="shared" si="65"/>
        <v>330</v>
      </c>
      <c r="P312" s="13">
        <f t="shared" si="71"/>
        <v>0</v>
      </c>
      <c r="Q312" s="85">
        <f t="shared" si="62"/>
        <v>330</v>
      </c>
    </row>
    <row r="313" spans="1:17" ht="12.75">
      <c r="A313" s="61" t="str">
        <f ca="1">IF(ISERROR(MATCH(F313,Код_КВР,0)),"",INDIRECT(ADDRESS(MATCH(F313,Код_КВР,0)+1,2,,,"КВР")))</f>
        <v>Субсидии бюджетным учреждениям на иные цели</v>
      </c>
      <c r="B313" s="88">
        <v>801</v>
      </c>
      <c r="C313" s="8" t="s">
        <v>203</v>
      </c>
      <c r="D313" s="8" t="s">
        <v>203</v>
      </c>
      <c r="E313" s="115" t="s">
        <v>585</v>
      </c>
      <c r="F313" s="115">
        <v>612</v>
      </c>
      <c r="G313" s="69">
        <v>330</v>
      </c>
      <c r="H313" s="64"/>
      <c r="I313" s="69">
        <f t="shared" si="69"/>
        <v>330</v>
      </c>
      <c r="J313" s="64"/>
      <c r="K313" s="85">
        <f t="shared" si="70"/>
        <v>330</v>
      </c>
      <c r="L313" s="85"/>
      <c r="M313" s="85">
        <f t="shared" si="64"/>
        <v>330</v>
      </c>
      <c r="N313" s="85"/>
      <c r="O313" s="85">
        <f t="shared" si="65"/>
        <v>330</v>
      </c>
      <c r="P313" s="85"/>
      <c r="Q313" s="85">
        <f t="shared" si="62"/>
        <v>330</v>
      </c>
    </row>
    <row r="314" spans="1:17" ht="12.75" hidden="1">
      <c r="A314" s="61" t="str">
        <f ca="1">IF(ISERROR(MATCH(E314,Код_КЦСР,0)),"",INDIRECT(ADDRESS(MATCH(E314,Код_КЦСР,0)+1,2,,,"КЦСР")))</f>
        <v>Адаптация горожан с ограниченными возможностями</v>
      </c>
      <c r="B314" s="88">
        <v>801</v>
      </c>
      <c r="C314" s="8" t="s">
        <v>203</v>
      </c>
      <c r="D314" s="8" t="s">
        <v>203</v>
      </c>
      <c r="E314" s="115" t="s">
        <v>587</v>
      </c>
      <c r="F314" s="115"/>
      <c r="G314" s="69">
        <f>G315</f>
        <v>0</v>
      </c>
      <c r="H314" s="64"/>
      <c r="I314" s="69">
        <f t="shared" si="69"/>
        <v>0</v>
      </c>
      <c r="J314" s="64"/>
      <c r="K314" s="85">
        <f t="shared" si="70"/>
        <v>0</v>
      </c>
      <c r="L314" s="85"/>
      <c r="M314" s="85">
        <f t="shared" si="64"/>
        <v>0</v>
      </c>
      <c r="N314" s="85"/>
      <c r="O314" s="85">
        <f t="shared" si="65"/>
        <v>0</v>
      </c>
      <c r="P314" s="85"/>
      <c r="Q314" s="85">
        <f t="shared" si="62"/>
        <v>0</v>
      </c>
    </row>
    <row r="315" spans="1:17" ht="33" hidden="1">
      <c r="A315" s="61" t="str">
        <f ca="1">IF(ISERROR(MATCH(F315,Код_КВР,0)),"",INDIRECT(ADDRESS(MATCH(F315,Код_КВР,0)+1,2,,,"КВР")))</f>
        <v>Предоставление субсидий бюджетным, автономным учреждениям и иным некоммерческим организациям</v>
      </c>
      <c r="B315" s="88">
        <v>801</v>
      </c>
      <c r="C315" s="8" t="s">
        <v>203</v>
      </c>
      <c r="D315" s="8" t="s">
        <v>203</v>
      </c>
      <c r="E315" s="115" t="s">
        <v>587</v>
      </c>
      <c r="F315" s="115">
        <v>600</v>
      </c>
      <c r="G315" s="69">
        <f>G316</f>
        <v>0</v>
      </c>
      <c r="H315" s="64"/>
      <c r="I315" s="69">
        <f t="shared" si="69"/>
        <v>0</v>
      </c>
      <c r="J315" s="64"/>
      <c r="K315" s="85">
        <f t="shared" si="70"/>
        <v>0</v>
      </c>
      <c r="L315" s="85"/>
      <c r="M315" s="85">
        <f t="shared" si="64"/>
        <v>0</v>
      </c>
      <c r="N315" s="85"/>
      <c r="O315" s="85">
        <f t="shared" si="65"/>
        <v>0</v>
      </c>
      <c r="P315" s="85"/>
      <c r="Q315" s="85">
        <f t="shared" si="62"/>
        <v>0</v>
      </c>
    </row>
    <row r="316" spans="1:17" ht="12.75" hidden="1">
      <c r="A316" s="61" t="str">
        <f ca="1">IF(ISERROR(MATCH(F316,Код_КВР,0)),"",INDIRECT(ADDRESS(MATCH(F316,Код_КВР,0)+1,2,,,"КВР")))</f>
        <v>Субсидии бюджетным учреждениям</v>
      </c>
      <c r="B316" s="88">
        <v>801</v>
      </c>
      <c r="C316" s="8" t="s">
        <v>203</v>
      </c>
      <c r="D316" s="8" t="s">
        <v>203</v>
      </c>
      <c r="E316" s="115" t="s">
        <v>587</v>
      </c>
      <c r="F316" s="115">
        <v>610</v>
      </c>
      <c r="G316" s="69">
        <f>G317</f>
        <v>0</v>
      </c>
      <c r="H316" s="64"/>
      <c r="I316" s="69">
        <f t="shared" si="69"/>
        <v>0</v>
      </c>
      <c r="J316" s="64"/>
      <c r="K316" s="85">
        <f t="shared" si="70"/>
        <v>0</v>
      </c>
      <c r="L316" s="85"/>
      <c r="M316" s="85">
        <f t="shared" si="64"/>
        <v>0</v>
      </c>
      <c r="N316" s="85"/>
      <c r="O316" s="85">
        <f t="shared" si="65"/>
        <v>0</v>
      </c>
      <c r="P316" s="85"/>
      <c r="Q316" s="85">
        <f t="shared" si="62"/>
        <v>0</v>
      </c>
    </row>
    <row r="317" spans="1:17" ht="12.75" hidden="1">
      <c r="A317" s="61" t="str">
        <f ca="1">IF(ISERROR(MATCH(F317,Код_КВР,0)),"",INDIRECT(ADDRESS(MATCH(F317,Код_КВР,0)+1,2,,,"КВР")))</f>
        <v>Субсидии бюджетным учреждениям на иные цели</v>
      </c>
      <c r="B317" s="88">
        <v>801</v>
      </c>
      <c r="C317" s="8" t="s">
        <v>203</v>
      </c>
      <c r="D317" s="8" t="s">
        <v>203</v>
      </c>
      <c r="E317" s="115" t="s">
        <v>587</v>
      </c>
      <c r="F317" s="115">
        <v>612</v>
      </c>
      <c r="G317" s="69"/>
      <c r="H317" s="64"/>
      <c r="I317" s="69">
        <f t="shared" si="69"/>
        <v>0</v>
      </c>
      <c r="J317" s="64"/>
      <c r="K317" s="85">
        <f t="shared" si="70"/>
        <v>0</v>
      </c>
      <c r="L317" s="85"/>
      <c r="M317" s="85">
        <f t="shared" si="64"/>
        <v>0</v>
      </c>
      <c r="N317" s="85"/>
      <c r="O317" s="85">
        <f t="shared" si="65"/>
        <v>0</v>
      </c>
      <c r="P317" s="85"/>
      <c r="Q317" s="85">
        <f t="shared" si="62"/>
        <v>0</v>
      </c>
    </row>
    <row r="318" spans="1:17" ht="33">
      <c r="A318" s="61" t="str">
        <f ca="1">IF(ISERROR(MATCH(E318,Код_КЦСР,0)),"",INDIRECT(ADDRESS(MATCH(E318,Код_КЦСР,0)+1,2,,,"КЦСР")))</f>
        <v>Непрограммные направления деятельности органов местного самоуправления</v>
      </c>
      <c r="B318" s="88">
        <v>801</v>
      </c>
      <c r="C318" s="8" t="s">
        <v>203</v>
      </c>
      <c r="D318" s="8" t="s">
        <v>203</v>
      </c>
      <c r="E318" s="115" t="s">
        <v>305</v>
      </c>
      <c r="F318" s="115"/>
      <c r="G318" s="69"/>
      <c r="H318" s="64"/>
      <c r="I318" s="69"/>
      <c r="J318" s="64">
        <f>J319</f>
        <v>0.7</v>
      </c>
      <c r="K318" s="85">
        <f t="shared" si="70"/>
        <v>0.7</v>
      </c>
      <c r="L318" s="85">
        <f>L319</f>
        <v>0</v>
      </c>
      <c r="M318" s="85">
        <f t="shared" si="64"/>
        <v>0.7</v>
      </c>
      <c r="N318" s="85">
        <f>N319</f>
        <v>0</v>
      </c>
      <c r="O318" s="85">
        <f t="shared" si="65"/>
        <v>0.7</v>
      </c>
      <c r="P318" s="85">
        <f>P319</f>
        <v>0</v>
      </c>
      <c r="Q318" s="85">
        <f t="shared" si="62"/>
        <v>0.7</v>
      </c>
    </row>
    <row r="319" spans="1:17" ht="12.75">
      <c r="A319" s="61" t="str">
        <f ca="1">IF(ISERROR(MATCH(E319,Код_КЦСР,0)),"",INDIRECT(ADDRESS(MATCH(E319,Код_КЦСР,0)+1,2,,,"КЦСР")))</f>
        <v>Расходы, не включенные в муниципальные программы города Череповца</v>
      </c>
      <c r="B319" s="88">
        <v>801</v>
      </c>
      <c r="C319" s="8" t="s">
        <v>203</v>
      </c>
      <c r="D319" s="8" t="s">
        <v>203</v>
      </c>
      <c r="E319" s="115" t="s">
        <v>307</v>
      </c>
      <c r="F319" s="115"/>
      <c r="G319" s="69"/>
      <c r="H319" s="64"/>
      <c r="I319" s="69"/>
      <c r="J319" s="64">
        <f>J320</f>
        <v>0.7</v>
      </c>
      <c r="K319" s="85">
        <f t="shared" si="70"/>
        <v>0.7</v>
      </c>
      <c r="L319" s="85">
        <f>L320</f>
        <v>0</v>
      </c>
      <c r="M319" s="85">
        <f t="shared" si="64"/>
        <v>0.7</v>
      </c>
      <c r="N319" s="85">
        <f>N320</f>
        <v>0</v>
      </c>
      <c r="O319" s="85">
        <f t="shared" si="65"/>
        <v>0.7</v>
      </c>
      <c r="P319" s="85">
        <f>P320</f>
        <v>0</v>
      </c>
      <c r="Q319" s="85">
        <f t="shared" si="62"/>
        <v>0.7</v>
      </c>
    </row>
    <row r="320" spans="1:17" ht="12.75">
      <c r="A320" s="61" t="str">
        <f ca="1">IF(ISERROR(MATCH(E320,Код_КЦСР,0)),"",INDIRECT(ADDRESS(MATCH(E320,Код_КЦСР,0)+1,2,,,"КЦСР")))</f>
        <v>Кредиторская задолженность, сложившаяся по итогам 2013 года</v>
      </c>
      <c r="B320" s="88">
        <v>801</v>
      </c>
      <c r="C320" s="8" t="s">
        <v>203</v>
      </c>
      <c r="D320" s="8" t="s">
        <v>203</v>
      </c>
      <c r="E320" s="115" t="s">
        <v>377</v>
      </c>
      <c r="F320" s="115"/>
      <c r="G320" s="69"/>
      <c r="H320" s="64"/>
      <c r="I320" s="69"/>
      <c r="J320" s="64">
        <f>J321</f>
        <v>0.7</v>
      </c>
      <c r="K320" s="85">
        <f t="shared" si="70"/>
        <v>0.7</v>
      </c>
      <c r="L320" s="85">
        <f>L321</f>
        <v>0</v>
      </c>
      <c r="M320" s="85">
        <f t="shared" si="64"/>
        <v>0.7</v>
      </c>
      <c r="N320" s="85">
        <f>N321</f>
        <v>0</v>
      </c>
      <c r="O320" s="85">
        <f t="shared" si="65"/>
        <v>0.7</v>
      </c>
      <c r="P320" s="85">
        <f>P321</f>
        <v>0</v>
      </c>
      <c r="Q320" s="85">
        <f t="shared" si="62"/>
        <v>0.7</v>
      </c>
    </row>
    <row r="321" spans="1:17" ht="33">
      <c r="A321" s="61" t="str">
        <f ca="1">IF(ISERROR(MATCH(F321,Код_КВР,0)),"",INDIRECT(ADDRESS(MATCH(F321,Код_КВР,0)+1,2,,,"КВР")))</f>
        <v>Предоставление субсидий бюджетным, автономным учреждениям и иным некоммерческим организациям</v>
      </c>
      <c r="B321" s="88">
        <v>801</v>
      </c>
      <c r="C321" s="8" t="s">
        <v>203</v>
      </c>
      <c r="D321" s="8" t="s">
        <v>203</v>
      </c>
      <c r="E321" s="115" t="s">
        <v>377</v>
      </c>
      <c r="F321" s="115">
        <v>600</v>
      </c>
      <c r="G321" s="69"/>
      <c r="H321" s="64"/>
      <c r="I321" s="69"/>
      <c r="J321" s="64">
        <f>J322</f>
        <v>0.7</v>
      </c>
      <c r="K321" s="85">
        <f t="shared" si="70"/>
        <v>0.7</v>
      </c>
      <c r="L321" s="85">
        <f>L322</f>
        <v>0</v>
      </c>
      <c r="M321" s="85">
        <f t="shared" si="64"/>
        <v>0.7</v>
      </c>
      <c r="N321" s="85">
        <f>N322</f>
        <v>0</v>
      </c>
      <c r="O321" s="85">
        <f t="shared" si="65"/>
        <v>0.7</v>
      </c>
      <c r="P321" s="85">
        <f>P322</f>
        <v>0</v>
      </c>
      <c r="Q321" s="85">
        <f t="shared" si="62"/>
        <v>0.7</v>
      </c>
    </row>
    <row r="322" spans="1:17" ht="12.75">
      <c r="A322" s="61" t="str">
        <f ca="1">IF(ISERROR(MATCH(F322,Код_КВР,0)),"",INDIRECT(ADDRESS(MATCH(F322,Код_КВР,0)+1,2,,,"КВР")))</f>
        <v>Субсидии бюджетным учреждениям</v>
      </c>
      <c r="B322" s="88">
        <v>801</v>
      </c>
      <c r="C322" s="8" t="s">
        <v>203</v>
      </c>
      <c r="D322" s="8" t="s">
        <v>203</v>
      </c>
      <c r="E322" s="115" t="s">
        <v>377</v>
      </c>
      <c r="F322" s="115">
        <v>610</v>
      </c>
      <c r="G322" s="69"/>
      <c r="H322" s="64"/>
      <c r="I322" s="69"/>
      <c r="J322" s="64">
        <f>J323</f>
        <v>0.7</v>
      </c>
      <c r="K322" s="85">
        <f t="shared" si="70"/>
        <v>0.7</v>
      </c>
      <c r="L322" s="85">
        <f>L323</f>
        <v>0</v>
      </c>
      <c r="M322" s="85">
        <f t="shared" si="64"/>
        <v>0.7</v>
      </c>
      <c r="N322" s="85">
        <f>N323</f>
        <v>0</v>
      </c>
      <c r="O322" s="85">
        <f t="shared" si="65"/>
        <v>0.7</v>
      </c>
      <c r="P322" s="85">
        <f>P323</f>
        <v>0</v>
      </c>
      <c r="Q322" s="85">
        <f t="shared" si="62"/>
        <v>0.7</v>
      </c>
    </row>
    <row r="323" spans="1:17" ht="12.75">
      <c r="A323" s="61" t="str">
        <f ca="1">IF(ISERROR(MATCH(F323,Код_КВР,0)),"",INDIRECT(ADDRESS(MATCH(F323,Код_КВР,0)+1,2,,,"КВР")))</f>
        <v>Субсидии бюджетным учреждениям на иные цели</v>
      </c>
      <c r="B323" s="88">
        <v>801</v>
      </c>
      <c r="C323" s="8" t="s">
        <v>203</v>
      </c>
      <c r="D323" s="8" t="s">
        <v>203</v>
      </c>
      <c r="E323" s="115" t="s">
        <v>377</v>
      </c>
      <c r="F323" s="115">
        <v>612</v>
      </c>
      <c r="G323" s="69"/>
      <c r="H323" s="64"/>
      <c r="I323" s="69"/>
      <c r="J323" s="64">
        <v>0.7</v>
      </c>
      <c r="K323" s="85">
        <f t="shared" si="70"/>
        <v>0.7</v>
      </c>
      <c r="L323" s="85"/>
      <c r="M323" s="85">
        <f t="shared" si="64"/>
        <v>0.7</v>
      </c>
      <c r="N323" s="85"/>
      <c r="O323" s="85">
        <f t="shared" si="65"/>
        <v>0.7</v>
      </c>
      <c r="P323" s="85"/>
      <c r="Q323" s="85">
        <f t="shared" si="62"/>
        <v>0.7</v>
      </c>
    </row>
    <row r="324" spans="1:17" ht="12.75">
      <c r="A324" s="61" t="str">
        <f ca="1">IF(ISERROR(MATCH(C324,Код_Раздел,0)),"",INDIRECT(ADDRESS(MATCH(C324,Код_Раздел,0)+1,2,,,"Раздел")))</f>
        <v>Социальная политика</v>
      </c>
      <c r="B324" s="88">
        <v>801</v>
      </c>
      <c r="C324" s="8" t="s">
        <v>196</v>
      </c>
      <c r="D324" s="8"/>
      <c r="E324" s="115"/>
      <c r="F324" s="115"/>
      <c r="G324" s="69">
        <f>G325+G331</f>
        <v>34846.8</v>
      </c>
      <c r="H324" s="69">
        <f>H325+H331</f>
        <v>0</v>
      </c>
      <c r="I324" s="69">
        <f t="shared" si="69"/>
        <v>34846.8</v>
      </c>
      <c r="J324" s="69">
        <f>J325+J331</f>
        <v>0</v>
      </c>
      <c r="K324" s="85">
        <f t="shared" si="70"/>
        <v>34846.8</v>
      </c>
      <c r="L324" s="13">
        <f>L325+L331</f>
        <v>0</v>
      </c>
      <c r="M324" s="85">
        <f t="shared" si="64"/>
        <v>34846.8</v>
      </c>
      <c r="N324" s="13">
        <f>N325+N331</f>
        <v>0</v>
      </c>
      <c r="O324" s="85">
        <f t="shared" si="65"/>
        <v>34846.8</v>
      </c>
      <c r="P324" s="13">
        <f>P325+P331</f>
        <v>0</v>
      </c>
      <c r="Q324" s="85">
        <f t="shared" si="62"/>
        <v>34846.8</v>
      </c>
    </row>
    <row r="325" spans="1:17" ht="12.75">
      <c r="A325" s="12" t="s">
        <v>193</v>
      </c>
      <c r="B325" s="88">
        <v>801</v>
      </c>
      <c r="C325" s="8" t="s">
        <v>196</v>
      </c>
      <c r="D325" s="8" t="s">
        <v>221</v>
      </c>
      <c r="E325" s="115"/>
      <c r="F325" s="115"/>
      <c r="G325" s="69">
        <f aca="true" t="shared" si="72" ref="G325:P329">G326</f>
        <v>13440</v>
      </c>
      <c r="H325" s="69">
        <f t="shared" si="72"/>
        <v>0</v>
      </c>
      <c r="I325" s="69">
        <f t="shared" si="69"/>
        <v>13440</v>
      </c>
      <c r="J325" s="69">
        <f t="shared" si="72"/>
        <v>0</v>
      </c>
      <c r="K325" s="85">
        <f t="shared" si="70"/>
        <v>13440</v>
      </c>
      <c r="L325" s="13">
        <f t="shared" si="72"/>
        <v>0</v>
      </c>
      <c r="M325" s="85">
        <f t="shared" si="64"/>
        <v>13440</v>
      </c>
      <c r="N325" s="13">
        <f t="shared" si="72"/>
        <v>0</v>
      </c>
      <c r="O325" s="85">
        <f t="shared" si="65"/>
        <v>13440</v>
      </c>
      <c r="P325" s="13">
        <f t="shared" si="72"/>
        <v>0</v>
      </c>
      <c r="Q325" s="85">
        <f t="shared" si="62"/>
        <v>13440</v>
      </c>
    </row>
    <row r="326" spans="1:17" ht="33">
      <c r="A326" s="61" t="str">
        <f ca="1">IF(ISERROR(MATCH(E326,Код_КЦСР,0)),"",INDIRECT(ADDRESS(MATCH(E326,Код_КЦСР,0)+1,2,,,"КЦСР")))</f>
        <v>Муниципальная программа «Совершенствование муниципального управления в городе Череповце» на 2014-2018 годы</v>
      </c>
      <c r="B326" s="88">
        <v>801</v>
      </c>
      <c r="C326" s="8" t="s">
        <v>196</v>
      </c>
      <c r="D326" s="8" t="s">
        <v>221</v>
      </c>
      <c r="E326" s="115" t="s">
        <v>126</v>
      </c>
      <c r="F326" s="115"/>
      <c r="G326" s="69">
        <f t="shared" si="72"/>
        <v>13440</v>
      </c>
      <c r="H326" s="69">
        <f t="shared" si="72"/>
        <v>0</v>
      </c>
      <c r="I326" s="69">
        <f t="shared" si="69"/>
        <v>13440</v>
      </c>
      <c r="J326" s="69">
        <f t="shared" si="72"/>
        <v>0</v>
      </c>
      <c r="K326" s="85">
        <f t="shared" si="70"/>
        <v>13440</v>
      </c>
      <c r="L326" s="13">
        <f t="shared" si="72"/>
        <v>0</v>
      </c>
      <c r="M326" s="85">
        <f t="shared" si="64"/>
        <v>13440</v>
      </c>
      <c r="N326" s="13">
        <f t="shared" si="72"/>
        <v>0</v>
      </c>
      <c r="O326" s="85">
        <f t="shared" si="65"/>
        <v>13440</v>
      </c>
      <c r="P326" s="13">
        <f t="shared" si="72"/>
        <v>0</v>
      </c>
      <c r="Q326" s="85">
        <f t="shared" si="62"/>
        <v>13440</v>
      </c>
    </row>
    <row r="327" spans="1:17" ht="12.75">
      <c r="A327" s="61" t="str">
        <f ca="1">IF(ISERROR(MATCH(E327,Код_КЦСР,0)),"",INDIRECT(ADDRESS(MATCH(E327,Код_КЦСР,0)+1,2,,,"КЦСР")))</f>
        <v>Развитие муниципальной службы в мэрии города Череповца</v>
      </c>
      <c r="B327" s="88">
        <v>801</v>
      </c>
      <c r="C327" s="8" t="s">
        <v>196</v>
      </c>
      <c r="D327" s="8" t="s">
        <v>221</v>
      </c>
      <c r="E327" s="115" t="s">
        <v>133</v>
      </c>
      <c r="F327" s="115"/>
      <c r="G327" s="69">
        <f t="shared" si="72"/>
        <v>13440</v>
      </c>
      <c r="H327" s="69">
        <f t="shared" si="72"/>
        <v>0</v>
      </c>
      <c r="I327" s="69">
        <f t="shared" si="69"/>
        <v>13440</v>
      </c>
      <c r="J327" s="69">
        <f t="shared" si="72"/>
        <v>0</v>
      </c>
      <c r="K327" s="85">
        <f t="shared" si="70"/>
        <v>13440</v>
      </c>
      <c r="L327" s="13">
        <f t="shared" si="72"/>
        <v>0</v>
      </c>
      <c r="M327" s="85">
        <f t="shared" si="64"/>
        <v>13440</v>
      </c>
      <c r="N327" s="13">
        <f t="shared" si="72"/>
        <v>0</v>
      </c>
      <c r="O327" s="85">
        <f t="shared" si="65"/>
        <v>13440</v>
      </c>
      <c r="P327" s="13">
        <f t="shared" si="72"/>
        <v>0</v>
      </c>
      <c r="Q327" s="85">
        <f t="shared" si="62"/>
        <v>13440</v>
      </c>
    </row>
    <row r="328" spans="1:17" ht="12.75">
      <c r="A328" s="61" t="str">
        <f ca="1">IF(ISERROR(MATCH(E328,Код_КЦСР,0)),"",INDIRECT(ADDRESS(MATCH(E328,Код_КЦСР,0)+1,2,,,"КЦСР")))</f>
        <v>Повышение престижа муниципальной службы в городе</v>
      </c>
      <c r="B328" s="88">
        <v>801</v>
      </c>
      <c r="C328" s="8" t="s">
        <v>196</v>
      </c>
      <c r="D328" s="8" t="s">
        <v>221</v>
      </c>
      <c r="E328" s="115" t="s">
        <v>136</v>
      </c>
      <c r="F328" s="115"/>
      <c r="G328" s="69">
        <f t="shared" si="72"/>
        <v>13440</v>
      </c>
      <c r="H328" s="69">
        <f t="shared" si="72"/>
        <v>0</v>
      </c>
      <c r="I328" s="69">
        <f t="shared" si="69"/>
        <v>13440</v>
      </c>
      <c r="J328" s="69">
        <f t="shared" si="72"/>
        <v>0</v>
      </c>
      <c r="K328" s="85">
        <f t="shared" si="70"/>
        <v>13440</v>
      </c>
      <c r="L328" s="13">
        <f t="shared" si="72"/>
        <v>0</v>
      </c>
      <c r="M328" s="85">
        <f t="shared" si="64"/>
        <v>13440</v>
      </c>
      <c r="N328" s="13">
        <f t="shared" si="72"/>
        <v>0</v>
      </c>
      <c r="O328" s="85">
        <f t="shared" si="65"/>
        <v>13440</v>
      </c>
      <c r="P328" s="13">
        <f t="shared" si="72"/>
        <v>0</v>
      </c>
      <c r="Q328" s="85">
        <f t="shared" si="62"/>
        <v>13440</v>
      </c>
    </row>
    <row r="329" spans="1:17" ht="12.75">
      <c r="A329" s="61" t="str">
        <f ca="1">IF(ISERROR(MATCH(F329,Код_КВР,0)),"",INDIRECT(ADDRESS(MATCH(F329,Код_КВР,0)+1,2,,,"КВР")))</f>
        <v>Социальное обеспечение и иные выплаты населению</v>
      </c>
      <c r="B329" s="88">
        <v>801</v>
      </c>
      <c r="C329" s="8" t="s">
        <v>196</v>
      </c>
      <c r="D329" s="8" t="s">
        <v>221</v>
      </c>
      <c r="E329" s="115" t="s">
        <v>136</v>
      </c>
      <c r="F329" s="115">
        <v>300</v>
      </c>
      <c r="G329" s="69">
        <f t="shared" si="72"/>
        <v>13440</v>
      </c>
      <c r="H329" s="69">
        <f t="shared" si="72"/>
        <v>0</v>
      </c>
      <c r="I329" s="69">
        <f t="shared" si="69"/>
        <v>13440</v>
      </c>
      <c r="J329" s="69">
        <f t="shared" si="72"/>
        <v>0</v>
      </c>
      <c r="K329" s="85">
        <f t="shared" si="70"/>
        <v>13440</v>
      </c>
      <c r="L329" s="13">
        <f t="shared" si="72"/>
        <v>0</v>
      </c>
      <c r="M329" s="85">
        <f t="shared" si="64"/>
        <v>13440</v>
      </c>
      <c r="N329" s="13">
        <f t="shared" si="72"/>
        <v>0</v>
      </c>
      <c r="O329" s="85">
        <f t="shared" si="65"/>
        <v>13440</v>
      </c>
      <c r="P329" s="13">
        <f t="shared" si="72"/>
        <v>0</v>
      </c>
      <c r="Q329" s="85">
        <f t="shared" si="62"/>
        <v>13440</v>
      </c>
    </row>
    <row r="330" spans="1:17" ht="12.75">
      <c r="A330" s="61" t="str">
        <f ca="1">IF(ISERROR(MATCH(F330,Код_КВР,0)),"",INDIRECT(ADDRESS(MATCH(F330,Код_КВР,0)+1,2,,,"КВР")))</f>
        <v>Иные выплаты населению</v>
      </c>
      <c r="B330" s="88">
        <v>801</v>
      </c>
      <c r="C330" s="8" t="s">
        <v>196</v>
      </c>
      <c r="D330" s="8" t="s">
        <v>221</v>
      </c>
      <c r="E330" s="115" t="s">
        <v>136</v>
      </c>
      <c r="F330" s="115">
        <v>360</v>
      </c>
      <c r="G330" s="69">
        <v>13440</v>
      </c>
      <c r="H330" s="64"/>
      <c r="I330" s="69">
        <f t="shared" si="69"/>
        <v>13440</v>
      </c>
      <c r="J330" s="64"/>
      <c r="K330" s="85">
        <f t="shared" si="70"/>
        <v>13440</v>
      </c>
      <c r="L330" s="85"/>
      <c r="M330" s="85">
        <f t="shared" si="64"/>
        <v>13440</v>
      </c>
      <c r="N330" s="85"/>
      <c r="O330" s="85">
        <f t="shared" si="65"/>
        <v>13440</v>
      </c>
      <c r="P330" s="85"/>
      <c r="Q330" s="85">
        <f t="shared" si="62"/>
        <v>13440</v>
      </c>
    </row>
    <row r="331" spans="1:17" ht="12.75">
      <c r="A331" s="12" t="s">
        <v>187</v>
      </c>
      <c r="B331" s="88">
        <v>801</v>
      </c>
      <c r="C331" s="8" t="s">
        <v>196</v>
      </c>
      <c r="D331" s="8" t="s">
        <v>223</v>
      </c>
      <c r="E331" s="115"/>
      <c r="F331" s="115"/>
      <c r="G331" s="69">
        <f>G332+G351</f>
        <v>21406.8</v>
      </c>
      <c r="H331" s="69">
        <f>H332+H351</f>
        <v>0</v>
      </c>
      <c r="I331" s="69">
        <f t="shared" si="69"/>
        <v>21406.8</v>
      </c>
      <c r="J331" s="69">
        <f>J332+J351</f>
        <v>0</v>
      </c>
      <c r="K331" s="85">
        <f t="shared" si="70"/>
        <v>21406.8</v>
      </c>
      <c r="L331" s="13">
        <f>L332+L351</f>
        <v>0</v>
      </c>
      <c r="M331" s="85">
        <f t="shared" si="64"/>
        <v>21406.8</v>
      </c>
      <c r="N331" s="13">
        <f>N332+N351</f>
        <v>0</v>
      </c>
      <c r="O331" s="85">
        <f t="shared" si="65"/>
        <v>21406.8</v>
      </c>
      <c r="P331" s="13">
        <f>P332+P351</f>
        <v>0</v>
      </c>
      <c r="Q331" s="85">
        <f t="shared" si="62"/>
        <v>21406.8</v>
      </c>
    </row>
    <row r="332" spans="1:17" ht="33">
      <c r="A332" s="61" t="str">
        <f ca="1">IF(ISERROR(MATCH(E332,Код_КЦСР,0)),"",INDIRECT(ADDRESS(MATCH(E332,Код_КЦСР,0)+1,2,,,"КЦСР")))</f>
        <v>Муниципальная программа «Обеспечение жильем отдельных категорий граждан» на 2014-2020 годы</v>
      </c>
      <c r="B332" s="88">
        <v>801</v>
      </c>
      <c r="C332" s="8" t="s">
        <v>196</v>
      </c>
      <c r="D332" s="8" t="s">
        <v>223</v>
      </c>
      <c r="E332" s="115" t="s">
        <v>24</v>
      </c>
      <c r="F332" s="115"/>
      <c r="G332" s="69">
        <f>G333+G337+G346</f>
        <v>21306.8</v>
      </c>
      <c r="H332" s="69">
        <f>H333+H337+H346</f>
        <v>0</v>
      </c>
      <c r="I332" s="69">
        <f t="shared" si="69"/>
        <v>21306.8</v>
      </c>
      <c r="J332" s="69">
        <f>J333+J337+J346</f>
        <v>0</v>
      </c>
      <c r="K332" s="85">
        <f t="shared" si="70"/>
        <v>21306.8</v>
      </c>
      <c r="L332" s="13">
        <f>L333+L337+L346</f>
        <v>0</v>
      </c>
      <c r="M332" s="85">
        <f t="shared" si="64"/>
        <v>21306.8</v>
      </c>
      <c r="N332" s="13">
        <f>N333+N337+N346</f>
        <v>0</v>
      </c>
      <c r="O332" s="85">
        <f t="shared" si="65"/>
        <v>21306.8</v>
      </c>
      <c r="P332" s="13">
        <f>P333+P337+P346</f>
        <v>0</v>
      </c>
      <c r="Q332" s="85">
        <f t="shared" si="62"/>
        <v>21306.8</v>
      </c>
    </row>
    <row r="333" spans="1:17" ht="69" customHeight="1">
      <c r="A333" s="61" t="str">
        <f ca="1">IF(ISERROR(MATCH(E333,Код_КЦСР,0)),"",INDIRECT(ADDRESS(MATCH(E333,Код_КЦСР,0)+1,2,,,"КЦСР")))</f>
        <v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субвенций из федерального бюджета</v>
      </c>
      <c r="B333" s="88">
        <v>801</v>
      </c>
      <c r="C333" s="8" t="s">
        <v>196</v>
      </c>
      <c r="D333" s="8" t="s">
        <v>223</v>
      </c>
      <c r="E333" s="115" t="s">
        <v>447</v>
      </c>
      <c r="F333" s="115"/>
      <c r="G333" s="69">
        <f aca="true" t="shared" si="73" ref="G333:P335">G334</f>
        <v>9250.7</v>
      </c>
      <c r="H333" s="69">
        <f t="shared" si="73"/>
        <v>0</v>
      </c>
      <c r="I333" s="69">
        <f t="shared" si="69"/>
        <v>9250.7</v>
      </c>
      <c r="J333" s="69">
        <f t="shared" si="73"/>
        <v>0</v>
      </c>
      <c r="K333" s="85">
        <f t="shared" si="70"/>
        <v>9250.7</v>
      </c>
      <c r="L333" s="13">
        <f t="shared" si="73"/>
        <v>0</v>
      </c>
      <c r="M333" s="85">
        <f t="shared" si="64"/>
        <v>9250.7</v>
      </c>
      <c r="N333" s="13">
        <f t="shared" si="73"/>
        <v>0</v>
      </c>
      <c r="O333" s="85">
        <f t="shared" si="65"/>
        <v>9250.7</v>
      </c>
      <c r="P333" s="13">
        <f t="shared" si="73"/>
        <v>0</v>
      </c>
      <c r="Q333" s="85">
        <f t="shared" si="62"/>
        <v>9250.7</v>
      </c>
    </row>
    <row r="334" spans="1:17" ht="12.75">
      <c r="A334" s="61" t="str">
        <f ca="1">IF(ISERROR(MATCH(F334,Код_КВР,0)),"",INDIRECT(ADDRESS(MATCH(F334,Код_КВР,0)+1,2,,,"КВР")))</f>
        <v>Социальное обеспечение и иные выплаты населению</v>
      </c>
      <c r="B334" s="88">
        <v>801</v>
      </c>
      <c r="C334" s="8" t="s">
        <v>196</v>
      </c>
      <c r="D334" s="8" t="s">
        <v>223</v>
      </c>
      <c r="E334" s="115" t="s">
        <v>447</v>
      </c>
      <c r="F334" s="115">
        <v>300</v>
      </c>
      <c r="G334" s="69">
        <f t="shared" si="73"/>
        <v>9250.7</v>
      </c>
      <c r="H334" s="69">
        <f t="shared" si="73"/>
        <v>0</v>
      </c>
      <c r="I334" s="69">
        <f t="shared" si="69"/>
        <v>9250.7</v>
      </c>
      <c r="J334" s="69">
        <f t="shared" si="73"/>
        <v>0</v>
      </c>
      <c r="K334" s="85">
        <f t="shared" si="70"/>
        <v>9250.7</v>
      </c>
      <c r="L334" s="13">
        <f t="shared" si="73"/>
        <v>0</v>
      </c>
      <c r="M334" s="85">
        <f t="shared" si="64"/>
        <v>9250.7</v>
      </c>
      <c r="N334" s="13">
        <f t="shared" si="73"/>
        <v>0</v>
      </c>
      <c r="O334" s="85">
        <f t="shared" si="65"/>
        <v>9250.7</v>
      </c>
      <c r="P334" s="13">
        <f t="shared" si="73"/>
        <v>0</v>
      </c>
      <c r="Q334" s="85">
        <f t="shared" si="62"/>
        <v>9250.7</v>
      </c>
    </row>
    <row r="335" spans="1:17" ht="33">
      <c r="A335" s="61" t="str">
        <f ca="1">IF(ISERROR(MATCH(F335,Код_КВР,0)),"",INDIRECT(ADDRESS(MATCH(F335,Код_КВР,0)+1,2,,,"КВР")))</f>
        <v>Социальные выплаты гражданам, кроме публичных нормативных социальных выплат</v>
      </c>
      <c r="B335" s="88">
        <v>801</v>
      </c>
      <c r="C335" s="8" t="s">
        <v>196</v>
      </c>
      <c r="D335" s="8" t="s">
        <v>223</v>
      </c>
      <c r="E335" s="115" t="s">
        <v>447</v>
      </c>
      <c r="F335" s="115">
        <v>320</v>
      </c>
      <c r="G335" s="69">
        <f t="shared" si="73"/>
        <v>9250.7</v>
      </c>
      <c r="H335" s="69">
        <f t="shared" si="73"/>
        <v>0</v>
      </c>
      <c r="I335" s="69">
        <f t="shared" si="69"/>
        <v>9250.7</v>
      </c>
      <c r="J335" s="69">
        <f t="shared" si="73"/>
        <v>0</v>
      </c>
      <c r="K335" s="85">
        <f t="shared" si="70"/>
        <v>9250.7</v>
      </c>
      <c r="L335" s="13">
        <f t="shared" si="73"/>
        <v>0</v>
      </c>
      <c r="M335" s="85">
        <f t="shared" si="64"/>
        <v>9250.7</v>
      </c>
      <c r="N335" s="13">
        <f t="shared" si="73"/>
        <v>0</v>
      </c>
      <c r="O335" s="85">
        <f t="shared" si="65"/>
        <v>9250.7</v>
      </c>
      <c r="P335" s="13">
        <f t="shared" si="73"/>
        <v>0</v>
      </c>
      <c r="Q335" s="85">
        <f t="shared" si="62"/>
        <v>9250.7</v>
      </c>
    </row>
    <row r="336" spans="1:17" ht="12.75">
      <c r="A336" s="61" t="str">
        <f ca="1">IF(ISERROR(MATCH(F336,Код_КВР,0)),"",INDIRECT(ADDRESS(MATCH(F336,Код_КВР,0)+1,2,,,"КВР")))</f>
        <v>Субсидии гражданам на приобретение жилья</v>
      </c>
      <c r="B336" s="88">
        <v>801</v>
      </c>
      <c r="C336" s="8" t="s">
        <v>196</v>
      </c>
      <c r="D336" s="8" t="s">
        <v>223</v>
      </c>
      <c r="E336" s="115" t="s">
        <v>447</v>
      </c>
      <c r="F336" s="115">
        <v>322</v>
      </c>
      <c r="G336" s="69">
        <v>9250.7</v>
      </c>
      <c r="H336" s="64"/>
      <c r="I336" s="69">
        <f t="shared" si="69"/>
        <v>9250.7</v>
      </c>
      <c r="J336" s="64"/>
      <c r="K336" s="85">
        <f t="shared" si="70"/>
        <v>9250.7</v>
      </c>
      <c r="L336" s="85"/>
      <c r="M336" s="85">
        <f t="shared" si="64"/>
        <v>9250.7</v>
      </c>
      <c r="N336" s="85"/>
      <c r="O336" s="85">
        <f t="shared" si="65"/>
        <v>9250.7</v>
      </c>
      <c r="P336" s="85"/>
      <c r="Q336" s="85">
        <f t="shared" si="62"/>
        <v>9250.7</v>
      </c>
    </row>
    <row r="337" spans="1:17" ht="12.75">
      <c r="A337" s="61" t="str">
        <f ca="1">IF(ISERROR(MATCH(E337,Код_КЦСР,0)),"",INDIRECT(ADDRESS(MATCH(E337,Код_КЦСР,0)+1,2,,,"КЦСР")))</f>
        <v>Обеспечение жильем молодых семей</v>
      </c>
      <c r="B337" s="88">
        <v>801</v>
      </c>
      <c r="C337" s="8" t="s">
        <v>196</v>
      </c>
      <c r="D337" s="8" t="s">
        <v>223</v>
      </c>
      <c r="E337" s="115" t="s">
        <v>26</v>
      </c>
      <c r="F337" s="115"/>
      <c r="G337" s="69">
        <f>G338+G342</f>
        <v>2886.3</v>
      </c>
      <c r="H337" s="69">
        <f>H338+H342</f>
        <v>0</v>
      </c>
      <c r="I337" s="69">
        <f t="shared" si="69"/>
        <v>2886.3</v>
      </c>
      <c r="J337" s="69">
        <f>J338+J342</f>
        <v>0</v>
      </c>
      <c r="K337" s="85">
        <f t="shared" si="70"/>
        <v>2886.3</v>
      </c>
      <c r="L337" s="13">
        <f>L338+L342</f>
        <v>0</v>
      </c>
      <c r="M337" s="85">
        <f t="shared" si="64"/>
        <v>2886.3</v>
      </c>
      <c r="N337" s="13">
        <f>N338+N342</f>
        <v>0</v>
      </c>
      <c r="O337" s="85">
        <f t="shared" si="65"/>
        <v>2886.3</v>
      </c>
      <c r="P337" s="13">
        <f>P338+P342</f>
        <v>0</v>
      </c>
      <c r="Q337" s="85">
        <f t="shared" si="62"/>
        <v>2886.3</v>
      </c>
    </row>
    <row r="338" spans="1:17" ht="33">
      <c r="A338" s="61" t="str">
        <f ca="1">IF(ISERROR(MATCH(E338,Код_КЦСР,0)),"",INDIRECT(ADDRESS(MATCH(E338,Код_КЦСР,0)+1,2,,,"КЦСР")))</f>
        <v>Предоставление социальных выплат на приобретение (строительство) жилья молодыми семьями</v>
      </c>
      <c r="B338" s="88">
        <v>801</v>
      </c>
      <c r="C338" s="8" t="s">
        <v>196</v>
      </c>
      <c r="D338" s="8" t="s">
        <v>223</v>
      </c>
      <c r="E338" s="115" t="s">
        <v>28</v>
      </c>
      <c r="F338" s="115"/>
      <c r="G338" s="69">
        <f aca="true" t="shared" si="74" ref="G338:P340">G339</f>
        <v>2886.3</v>
      </c>
      <c r="H338" s="69">
        <f t="shared" si="74"/>
        <v>0</v>
      </c>
      <c r="I338" s="69">
        <f t="shared" si="69"/>
        <v>2886.3</v>
      </c>
      <c r="J338" s="69">
        <f t="shared" si="74"/>
        <v>0</v>
      </c>
      <c r="K338" s="85">
        <f t="shared" si="70"/>
        <v>2886.3</v>
      </c>
      <c r="L338" s="13">
        <f t="shared" si="74"/>
        <v>0</v>
      </c>
      <c r="M338" s="85">
        <f t="shared" si="64"/>
        <v>2886.3</v>
      </c>
      <c r="N338" s="13">
        <f t="shared" si="74"/>
        <v>0</v>
      </c>
      <c r="O338" s="85">
        <f t="shared" si="65"/>
        <v>2886.3</v>
      </c>
      <c r="P338" s="13">
        <f t="shared" si="74"/>
        <v>0</v>
      </c>
      <c r="Q338" s="85">
        <f t="shared" si="62"/>
        <v>2886.3</v>
      </c>
    </row>
    <row r="339" spans="1:17" ht="12.75">
      <c r="A339" s="61" t="str">
        <f ca="1">IF(ISERROR(MATCH(F339,Код_КВР,0)),"",INDIRECT(ADDRESS(MATCH(F339,Код_КВР,0)+1,2,,,"КВР")))</f>
        <v>Социальное обеспечение и иные выплаты населению</v>
      </c>
      <c r="B339" s="88">
        <v>801</v>
      </c>
      <c r="C339" s="8" t="s">
        <v>196</v>
      </c>
      <c r="D339" s="8" t="s">
        <v>223</v>
      </c>
      <c r="E339" s="115" t="s">
        <v>28</v>
      </c>
      <c r="F339" s="115">
        <v>300</v>
      </c>
      <c r="G339" s="69">
        <f t="shared" si="74"/>
        <v>2886.3</v>
      </c>
      <c r="H339" s="69">
        <f t="shared" si="74"/>
        <v>0</v>
      </c>
      <c r="I339" s="69">
        <f t="shared" si="69"/>
        <v>2886.3</v>
      </c>
      <c r="J339" s="69">
        <f t="shared" si="74"/>
        <v>0</v>
      </c>
      <c r="K339" s="85">
        <f t="shared" si="70"/>
        <v>2886.3</v>
      </c>
      <c r="L339" s="13">
        <f t="shared" si="74"/>
        <v>0</v>
      </c>
      <c r="M339" s="85">
        <f t="shared" si="64"/>
        <v>2886.3</v>
      </c>
      <c r="N339" s="13">
        <f t="shared" si="74"/>
        <v>0</v>
      </c>
      <c r="O339" s="85">
        <f t="shared" si="65"/>
        <v>2886.3</v>
      </c>
      <c r="P339" s="13">
        <f t="shared" si="74"/>
        <v>0</v>
      </c>
      <c r="Q339" s="85">
        <f t="shared" si="62"/>
        <v>2886.3</v>
      </c>
    </row>
    <row r="340" spans="1:17" ht="33">
      <c r="A340" s="61" t="str">
        <f ca="1">IF(ISERROR(MATCH(F340,Код_КВР,0)),"",INDIRECT(ADDRESS(MATCH(F340,Код_КВР,0)+1,2,,,"КВР")))</f>
        <v>Социальные выплаты гражданам, кроме публичных нормативных социальных выплат</v>
      </c>
      <c r="B340" s="88">
        <v>801</v>
      </c>
      <c r="C340" s="8" t="s">
        <v>196</v>
      </c>
      <c r="D340" s="8" t="s">
        <v>223</v>
      </c>
      <c r="E340" s="115" t="s">
        <v>28</v>
      </c>
      <c r="F340" s="115">
        <v>320</v>
      </c>
      <c r="G340" s="69">
        <f t="shared" si="74"/>
        <v>2886.3</v>
      </c>
      <c r="H340" s="69">
        <f t="shared" si="74"/>
        <v>0</v>
      </c>
      <c r="I340" s="69">
        <f t="shared" si="69"/>
        <v>2886.3</v>
      </c>
      <c r="J340" s="69">
        <f t="shared" si="74"/>
        <v>0</v>
      </c>
      <c r="K340" s="85">
        <f t="shared" si="70"/>
        <v>2886.3</v>
      </c>
      <c r="L340" s="13">
        <f t="shared" si="74"/>
        <v>0</v>
      </c>
      <c r="M340" s="85">
        <f t="shared" si="64"/>
        <v>2886.3</v>
      </c>
      <c r="N340" s="13">
        <f t="shared" si="74"/>
        <v>0</v>
      </c>
      <c r="O340" s="85">
        <f t="shared" si="65"/>
        <v>2886.3</v>
      </c>
      <c r="P340" s="13">
        <f t="shared" si="74"/>
        <v>0</v>
      </c>
      <c r="Q340" s="85">
        <f t="shared" si="62"/>
        <v>2886.3</v>
      </c>
    </row>
    <row r="341" spans="1:17" ht="12.75">
      <c r="A341" s="61" t="str">
        <f ca="1">IF(ISERROR(MATCH(F341,Код_КВР,0)),"",INDIRECT(ADDRESS(MATCH(F341,Код_КВР,0)+1,2,,,"КВР")))</f>
        <v>Субсидии гражданам на приобретение жилья</v>
      </c>
      <c r="B341" s="88">
        <v>801</v>
      </c>
      <c r="C341" s="8" t="s">
        <v>196</v>
      </c>
      <c r="D341" s="8" t="s">
        <v>223</v>
      </c>
      <c r="E341" s="115" t="s">
        <v>28</v>
      </c>
      <c r="F341" s="115">
        <v>322</v>
      </c>
      <c r="G341" s="69">
        <v>2886.3</v>
      </c>
      <c r="H341" s="64"/>
      <c r="I341" s="69">
        <f t="shared" si="69"/>
        <v>2886.3</v>
      </c>
      <c r="J341" s="64"/>
      <c r="K341" s="85">
        <f t="shared" si="70"/>
        <v>2886.3</v>
      </c>
      <c r="L341" s="85"/>
      <c r="M341" s="85">
        <f t="shared" si="64"/>
        <v>2886.3</v>
      </c>
      <c r="N341" s="85"/>
      <c r="O341" s="85">
        <f t="shared" si="65"/>
        <v>2886.3</v>
      </c>
      <c r="P341" s="85"/>
      <c r="Q341" s="85">
        <f t="shared" si="62"/>
        <v>2886.3</v>
      </c>
    </row>
    <row r="342" spans="1:17" ht="115.5" hidden="1">
      <c r="A342" s="61" t="str">
        <f ca="1">IF(ISERROR(MATCH(E342,Код_КЦСР,0)),"",INDIRECT(ADDRESS(MATCH(E342,Код_КЦСР,0)+1,2,,,"КЦСР")))</f>
        <v>Предоставление социальных выплат молодым семьям – участникам подпрограммы «Обеспечение жильем молодых семей» федеральной целевой программы «Жилище» на 2011-2015 годы и государственной программы «Обеспечение населения Вологодской области доступным жильем и формирование комфортной среды проживания на 2014-2020 годы» подпрограммы «Обеспечение жильем отдельных категорий граждан» за счет субсидий из областного бюджета</v>
      </c>
      <c r="B342" s="88">
        <v>801</v>
      </c>
      <c r="C342" s="8" t="s">
        <v>196</v>
      </c>
      <c r="D342" s="8" t="s">
        <v>223</v>
      </c>
      <c r="E342" s="115" t="s">
        <v>425</v>
      </c>
      <c r="F342" s="115"/>
      <c r="G342" s="69">
        <f>G343</f>
        <v>0</v>
      </c>
      <c r="H342" s="64"/>
      <c r="I342" s="69">
        <f t="shared" si="69"/>
        <v>0</v>
      </c>
      <c r="J342" s="64"/>
      <c r="K342" s="85">
        <f t="shared" si="70"/>
        <v>0</v>
      </c>
      <c r="L342" s="85"/>
      <c r="M342" s="85">
        <f t="shared" si="64"/>
        <v>0</v>
      </c>
      <c r="N342" s="85"/>
      <c r="O342" s="85">
        <f t="shared" si="65"/>
        <v>0</v>
      </c>
      <c r="P342" s="85"/>
      <c r="Q342" s="85">
        <f t="shared" si="62"/>
        <v>0</v>
      </c>
    </row>
    <row r="343" spans="1:17" ht="12.75" hidden="1">
      <c r="A343" s="61" t="str">
        <f ca="1">IF(ISERROR(MATCH(F343,Код_КВР,0)),"",INDIRECT(ADDRESS(MATCH(F343,Код_КВР,0)+1,2,,,"КВР")))</f>
        <v>Социальное обеспечение и иные выплаты населению</v>
      </c>
      <c r="B343" s="88">
        <v>801</v>
      </c>
      <c r="C343" s="8" t="s">
        <v>196</v>
      </c>
      <c r="D343" s="8" t="s">
        <v>223</v>
      </c>
      <c r="E343" s="115" t="s">
        <v>425</v>
      </c>
      <c r="F343" s="115">
        <v>300</v>
      </c>
      <c r="G343" s="69">
        <f>G344</f>
        <v>0</v>
      </c>
      <c r="H343" s="64"/>
      <c r="I343" s="69">
        <f t="shared" si="69"/>
        <v>0</v>
      </c>
      <c r="J343" s="64"/>
      <c r="K343" s="85">
        <f t="shared" si="70"/>
        <v>0</v>
      </c>
      <c r="L343" s="85"/>
      <c r="M343" s="85">
        <f t="shared" si="64"/>
        <v>0</v>
      </c>
      <c r="N343" s="85"/>
      <c r="O343" s="85">
        <f t="shared" si="65"/>
        <v>0</v>
      </c>
      <c r="P343" s="85"/>
      <c r="Q343" s="85">
        <f t="shared" si="62"/>
        <v>0</v>
      </c>
    </row>
    <row r="344" spans="1:17" ht="33" hidden="1">
      <c r="A344" s="61" t="str">
        <f ca="1">IF(ISERROR(MATCH(F344,Код_КВР,0)),"",INDIRECT(ADDRESS(MATCH(F344,Код_КВР,0)+1,2,,,"КВР")))</f>
        <v>Социальные выплаты гражданам, кроме публичных нормативных социальных выплат</v>
      </c>
      <c r="B344" s="88">
        <v>801</v>
      </c>
      <c r="C344" s="8" t="s">
        <v>196</v>
      </c>
      <c r="D344" s="8" t="s">
        <v>223</v>
      </c>
      <c r="E344" s="115" t="s">
        <v>425</v>
      </c>
      <c r="F344" s="115">
        <v>320</v>
      </c>
      <c r="G344" s="69">
        <f>G345</f>
        <v>0</v>
      </c>
      <c r="H344" s="64"/>
      <c r="I344" s="69">
        <f t="shared" si="69"/>
        <v>0</v>
      </c>
      <c r="J344" s="64"/>
      <c r="K344" s="85">
        <f t="shared" si="70"/>
        <v>0</v>
      </c>
      <c r="L344" s="85"/>
      <c r="M344" s="85">
        <f t="shared" si="64"/>
        <v>0</v>
      </c>
      <c r="N344" s="85"/>
      <c r="O344" s="85">
        <f t="shared" si="65"/>
        <v>0</v>
      </c>
      <c r="P344" s="85"/>
      <c r="Q344" s="85">
        <f t="shared" si="62"/>
        <v>0</v>
      </c>
    </row>
    <row r="345" spans="1:17" ht="12.75" hidden="1">
      <c r="A345" s="61" t="str">
        <f ca="1">IF(ISERROR(MATCH(F345,Код_КВР,0)),"",INDIRECT(ADDRESS(MATCH(F345,Код_КВР,0)+1,2,,,"КВР")))</f>
        <v>Субсидии гражданам на приобретение жилья</v>
      </c>
      <c r="B345" s="88">
        <v>801</v>
      </c>
      <c r="C345" s="8" t="s">
        <v>196</v>
      </c>
      <c r="D345" s="8" t="s">
        <v>223</v>
      </c>
      <c r="E345" s="115" t="s">
        <v>425</v>
      </c>
      <c r="F345" s="115">
        <v>322</v>
      </c>
      <c r="G345" s="69"/>
      <c r="H345" s="64"/>
      <c r="I345" s="69">
        <f t="shared" si="69"/>
        <v>0</v>
      </c>
      <c r="J345" s="64"/>
      <c r="K345" s="85">
        <f t="shared" si="70"/>
        <v>0</v>
      </c>
      <c r="L345" s="85"/>
      <c r="M345" s="85">
        <f t="shared" si="64"/>
        <v>0</v>
      </c>
      <c r="N345" s="85"/>
      <c r="O345" s="85">
        <f t="shared" si="65"/>
        <v>0</v>
      </c>
      <c r="P345" s="85"/>
      <c r="Q345" s="85">
        <f t="shared" si="62"/>
        <v>0</v>
      </c>
    </row>
    <row r="346" spans="1:17" ht="33">
      <c r="A346" s="61" t="str">
        <f ca="1">IF(ISERROR(MATCH(E346,Код_КЦСР,0)),"",INDIRECT(ADDRESS(MATCH(E346,Код_КЦСР,0)+1,2,,,"КЦСР")))</f>
        <v>Оказание социальной помощи работникам бюджетных учреждений здравоохранения при приобретении жилья по ипотечному кредиту</v>
      </c>
      <c r="B346" s="88">
        <v>801</v>
      </c>
      <c r="C346" s="8" t="s">
        <v>196</v>
      </c>
      <c r="D346" s="8" t="s">
        <v>223</v>
      </c>
      <c r="E346" s="115" t="s">
        <v>30</v>
      </c>
      <c r="F346" s="115"/>
      <c r="G346" s="69">
        <f aca="true" t="shared" si="75" ref="G346:P349">G347</f>
        <v>9169.8</v>
      </c>
      <c r="H346" s="69">
        <f t="shared" si="75"/>
        <v>0</v>
      </c>
      <c r="I346" s="69">
        <f t="shared" si="69"/>
        <v>9169.8</v>
      </c>
      <c r="J346" s="69">
        <f t="shared" si="75"/>
        <v>0</v>
      </c>
      <c r="K346" s="85">
        <f t="shared" si="70"/>
        <v>9169.8</v>
      </c>
      <c r="L346" s="13">
        <f t="shared" si="75"/>
        <v>0</v>
      </c>
      <c r="M346" s="85">
        <f t="shared" si="64"/>
        <v>9169.8</v>
      </c>
      <c r="N346" s="13">
        <f t="shared" si="75"/>
        <v>0</v>
      </c>
      <c r="O346" s="85">
        <f t="shared" si="65"/>
        <v>9169.8</v>
      </c>
      <c r="P346" s="13">
        <f t="shared" si="75"/>
        <v>0</v>
      </c>
      <c r="Q346" s="85">
        <f t="shared" si="62"/>
        <v>9169.8</v>
      </c>
    </row>
    <row r="347" spans="1:17" ht="33">
      <c r="A347" s="61" t="str">
        <f ca="1">IF(ISERROR(MATCH(E347,Код_КЦСР,0)),"",INDIRECT(ADDRESS(MATCH(E347,Код_КЦСР,0)+1,2,,,"КЦСР")))</f>
        <v>Предоставление единовременных и ежемесячных социальных выплат работникам бюджетных учреждений здравоохранения</v>
      </c>
      <c r="B347" s="88">
        <v>801</v>
      </c>
      <c r="C347" s="8" t="s">
        <v>196</v>
      </c>
      <c r="D347" s="8" t="s">
        <v>223</v>
      </c>
      <c r="E347" s="115" t="s">
        <v>32</v>
      </c>
      <c r="F347" s="115"/>
      <c r="G347" s="69">
        <f t="shared" si="75"/>
        <v>9169.8</v>
      </c>
      <c r="H347" s="69">
        <f t="shared" si="75"/>
        <v>0</v>
      </c>
      <c r="I347" s="69">
        <f t="shared" si="69"/>
        <v>9169.8</v>
      </c>
      <c r="J347" s="69">
        <f t="shared" si="75"/>
        <v>0</v>
      </c>
      <c r="K347" s="85">
        <f t="shared" si="70"/>
        <v>9169.8</v>
      </c>
      <c r="L347" s="13">
        <f t="shared" si="75"/>
        <v>0</v>
      </c>
      <c r="M347" s="85">
        <f t="shared" si="64"/>
        <v>9169.8</v>
      </c>
      <c r="N347" s="13">
        <f t="shared" si="75"/>
        <v>0</v>
      </c>
      <c r="O347" s="85">
        <f t="shared" si="65"/>
        <v>9169.8</v>
      </c>
      <c r="P347" s="13">
        <f t="shared" si="75"/>
        <v>0</v>
      </c>
      <c r="Q347" s="85">
        <f t="shared" si="62"/>
        <v>9169.8</v>
      </c>
    </row>
    <row r="348" spans="1:17" ht="12.75">
      <c r="A348" s="61" t="str">
        <f ca="1">IF(ISERROR(MATCH(F348,Код_КВР,0)),"",INDIRECT(ADDRESS(MATCH(F348,Код_КВР,0)+1,2,,,"КВР")))</f>
        <v>Социальное обеспечение и иные выплаты населению</v>
      </c>
      <c r="B348" s="88">
        <v>801</v>
      </c>
      <c r="C348" s="8" t="s">
        <v>196</v>
      </c>
      <c r="D348" s="8" t="s">
        <v>223</v>
      </c>
      <c r="E348" s="115" t="s">
        <v>32</v>
      </c>
      <c r="F348" s="115">
        <v>300</v>
      </c>
      <c r="G348" s="69">
        <f t="shared" si="75"/>
        <v>9169.8</v>
      </c>
      <c r="H348" s="69">
        <f t="shared" si="75"/>
        <v>0</v>
      </c>
      <c r="I348" s="69">
        <f t="shared" si="69"/>
        <v>9169.8</v>
      </c>
      <c r="J348" s="69">
        <f t="shared" si="75"/>
        <v>0</v>
      </c>
      <c r="K348" s="85">
        <f t="shared" si="70"/>
        <v>9169.8</v>
      </c>
      <c r="L348" s="13">
        <f t="shared" si="75"/>
        <v>0</v>
      </c>
      <c r="M348" s="85">
        <f t="shared" si="64"/>
        <v>9169.8</v>
      </c>
      <c r="N348" s="13">
        <f t="shared" si="75"/>
        <v>0</v>
      </c>
      <c r="O348" s="85">
        <f t="shared" si="65"/>
        <v>9169.8</v>
      </c>
      <c r="P348" s="13">
        <f t="shared" si="75"/>
        <v>0</v>
      </c>
      <c r="Q348" s="85">
        <f t="shared" si="62"/>
        <v>9169.8</v>
      </c>
    </row>
    <row r="349" spans="1:17" ht="33">
      <c r="A349" s="61" t="str">
        <f ca="1">IF(ISERROR(MATCH(F349,Код_КВР,0)),"",INDIRECT(ADDRESS(MATCH(F349,Код_КВР,0)+1,2,,,"КВР")))</f>
        <v>Социальные выплаты гражданам, кроме публичных нормативных социальных выплат</v>
      </c>
      <c r="B349" s="88">
        <v>801</v>
      </c>
      <c r="C349" s="8" t="s">
        <v>196</v>
      </c>
      <c r="D349" s="8" t="s">
        <v>223</v>
      </c>
      <c r="E349" s="115" t="s">
        <v>32</v>
      </c>
      <c r="F349" s="115">
        <v>320</v>
      </c>
      <c r="G349" s="69">
        <f t="shared" si="75"/>
        <v>9169.8</v>
      </c>
      <c r="H349" s="69">
        <f t="shared" si="75"/>
        <v>0</v>
      </c>
      <c r="I349" s="69">
        <f t="shared" si="69"/>
        <v>9169.8</v>
      </c>
      <c r="J349" s="69">
        <f t="shared" si="75"/>
        <v>0</v>
      </c>
      <c r="K349" s="85">
        <f t="shared" si="70"/>
        <v>9169.8</v>
      </c>
      <c r="L349" s="13">
        <f t="shared" si="75"/>
        <v>0</v>
      </c>
      <c r="M349" s="85">
        <f t="shared" si="64"/>
        <v>9169.8</v>
      </c>
      <c r="N349" s="13">
        <f t="shared" si="75"/>
        <v>0</v>
      </c>
      <c r="O349" s="85">
        <f t="shared" si="65"/>
        <v>9169.8</v>
      </c>
      <c r="P349" s="13">
        <f t="shared" si="75"/>
        <v>0</v>
      </c>
      <c r="Q349" s="85">
        <f t="shared" si="62"/>
        <v>9169.8</v>
      </c>
    </row>
    <row r="350" spans="1:17" ht="33">
      <c r="A350" s="61" t="str">
        <f ca="1">IF(ISERROR(MATCH(F350,Код_КВР,0)),"",INDIRECT(ADDRESS(MATCH(F350,Код_КВР,0)+1,2,,,"КВР")))</f>
        <v>Пособия, компенсации и иные социальные выплаты гражданам, кроме публичных нормативных обязательств</v>
      </c>
      <c r="B350" s="88">
        <v>801</v>
      </c>
      <c r="C350" s="8" t="s">
        <v>196</v>
      </c>
      <c r="D350" s="8" t="s">
        <v>223</v>
      </c>
      <c r="E350" s="115" t="s">
        <v>32</v>
      </c>
      <c r="F350" s="115">
        <v>321</v>
      </c>
      <c r="G350" s="69">
        <v>9169.8</v>
      </c>
      <c r="H350" s="64"/>
      <c r="I350" s="69">
        <f t="shared" si="69"/>
        <v>9169.8</v>
      </c>
      <c r="J350" s="64"/>
      <c r="K350" s="85">
        <f t="shared" si="70"/>
        <v>9169.8</v>
      </c>
      <c r="L350" s="85"/>
      <c r="M350" s="85">
        <f t="shared" si="64"/>
        <v>9169.8</v>
      </c>
      <c r="N350" s="85"/>
      <c r="O350" s="85">
        <f t="shared" si="65"/>
        <v>9169.8</v>
      </c>
      <c r="P350" s="85"/>
      <c r="Q350" s="85">
        <f t="shared" si="62"/>
        <v>9169.8</v>
      </c>
    </row>
    <row r="351" spans="1:17" ht="33">
      <c r="A351" s="61" t="str">
        <f ca="1">IF(ISERROR(MATCH(E351,Код_КЦСР,0)),"",INDIRECT(ADDRESS(MATCH(E351,Код_КЦСР,0)+1,2,,,"КЦСР")))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351" s="88">
        <v>801</v>
      </c>
      <c r="C351" s="8" t="s">
        <v>196</v>
      </c>
      <c r="D351" s="8" t="s">
        <v>223</v>
      </c>
      <c r="E351" s="115" t="s">
        <v>158</v>
      </c>
      <c r="F351" s="115"/>
      <c r="G351" s="69">
        <f aca="true" t="shared" si="76" ref="G351:P354">G352</f>
        <v>100</v>
      </c>
      <c r="H351" s="69">
        <f t="shared" si="76"/>
        <v>0</v>
      </c>
      <c r="I351" s="69">
        <f t="shared" si="69"/>
        <v>100</v>
      </c>
      <c r="J351" s="69">
        <f t="shared" si="76"/>
        <v>0</v>
      </c>
      <c r="K351" s="85">
        <f t="shared" si="70"/>
        <v>100</v>
      </c>
      <c r="L351" s="13">
        <f t="shared" si="76"/>
        <v>0</v>
      </c>
      <c r="M351" s="85">
        <f t="shared" si="64"/>
        <v>100</v>
      </c>
      <c r="N351" s="13">
        <f t="shared" si="76"/>
        <v>0</v>
      </c>
      <c r="O351" s="85">
        <f t="shared" si="65"/>
        <v>100</v>
      </c>
      <c r="P351" s="13">
        <f t="shared" si="76"/>
        <v>0</v>
      </c>
      <c r="Q351" s="85">
        <f aca="true" t="shared" si="77" ref="Q351:Q414">O351+P351</f>
        <v>100</v>
      </c>
    </row>
    <row r="352" spans="1:17" ht="22.5" customHeight="1">
      <c r="A352" s="61" t="str">
        <f ca="1">IF(ISERROR(MATCH(E352,Код_КЦСР,0)),"",INDIRECT(ADDRESS(MATCH(E352,Код_КЦСР,0)+1,2,,,"КЦСР")))</f>
        <v>Профилактика преступлений и иных правонарушений в городе Череповце</v>
      </c>
      <c r="B352" s="88">
        <v>801</v>
      </c>
      <c r="C352" s="8" t="s">
        <v>196</v>
      </c>
      <c r="D352" s="8" t="s">
        <v>223</v>
      </c>
      <c r="E352" s="115" t="s">
        <v>160</v>
      </c>
      <c r="F352" s="115"/>
      <c r="G352" s="69">
        <f t="shared" si="76"/>
        <v>100</v>
      </c>
      <c r="H352" s="69">
        <f t="shared" si="76"/>
        <v>0</v>
      </c>
      <c r="I352" s="69">
        <f t="shared" si="69"/>
        <v>100</v>
      </c>
      <c r="J352" s="69">
        <f t="shared" si="76"/>
        <v>0</v>
      </c>
      <c r="K352" s="85">
        <f t="shared" si="70"/>
        <v>100</v>
      </c>
      <c r="L352" s="13">
        <f t="shared" si="76"/>
        <v>0</v>
      </c>
      <c r="M352" s="85">
        <f t="shared" si="64"/>
        <v>100</v>
      </c>
      <c r="N352" s="13">
        <f t="shared" si="76"/>
        <v>0</v>
      </c>
      <c r="O352" s="85">
        <f t="shared" si="65"/>
        <v>100</v>
      </c>
      <c r="P352" s="13">
        <f t="shared" si="76"/>
        <v>0</v>
      </c>
      <c r="Q352" s="85">
        <f t="shared" si="77"/>
        <v>100</v>
      </c>
    </row>
    <row r="353" spans="1:17" ht="12.75">
      <c r="A353" s="61" t="str">
        <f ca="1">IF(ISERROR(MATCH(E353,Код_КЦСР,0)),"",INDIRECT(ADDRESS(MATCH(E353,Код_КЦСР,0)+1,2,,,"КЦСР")))</f>
        <v>Привлечение общественности к охране общественного порядка</v>
      </c>
      <c r="B353" s="88">
        <v>801</v>
      </c>
      <c r="C353" s="8" t="s">
        <v>196</v>
      </c>
      <c r="D353" s="8" t="s">
        <v>223</v>
      </c>
      <c r="E353" s="115" t="s">
        <v>162</v>
      </c>
      <c r="F353" s="115"/>
      <c r="G353" s="69">
        <f t="shared" si="76"/>
        <v>100</v>
      </c>
      <c r="H353" s="69">
        <f t="shared" si="76"/>
        <v>0</v>
      </c>
      <c r="I353" s="69">
        <f t="shared" si="69"/>
        <v>100</v>
      </c>
      <c r="J353" s="69">
        <f t="shared" si="76"/>
        <v>0</v>
      </c>
      <c r="K353" s="85">
        <f t="shared" si="70"/>
        <v>100</v>
      </c>
      <c r="L353" s="13">
        <f t="shared" si="76"/>
        <v>0</v>
      </c>
      <c r="M353" s="85">
        <f t="shared" si="64"/>
        <v>100</v>
      </c>
      <c r="N353" s="13">
        <f t="shared" si="76"/>
        <v>0</v>
      </c>
      <c r="O353" s="85">
        <f t="shared" si="65"/>
        <v>100</v>
      </c>
      <c r="P353" s="13">
        <f t="shared" si="76"/>
        <v>0</v>
      </c>
      <c r="Q353" s="85">
        <f t="shared" si="77"/>
        <v>100</v>
      </c>
    </row>
    <row r="354" spans="1:17" ht="12.75">
      <c r="A354" s="61" t="str">
        <f ca="1">IF(ISERROR(MATCH(F354,Код_КВР,0)),"",INDIRECT(ADDRESS(MATCH(F354,Код_КВР,0)+1,2,,,"КВР")))</f>
        <v>Социальное обеспечение и иные выплаты населению</v>
      </c>
      <c r="B354" s="88">
        <v>801</v>
      </c>
      <c r="C354" s="8" t="s">
        <v>196</v>
      </c>
      <c r="D354" s="8" t="s">
        <v>223</v>
      </c>
      <c r="E354" s="115" t="s">
        <v>162</v>
      </c>
      <c r="F354" s="115">
        <v>300</v>
      </c>
      <c r="G354" s="69">
        <f t="shared" si="76"/>
        <v>100</v>
      </c>
      <c r="H354" s="69">
        <f t="shared" si="76"/>
        <v>0</v>
      </c>
      <c r="I354" s="69">
        <f t="shared" si="69"/>
        <v>100</v>
      </c>
      <c r="J354" s="69">
        <f t="shared" si="76"/>
        <v>0</v>
      </c>
      <c r="K354" s="85">
        <f t="shared" si="70"/>
        <v>100</v>
      </c>
      <c r="L354" s="13">
        <f t="shared" si="76"/>
        <v>0</v>
      </c>
      <c r="M354" s="85">
        <f t="shared" si="64"/>
        <v>100</v>
      </c>
      <c r="N354" s="13">
        <f t="shared" si="76"/>
        <v>0</v>
      </c>
      <c r="O354" s="85">
        <f t="shared" si="65"/>
        <v>100</v>
      </c>
      <c r="P354" s="13">
        <f t="shared" si="76"/>
        <v>0</v>
      </c>
      <c r="Q354" s="85">
        <f t="shared" si="77"/>
        <v>100</v>
      </c>
    </row>
    <row r="355" spans="1:17" ht="12.75">
      <c r="A355" s="61" t="str">
        <f ca="1">IF(ISERROR(MATCH(F355,Код_КВР,0)),"",INDIRECT(ADDRESS(MATCH(F355,Код_КВР,0)+1,2,,,"КВР")))</f>
        <v>Иные выплаты населению</v>
      </c>
      <c r="B355" s="88">
        <v>801</v>
      </c>
      <c r="C355" s="8" t="s">
        <v>196</v>
      </c>
      <c r="D355" s="8" t="s">
        <v>223</v>
      </c>
      <c r="E355" s="115" t="s">
        <v>162</v>
      </c>
      <c r="F355" s="115">
        <v>360</v>
      </c>
      <c r="G355" s="69">
        <v>100</v>
      </c>
      <c r="H355" s="64"/>
      <c r="I355" s="69">
        <f t="shared" si="69"/>
        <v>100</v>
      </c>
      <c r="J355" s="64"/>
      <c r="K355" s="85">
        <f t="shared" si="70"/>
        <v>100</v>
      </c>
      <c r="L355" s="85"/>
      <c r="M355" s="85">
        <f t="shared" si="64"/>
        <v>100</v>
      </c>
      <c r="N355" s="85"/>
      <c r="O355" s="85">
        <f t="shared" si="65"/>
        <v>100</v>
      </c>
      <c r="P355" s="85"/>
      <c r="Q355" s="85">
        <f t="shared" si="77"/>
        <v>100</v>
      </c>
    </row>
    <row r="356" spans="1:17" ht="12.75">
      <c r="A356" s="61" t="str">
        <f ca="1">IF(ISERROR(MATCH(C356,Код_Раздел,0)),"",INDIRECT(ADDRESS(MATCH(C356,Код_Раздел,0)+1,2,,,"Раздел")))</f>
        <v>Средства массовой информации</v>
      </c>
      <c r="B356" s="88">
        <v>801</v>
      </c>
      <c r="C356" s="8" t="s">
        <v>204</v>
      </c>
      <c r="D356" s="8"/>
      <c r="E356" s="115"/>
      <c r="F356" s="115"/>
      <c r="G356" s="69">
        <f>G357</f>
        <v>44285.899999999994</v>
      </c>
      <c r="H356" s="69">
        <f>H357</f>
        <v>0</v>
      </c>
      <c r="I356" s="69">
        <f t="shared" si="69"/>
        <v>44285.899999999994</v>
      </c>
      <c r="J356" s="69">
        <f>J357</f>
        <v>134</v>
      </c>
      <c r="K356" s="85">
        <f t="shared" si="70"/>
        <v>44419.899999999994</v>
      </c>
      <c r="L356" s="13">
        <f>L357</f>
        <v>-61.9</v>
      </c>
      <c r="M356" s="85">
        <f t="shared" si="64"/>
        <v>44357.99999999999</v>
      </c>
      <c r="N356" s="13">
        <f>N357</f>
        <v>34.9</v>
      </c>
      <c r="O356" s="85">
        <f t="shared" si="65"/>
        <v>44392.899999999994</v>
      </c>
      <c r="P356" s="13">
        <f>P357</f>
        <v>0</v>
      </c>
      <c r="Q356" s="85">
        <f t="shared" si="77"/>
        <v>44392.899999999994</v>
      </c>
    </row>
    <row r="357" spans="1:17" ht="12.75">
      <c r="A357" s="12" t="s">
        <v>206</v>
      </c>
      <c r="B357" s="88">
        <v>801</v>
      </c>
      <c r="C357" s="8" t="s">
        <v>204</v>
      </c>
      <c r="D357" s="8" t="s">
        <v>222</v>
      </c>
      <c r="E357" s="115"/>
      <c r="F357" s="115"/>
      <c r="G357" s="69">
        <f>G364</f>
        <v>44285.899999999994</v>
      </c>
      <c r="H357" s="69">
        <f>H364</f>
        <v>0</v>
      </c>
      <c r="I357" s="69">
        <f t="shared" si="69"/>
        <v>44285.899999999994</v>
      </c>
      <c r="J357" s="69">
        <f>J358+J364</f>
        <v>134</v>
      </c>
      <c r="K357" s="85">
        <f t="shared" si="70"/>
        <v>44419.899999999994</v>
      </c>
      <c r="L357" s="13">
        <f>L358+L364</f>
        <v>-61.9</v>
      </c>
      <c r="M357" s="85">
        <f aca="true" t="shared" si="78" ref="M357:M420">K357+L357</f>
        <v>44357.99999999999</v>
      </c>
      <c r="N357" s="13">
        <f>N358+N364</f>
        <v>34.9</v>
      </c>
      <c r="O357" s="85">
        <f aca="true" t="shared" si="79" ref="O357:O420">M357+N357</f>
        <v>44392.899999999994</v>
      </c>
      <c r="P357" s="13">
        <f>P358+P364</f>
        <v>0</v>
      </c>
      <c r="Q357" s="85">
        <f t="shared" si="77"/>
        <v>44392.899999999994</v>
      </c>
    </row>
    <row r="358" spans="1:17" ht="33">
      <c r="A358" s="61" t="str">
        <f ca="1">IF(ISERROR(MATCH(E358,Код_КЦСР,0)),"",INDIRECT(ADDRESS(MATCH(E358,Код_КЦСР,0)+1,2,,,"КЦСР")))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358" s="88">
        <v>801</v>
      </c>
      <c r="C358" s="8" t="s">
        <v>204</v>
      </c>
      <c r="D358" s="8" t="s">
        <v>222</v>
      </c>
      <c r="E358" s="115" t="s">
        <v>81</v>
      </c>
      <c r="F358" s="115"/>
      <c r="G358" s="69"/>
      <c r="H358" s="69"/>
      <c r="I358" s="69"/>
      <c r="J358" s="69">
        <f>J359</f>
        <v>7.5</v>
      </c>
      <c r="K358" s="85">
        <f t="shared" si="70"/>
        <v>7.5</v>
      </c>
      <c r="L358" s="13">
        <f>L359</f>
        <v>0</v>
      </c>
      <c r="M358" s="85">
        <f t="shared" si="78"/>
        <v>7.5</v>
      </c>
      <c r="N358" s="13">
        <f>N359</f>
        <v>0</v>
      </c>
      <c r="O358" s="85">
        <f t="shared" si="79"/>
        <v>7.5</v>
      </c>
      <c r="P358" s="13">
        <f>P359</f>
        <v>0</v>
      </c>
      <c r="Q358" s="85">
        <f t="shared" si="77"/>
        <v>7.5</v>
      </c>
    </row>
    <row r="359" spans="1:17" ht="24.75" customHeight="1">
      <c r="A359" s="61" t="str">
        <f ca="1">IF(ISERROR(MATCH(E359,Код_КЦСР,0)),"",INDIRECT(ADDRESS(MATCH(E359,Код_КЦСР,0)+1,2,,,"КЦСР")))</f>
        <v>Обеспечение пожарной безопасности муниципальных учреждений города</v>
      </c>
      <c r="B359" s="88">
        <v>801</v>
      </c>
      <c r="C359" s="8" t="s">
        <v>204</v>
      </c>
      <c r="D359" s="8" t="s">
        <v>222</v>
      </c>
      <c r="E359" s="115" t="s">
        <v>83</v>
      </c>
      <c r="F359" s="115"/>
      <c r="G359" s="69"/>
      <c r="H359" s="69"/>
      <c r="I359" s="69"/>
      <c r="J359" s="69">
        <f>J360</f>
        <v>7.5</v>
      </c>
      <c r="K359" s="85">
        <f t="shared" si="70"/>
        <v>7.5</v>
      </c>
      <c r="L359" s="13">
        <f>L360</f>
        <v>0</v>
      </c>
      <c r="M359" s="85">
        <f t="shared" si="78"/>
        <v>7.5</v>
      </c>
      <c r="N359" s="13">
        <f>N360</f>
        <v>0</v>
      </c>
      <c r="O359" s="85">
        <f t="shared" si="79"/>
        <v>7.5</v>
      </c>
      <c r="P359" s="13">
        <f>P360</f>
        <v>0</v>
      </c>
      <c r="Q359" s="85">
        <f t="shared" si="77"/>
        <v>7.5</v>
      </c>
    </row>
    <row r="360" spans="1:17" ht="49.5">
      <c r="A360" s="61" t="str">
        <f ca="1">IF(ISERROR(MATCH(E360,Код_КЦСР,0)),"",INDIRECT(ADDRESS(MATCH(E360,Код_КЦСР,0)+1,2,,,"КЦСР")))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360" s="88">
        <v>801</v>
      </c>
      <c r="C360" s="8" t="s">
        <v>204</v>
      </c>
      <c r="D360" s="8" t="s">
        <v>222</v>
      </c>
      <c r="E360" s="115" t="s">
        <v>85</v>
      </c>
      <c r="F360" s="115"/>
      <c r="G360" s="69"/>
      <c r="H360" s="69"/>
      <c r="I360" s="69"/>
      <c r="J360" s="69">
        <f>J361</f>
        <v>7.5</v>
      </c>
      <c r="K360" s="85">
        <f t="shared" si="70"/>
        <v>7.5</v>
      </c>
      <c r="L360" s="13">
        <f>L361</f>
        <v>0</v>
      </c>
      <c r="M360" s="85">
        <f t="shared" si="78"/>
        <v>7.5</v>
      </c>
      <c r="N360" s="13">
        <f>N361</f>
        <v>0</v>
      </c>
      <c r="O360" s="85">
        <f t="shared" si="79"/>
        <v>7.5</v>
      </c>
      <c r="P360" s="13">
        <f>P361</f>
        <v>0</v>
      </c>
      <c r="Q360" s="85">
        <f t="shared" si="77"/>
        <v>7.5</v>
      </c>
    </row>
    <row r="361" spans="1:17" ht="12.75">
      <c r="A361" s="61" t="str">
        <f aca="true" t="shared" si="80" ref="A361:A363">IF(ISERROR(MATCH(F361,Код_КВР,0)),"",INDIRECT(ADDRESS(MATCH(F361,Код_КВР,0)+1,2,,,"КВР")))</f>
        <v>Закупка товаров, работ и услуг для муниципальных нужд</v>
      </c>
      <c r="B361" s="88">
        <v>801</v>
      </c>
      <c r="C361" s="8" t="s">
        <v>204</v>
      </c>
      <c r="D361" s="8" t="s">
        <v>222</v>
      </c>
      <c r="E361" s="115" t="s">
        <v>85</v>
      </c>
      <c r="F361" s="115">
        <v>200</v>
      </c>
      <c r="G361" s="69"/>
      <c r="H361" s="69"/>
      <c r="I361" s="69"/>
      <c r="J361" s="69">
        <f>J362</f>
        <v>7.5</v>
      </c>
      <c r="K361" s="85">
        <f t="shared" si="70"/>
        <v>7.5</v>
      </c>
      <c r="L361" s="13">
        <f>L362</f>
        <v>0</v>
      </c>
      <c r="M361" s="85">
        <f t="shared" si="78"/>
        <v>7.5</v>
      </c>
      <c r="N361" s="13">
        <f>N362</f>
        <v>0</v>
      </c>
      <c r="O361" s="85">
        <f t="shared" si="79"/>
        <v>7.5</v>
      </c>
      <c r="P361" s="13">
        <f>P362</f>
        <v>0</v>
      </c>
      <c r="Q361" s="85">
        <f t="shared" si="77"/>
        <v>7.5</v>
      </c>
    </row>
    <row r="362" spans="1:17" ht="33">
      <c r="A362" s="61" t="str">
        <f ca="1" t="shared" si="80"/>
        <v>Иные закупки товаров, работ и услуг для обеспечения муниципальных нужд</v>
      </c>
      <c r="B362" s="88">
        <v>801</v>
      </c>
      <c r="C362" s="8" t="s">
        <v>204</v>
      </c>
      <c r="D362" s="8" t="s">
        <v>222</v>
      </c>
      <c r="E362" s="115" t="s">
        <v>85</v>
      </c>
      <c r="F362" s="115">
        <v>240</v>
      </c>
      <c r="G362" s="69"/>
      <c r="H362" s="69"/>
      <c r="I362" s="69"/>
      <c r="J362" s="69">
        <f>J363</f>
        <v>7.5</v>
      </c>
      <c r="K362" s="85">
        <f t="shared" si="70"/>
        <v>7.5</v>
      </c>
      <c r="L362" s="13">
        <f>L363</f>
        <v>0</v>
      </c>
      <c r="M362" s="85">
        <f t="shared" si="78"/>
        <v>7.5</v>
      </c>
      <c r="N362" s="13">
        <f>N363</f>
        <v>0</v>
      </c>
      <c r="O362" s="85">
        <f t="shared" si="79"/>
        <v>7.5</v>
      </c>
      <c r="P362" s="13">
        <f>P363</f>
        <v>0</v>
      </c>
      <c r="Q362" s="85">
        <f t="shared" si="77"/>
        <v>7.5</v>
      </c>
    </row>
    <row r="363" spans="1:17" ht="33">
      <c r="A363" s="61" t="str">
        <f ca="1" t="shared" si="80"/>
        <v xml:space="preserve">Прочая закупка товаров, работ и услуг для обеспечения муниципальных нужд         </v>
      </c>
      <c r="B363" s="88">
        <v>801</v>
      </c>
      <c r="C363" s="8" t="s">
        <v>204</v>
      </c>
      <c r="D363" s="8" t="s">
        <v>222</v>
      </c>
      <c r="E363" s="115" t="s">
        <v>85</v>
      </c>
      <c r="F363" s="115">
        <v>244</v>
      </c>
      <c r="G363" s="69"/>
      <c r="H363" s="69"/>
      <c r="I363" s="69"/>
      <c r="J363" s="69">
        <v>7.5</v>
      </c>
      <c r="K363" s="85">
        <f t="shared" si="70"/>
        <v>7.5</v>
      </c>
      <c r="L363" s="13"/>
      <c r="M363" s="85">
        <f t="shared" si="78"/>
        <v>7.5</v>
      </c>
      <c r="N363" s="13"/>
      <c r="O363" s="85">
        <f t="shared" si="79"/>
        <v>7.5</v>
      </c>
      <c r="P363" s="13"/>
      <c r="Q363" s="85">
        <f t="shared" si="77"/>
        <v>7.5</v>
      </c>
    </row>
    <row r="364" spans="1:17" ht="33">
      <c r="A364" s="61" t="str">
        <f ca="1">IF(ISERROR(MATCH(E364,Код_КЦСР,0)),"",INDIRECT(ADDRESS(MATCH(E364,Код_КЦСР,0)+1,2,,,"КЦСР")))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364" s="88">
        <v>801</v>
      </c>
      <c r="C364" s="8" t="s">
        <v>204</v>
      </c>
      <c r="D364" s="8" t="s">
        <v>222</v>
      </c>
      <c r="E364" s="115" t="s">
        <v>144</v>
      </c>
      <c r="F364" s="115"/>
      <c r="G364" s="69">
        <f>G365+G375</f>
        <v>44285.899999999994</v>
      </c>
      <c r="H364" s="69">
        <f>H365+H375</f>
        <v>0</v>
      </c>
      <c r="I364" s="69">
        <f t="shared" si="69"/>
        <v>44285.899999999994</v>
      </c>
      <c r="J364" s="69">
        <f>J365+J375</f>
        <v>126.5</v>
      </c>
      <c r="K364" s="85">
        <f t="shared" si="70"/>
        <v>44412.399999999994</v>
      </c>
      <c r="L364" s="13">
        <f>L365+L375</f>
        <v>-61.9</v>
      </c>
      <c r="M364" s="85">
        <f t="shared" si="78"/>
        <v>44350.49999999999</v>
      </c>
      <c r="N364" s="13">
        <f>N365+N375</f>
        <v>34.9</v>
      </c>
      <c r="O364" s="85">
        <f t="shared" si="79"/>
        <v>44385.399999999994</v>
      </c>
      <c r="P364" s="13">
        <f>P365+P375</f>
        <v>0</v>
      </c>
      <c r="Q364" s="85">
        <f t="shared" si="77"/>
        <v>44385.399999999994</v>
      </c>
    </row>
    <row r="365" spans="1:17" ht="49.5">
      <c r="A365" s="61" t="str">
        <f ca="1">IF(ISERROR(MATCH(E365,Код_КЦСР,0)),"",INDIRECT(ADDRESS(MATCH(E365,Код_КЦСР,0)+1,2,,,"КЦСР")))</f>
        <v>Обеспечение информирования населения о деятельности органов местного самоуправления, органов мэрии Череповца и актуальных вопросах городской жизнедеятельности</v>
      </c>
      <c r="B365" s="88">
        <v>801</v>
      </c>
      <c r="C365" s="8" t="s">
        <v>204</v>
      </c>
      <c r="D365" s="8" t="s">
        <v>222</v>
      </c>
      <c r="E365" s="115" t="s">
        <v>154</v>
      </c>
      <c r="F365" s="115"/>
      <c r="G365" s="69">
        <f>G366+G368+G371</f>
        <v>23381.1</v>
      </c>
      <c r="H365" s="69">
        <f>H366+H368+H371</f>
        <v>0</v>
      </c>
      <c r="I365" s="69">
        <f t="shared" si="69"/>
        <v>23381.1</v>
      </c>
      <c r="J365" s="69">
        <f>J366+J368+J371</f>
        <v>126.5</v>
      </c>
      <c r="K365" s="85">
        <f t="shared" si="70"/>
        <v>23507.6</v>
      </c>
      <c r="L365" s="13">
        <f>L366+L368+L371</f>
        <v>-61.9</v>
      </c>
      <c r="M365" s="85">
        <f t="shared" si="78"/>
        <v>23445.699999999997</v>
      </c>
      <c r="N365" s="13">
        <f>N366+N368+N371</f>
        <v>34.9</v>
      </c>
      <c r="O365" s="85">
        <f t="shared" si="79"/>
        <v>23480.6</v>
      </c>
      <c r="P365" s="13">
        <f>P366+P368+P371</f>
        <v>0</v>
      </c>
      <c r="Q365" s="85">
        <f t="shared" si="77"/>
        <v>23480.6</v>
      </c>
    </row>
    <row r="366" spans="1:17" ht="33">
      <c r="A366" s="61" t="str">
        <f aca="true" t="shared" si="81" ref="A366:A372">IF(ISERROR(MATCH(F366,Код_КВР,0)),"",INDIRECT(ADDRESS(MATCH(F366,Код_КВР,0)+1,2,,,"КВР")))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66" s="88">
        <v>801</v>
      </c>
      <c r="C366" s="8" t="s">
        <v>204</v>
      </c>
      <c r="D366" s="8" t="s">
        <v>222</v>
      </c>
      <c r="E366" s="115" t="s">
        <v>154</v>
      </c>
      <c r="F366" s="115">
        <v>100</v>
      </c>
      <c r="G366" s="69">
        <f>G367</f>
        <v>19202.6</v>
      </c>
      <c r="H366" s="69">
        <f>H367</f>
        <v>0</v>
      </c>
      <c r="I366" s="69">
        <f t="shared" si="69"/>
        <v>19202.6</v>
      </c>
      <c r="J366" s="69">
        <f>J367</f>
        <v>0</v>
      </c>
      <c r="K366" s="85">
        <f t="shared" si="70"/>
        <v>19202.6</v>
      </c>
      <c r="L366" s="13">
        <f>L367</f>
        <v>0</v>
      </c>
      <c r="M366" s="85">
        <f t="shared" si="78"/>
        <v>19202.6</v>
      </c>
      <c r="N366" s="13">
        <f>N367</f>
        <v>0</v>
      </c>
      <c r="O366" s="85">
        <f t="shared" si="79"/>
        <v>19202.6</v>
      </c>
      <c r="P366" s="13">
        <f>P367</f>
        <v>0</v>
      </c>
      <c r="Q366" s="85">
        <f t="shared" si="77"/>
        <v>19202.6</v>
      </c>
    </row>
    <row r="367" spans="1:17" ht="12.75">
      <c r="A367" s="61" t="str">
        <f ca="1" t="shared" si="81"/>
        <v>Расходы на выплаты персоналу казенных учреждений</v>
      </c>
      <c r="B367" s="88">
        <v>801</v>
      </c>
      <c r="C367" s="8" t="s">
        <v>204</v>
      </c>
      <c r="D367" s="8" t="s">
        <v>222</v>
      </c>
      <c r="E367" s="115" t="s">
        <v>154</v>
      </c>
      <c r="F367" s="115">
        <v>110</v>
      </c>
      <c r="G367" s="69">
        <v>19202.6</v>
      </c>
      <c r="H367" s="69"/>
      <c r="I367" s="69">
        <f t="shared" si="69"/>
        <v>19202.6</v>
      </c>
      <c r="J367" s="69"/>
      <c r="K367" s="85">
        <f t="shared" si="70"/>
        <v>19202.6</v>
      </c>
      <c r="L367" s="13"/>
      <c r="M367" s="85">
        <f t="shared" si="78"/>
        <v>19202.6</v>
      </c>
      <c r="N367" s="13"/>
      <c r="O367" s="85">
        <f t="shared" si="79"/>
        <v>19202.6</v>
      </c>
      <c r="P367" s="13"/>
      <c r="Q367" s="85">
        <f t="shared" si="77"/>
        <v>19202.6</v>
      </c>
    </row>
    <row r="368" spans="1:17" ht="12.75">
      <c r="A368" s="100" t="str">
        <f ca="1" t="shared" si="81"/>
        <v>Закупка товаров, работ и услуг для муниципальных нужд</v>
      </c>
      <c r="B368" s="99">
        <v>801</v>
      </c>
      <c r="C368" s="102" t="s">
        <v>204</v>
      </c>
      <c r="D368" s="102" t="s">
        <v>222</v>
      </c>
      <c r="E368" s="99" t="s">
        <v>154</v>
      </c>
      <c r="F368" s="99">
        <v>200</v>
      </c>
      <c r="G368" s="108">
        <f>G369</f>
        <v>4028.5</v>
      </c>
      <c r="H368" s="108">
        <f>H369</f>
        <v>0</v>
      </c>
      <c r="I368" s="108">
        <f t="shared" si="69"/>
        <v>4028.5</v>
      </c>
      <c r="J368" s="108">
        <f>J369</f>
        <v>124.5</v>
      </c>
      <c r="K368" s="109">
        <f t="shared" si="70"/>
        <v>4153</v>
      </c>
      <c r="L368" s="110">
        <f>L369</f>
        <v>-61.9</v>
      </c>
      <c r="M368" s="109">
        <f t="shared" si="78"/>
        <v>4091.1</v>
      </c>
      <c r="N368" s="110">
        <f>N369</f>
        <v>30.099999999999998</v>
      </c>
      <c r="O368" s="109">
        <f t="shared" si="79"/>
        <v>4121.2</v>
      </c>
      <c r="P368" s="110">
        <f>P369</f>
        <v>-18</v>
      </c>
      <c r="Q368" s="85">
        <f t="shared" si="77"/>
        <v>4103.2</v>
      </c>
    </row>
    <row r="369" spans="1:17" ht="33">
      <c r="A369" s="100" t="str">
        <f ca="1" t="shared" si="81"/>
        <v>Иные закупки товаров, работ и услуг для обеспечения муниципальных нужд</v>
      </c>
      <c r="B369" s="99">
        <v>801</v>
      </c>
      <c r="C369" s="102" t="s">
        <v>204</v>
      </c>
      <c r="D369" s="102" t="s">
        <v>222</v>
      </c>
      <c r="E369" s="99" t="s">
        <v>154</v>
      </c>
      <c r="F369" s="99">
        <v>240</v>
      </c>
      <c r="G369" s="108">
        <f>G370</f>
        <v>4028.5</v>
      </c>
      <c r="H369" s="111"/>
      <c r="I369" s="108">
        <f t="shared" si="69"/>
        <v>4028.5</v>
      </c>
      <c r="J369" s="111">
        <f>J370</f>
        <v>124.5</v>
      </c>
      <c r="K369" s="109">
        <f t="shared" si="70"/>
        <v>4153</v>
      </c>
      <c r="L369" s="109">
        <f>L370</f>
        <v>-61.9</v>
      </c>
      <c r="M369" s="109">
        <f t="shared" si="78"/>
        <v>4091.1</v>
      </c>
      <c r="N369" s="109">
        <f>N370</f>
        <v>30.099999999999998</v>
      </c>
      <c r="O369" s="109">
        <f t="shared" si="79"/>
        <v>4121.2</v>
      </c>
      <c r="P369" s="109">
        <f>P370</f>
        <v>-18</v>
      </c>
      <c r="Q369" s="85">
        <f t="shared" si="77"/>
        <v>4103.2</v>
      </c>
    </row>
    <row r="370" spans="1:17" ht="33">
      <c r="A370" s="100" t="str">
        <f ca="1" t="shared" si="81"/>
        <v xml:space="preserve">Прочая закупка товаров, работ и услуг для обеспечения муниципальных нужд         </v>
      </c>
      <c r="B370" s="99">
        <v>801</v>
      </c>
      <c r="C370" s="102" t="s">
        <v>204</v>
      </c>
      <c r="D370" s="102" t="s">
        <v>222</v>
      </c>
      <c r="E370" s="99" t="s">
        <v>154</v>
      </c>
      <c r="F370" s="99">
        <v>244</v>
      </c>
      <c r="G370" s="108">
        <v>4028.5</v>
      </c>
      <c r="H370" s="111"/>
      <c r="I370" s="108">
        <f t="shared" si="69"/>
        <v>4028.5</v>
      </c>
      <c r="J370" s="111">
        <f>134-7.5-2</f>
        <v>124.5</v>
      </c>
      <c r="K370" s="109">
        <f t="shared" si="70"/>
        <v>4153</v>
      </c>
      <c r="L370" s="109">
        <f>-3.9-58</f>
        <v>-61.9</v>
      </c>
      <c r="M370" s="109">
        <f t="shared" si="78"/>
        <v>4091.1</v>
      </c>
      <c r="N370" s="109">
        <f>34.9-4.8</f>
        <v>30.099999999999998</v>
      </c>
      <c r="O370" s="109">
        <f t="shared" si="79"/>
        <v>4121.2</v>
      </c>
      <c r="P370" s="109">
        <f>-6-12</f>
        <v>-18</v>
      </c>
      <c r="Q370" s="85">
        <f t="shared" si="77"/>
        <v>4103.2</v>
      </c>
    </row>
    <row r="371" spans="1:17" ht="12.75">
      <c r="A371" s="100" t="str">
        <f ca="1" t="shared" si="81"/>
        <v>Иные бюджетные ассигнования</v>
      </c>
      <c r="B371" s="99">
        <v>801</v>
      </c>
      <c r="C371" s="102" t="s">
        <v>204</v>
      </c>
      <c r="D371" s="102" t="s">
        <v>222</v>
      </c>
      <c r="E371" s="99" t="s">
        <v>154</v>
      </c>
      <c r="F371" s="99">
        <v>800</v>
      </c>
      <c r="G371" s="108">
        <f>G372</f>
        <v>150</v>
      </c>
      <c r="H371" s="108">
        <f>H372</f>
        <v>0</v>
      </c>
      <c r="I371" s="108">
        <f t="shared" si="69"/>
        <v>150</v>
      </c>
      <c r="J371" s="108">
        <f>J372</f>
        <v>2</v>
      </c>
      <c r="K371" s="109">
        <f t="shared" si="70"/>
        <v>152</v>
      </c>
      <c r="L371" s="110">
        <f>L372</f>
        <v>0</v>
      </c>
      <c r="M371" s="109">
        <f t="shared" si="78"/>
        <v>152</v>
      </c>
      <c r="N371" s="110">
        <f>N372</f>
        <v>4.8</v>
      </c>
      <c r="O371" s="109">
        <f t="shared" si="79"/>
        <v>156.8</v>
      </c>
      <c r="P371" s="110">
        <f>P372</f>
        <v>18</v>
      </c>
      <c r="Q371" s="85">
        <f t="shared" si="77"/>
        <v>174.8</v>
      </c>
    </row>
    <row r="372" spans="1:17" ht="12.75">
      <c r="A372" s="100" t="str">
        <f ca="1" t="shared" si="81"/>
        <v>Уплата налогов, сборов и иных платежей</v>
      </c>
      <c r="B372" s="99">
        <v>801</v>
      </c>
      <c r="C372" s="102" t="s">
        <v>204</v>
      </c>
      <c r="D372" s="102" t="s">
        <v>222</v>
      </c>
      <c r="E372" s="99" t="s">
        <v>154</v>
      </c>
      <c r="F372" s="99">
        <v>850</v>
      </c>
      <c r="G372" s="108">
        <f>SUM(G373:G374)</f>
        <v>150</v>
      </c>
      <c r="H372" s="108">
        <f>SUM(H373:H374)</f>
        <v>0</v>
      </c>
      <c r="I372" s="108">
        <f t="shared" si="69"/>
        <v>150</v>
      </c>
      <c r="J372" s="108">
        <f>SUM(J373:J374)</f>
        <v>2</v>
      </c>
      <c r="K372" s="109">
        <f t="shared" si="70"/>
        <v>152</v>
      </c>
      <c r="L372" s="110">
        <f>SUM(L373:L374)</f>
        <v>0</v>
      </c>
      <c r="M372" s="109">
        <f t="shared" si="78"/>
        <v>152</v>
      </c>
      <c r="N372" s="110">
        <f>SUM(N373:N374)</f>
        <v>4.8</v>
      </c>
      <c r="O372" s="109">
        <f t="shared" si="79"/>
        <v>156.8</v>
      </c>
      <c r="P372" s="110">
        <f>SUM(P373:P374)</f>
        <v>18</v>
      </c>
      <c r="Q372" s="85">
        <f t="shared" si="77"/>
        <v>174.8</v>
      </c>
    </row>
    <row r="373" spans="1:17" ht="12.75">
      <c r="A373" s="100" t="str">
        <f ca="1">IF(ISERROR(MATCH(F373,Код_КВР,0)),"",INDIRECT(ADDRESS(MATCH(F373,Код_КВР,0)+1,2,,,"КВР")))</f>
        <v>Уплата налога на имущество организаций и земельного налога</v>
      </c>
      <c r="B373" s="99">
        <v>801</v>
      </c>
      <c r="C373" s="102" t="s">
        <v>204</v>
      </c>
      <c r="D373" s="102" t="s">
        <v>222</v>
      </c>
      <c r="E373" s="99" t="s">
        <v>154</v>
      </c>
      <c r="F373" s="99">
        <v>851</v>
      </c>
      <c r="G373" s="108">
        <v>142</v>
      </c>
      <c r="H373" s="111"/>
      <c r="I373" s="108">
        <f t="shared" si="69"/>
        <v>142</v>
      </c>
      <c r="J373" s="111"/>
      <c r="K373" s="109">
        <f t="shared" si="70"/>
        <v>142</v>
      </c>
      <c r="L373" s="109"/>
      <c r="M373" s="109">
        <f t="shared" si="78"/>
        <v>142</v>
      </c>
      <c r="N373" s="109"/>
      <c r="O373" s="109">
        <f t="shared" si="79"/>
        <v>142</v>
      </c>
      <c r="P373" s="109"/>
      <c r="Q373" s="85">
        <f t="shared" si="77"/>
        <v>142</v>
      </c>
    </row>
    <row r="374" spans="1:17" ht="12.75">
      <c r="A374" s="100" t="str">
        <f ca="1">IF(ISERROR(MATCH(F374,Код_КВР,0)),"",INDIRECT(ADDRESS(MATCH(F374,Код_КВР,0)+1,2,,,"КВР")))</f>
        <v>Уплата прочих налогов, сборов и иных платежей</v>
      </c>
      <c r="B374" s="99">
        <v>801</v>
      </c>
      <c r="C374" s="102" t="s">
        <v>204</v>
      </c>
      <c r="D374" s="102" t="s">
        <v>222</v>
      </c>
      <c r="E374" s="99" t="s">
        <v>154</v>
      </c>
      <c r="F374" s="99">
        <v>852</v>
      </c>
      <c r="G374" s="108">
        <v>8</v>
      </c>
      <c r="H374" s="111"/>
      <c r="I374" s="108">
        <f t="shared" si="69"/>
        <v>8</v>
      </c>
      <c r="J374" s="111">
        <v>2</v>
      </c>
      <c r="K374" s="109">
        <f t="shared" si="70"/>
        <v>10</v>
      </c>
      <c r="L374" s="109"/>
      <c r="M374" s="109">
        <f t="shared" si="78"/>
        <v>10</v>
      </c>
      <c r="N374" s="109">
        <v>4.8</v>
      </c>
      <c r="O374" s="109">
        <f t="shared" si="79"/>
        <v>14.8</v>
      </c>
      <c r="P374" s="109">
        <f>6+12</f>
        <v>18</v>
      </c>
      <c r="Q374" s="85">
        <f t="shared" si="77"/>
        <v>32.8</v>
      </c>
    </row>
    <row r="375" spans="1:17" ht="49.5">
      <c r="A375" s="61" t="str">
        <f ca="1">IF(ISERROR(MATCH(E375,Код_КЦСР,0)),"",INDIRECT(ADDRESS(MATCH(E375,Код_КЦСР,0)+1,2,,,"КЦСР")))</f>
        <v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v>
      </c>
      <c r="B375" s="88">
        <v>801</v>
      </c>
      <c r="C375" s="8" t="s">
        <v>204</v>
      </c>
      <c r="D375" s="8" t="s">
        <v>222</v>
      </c>
      <c r="E375" s="115" t="s">
        <v>156</v>
      </c>
      <c r="F375" s="115"/>
      <c r="G375" s="69">
        <f aca="true" t="shared" si="82" ref="G375:P377">G376</f>
        <v>20904.8</v>
      </c>
      <c r="H375" s="69">
        <f t="shared" si="82"/>
        <v>0</v>
      </c>
      <c r="I375" s="69">
        <f t="shared" si="69"/>
        <v>20904.8</v>
      </c>
      <c r="J375" s="69">
        <f t="shared" si="82"/>
        <v>0</v>
      </c>
      <c r="K375" s="85">
        <f t="shared" si="70"/>
        <v>20904.8</v>
      </c>
      <c r="L375" s="13">
        <f t="shared" si="82"/>
        <v>0</v>
      </c>
      <c r="M375" s="85">
        <f t="shared" si="78"/>
        <v>20904.8</v>
      </c>
      <c r="N375" s="13">
        <f t="shared" si="82"/>
        <v>0</v>
      </c>
      <c r="O375" s="85">
        <f t="shared" si="79"/>
        <v>20904.8</v>
      </c>
      <c r="P375" s="13">
        <f t="shared" si="82"/>
        <v>0</v>
      </c>
      <c r="Q375" s="85">
        <f t="shared" si="77"/>
        <v>20904.8</v>
      </c>
    </row>
    <row r="376" spans="1:17" ht="12.75">
      <c r="A376" s="61" t="str">
        <f ca="1">IF(ISERROR(MATCH(F376,Код_КВР,0)),"",INDIRECT(ADDRESS(MATCH(F376,Код_КВР,0)+1,2,,,"КВР")))</f>
        <v>Закупка товаров, работ и услуг для муниципальных нужд</v>
      </c>
      <c r="B376" s="88">
        <v>801</v>
      </c>
      <c r="C376" s="8" t="s">
        <v>204</v>
      </c>
      <c r="D376" s="8" t="s">
        <v>222</v>
      </c>
      <c r="E376" s="115" t="s">
        <v>156</v>
      </c>
      <c r="F376" s="115">
        <v>200</v>
      </c>
      <c r="G376" s="69">
        <f t="shared" si="82"/>
        <v>20904.8</v>
      </c>
      <c r="H376" s="69">
        <f t="shared" si="82"/>
        <v>0</v>
      </c>
      <c r="I376" s="69">
        <f t="shared" si="69"/>
        <v>20904.8</v>
      </c>
      <c r="J376" s="69">
        <f t="shared" si="82"/>
        <v>0</v>
      </c>
      <c r="K376" s="85">
        <f t="shared" si="70"/>
        <v>20904.8</v>
      </c>
      <c r="L376" s="13">
        <f t="shared" si="82"/>
        <v>0</v>
      </c>
      <c r="M376" s="85">
        <f t="shared" si="78"/>
        <v>20904.8</v>
      </c>
      <c r="N376" s="13">
        <f t="shared" si="82"/>
        <v>0</v>
      </c>
      <c r="O376" s="85">
        <f t="shared" si="79"/>
        <v>20904.8</v>
      </c>
      <c r="P376" s="13">
        <f t="shared" si="82"/>
        <v>0</v>
      </c>
      <c r="Q376" s="85">
        <f t="shared" si="77"/>
        <v>20904.8</v>
      </c>
    </row>
    <row r="377" spans="1:17" ht="33">
      <c r="A377" s="61" t="str">
        <f ca="1">IF(ISERROR(MATCH(F377,Код_КВР,0)),"",INDIRECT(ADDRESS(MATCH(F377,Код_КВР,0)+1,2,,,"КВР")))</f>
        <v>Иные закупки товаров, работ и услуг для обеспечения муниципальных нужд</v>
      </c>
      <c r="B377" s="88">
        <v>801</v>
      </c>
      <c r="C377" s="8" t="s">
        <v>204</v>
      </c>
      <c r="D377" s="8" t="s">
        <v>222</v>
      </c>
      <c r="E377" s="115" t="s">
        <v>156</v>
      </c>
      <c r="F377" s="115">
        <v>240</v>
      </c>
      <c r="G377" s="69">
        <f t="shared" si="82"/>
        <v>20904.8</v>
      </c>
      <c r="H377" s="69">
        <f t="shared" si="82"/>
        <v>0</v>
      </c>
      <c r="I377" s="69">
        <f t="shared" si="69"/>
        <v>20904.8</v>
      </c>
      <c r="J377" s="69">
        <f t="shared" si="82"/>
        <v>0</v>
      </c>
      <c r="K377" s="85">
        <f t="shared" si="70"/>
        <v>20904.8</v>
      </c>
      <c r="L377" s="13">
        <f t="shared" si="82"/>
        <v>0</v>
      </c>
      <c r="M377" s="85">
        <f t="shared" si="78"/>
        <v>20904.8</v>
      </c>
      <c r="N377" s="13">
        <f t="shared" si="82"/>
        <v>0</v>
      </c>
      <c r="O377" s="85">
        <f t="shared" si="79"/>
        <v>20904.8</v>
      </c>
      <c r="P377" s="13">
        <f t="shared" si="82"/>
        <v>0</v>
      </c>
      <c r="Q377" s="85">
        <f t="shared" si="77"/>
        <v>20904.8</v>
      </c>
    </row>
    <row r="378" spans="1:17" ht="33">
      <c r="A378" s="61" t="str">
        <f ca="1">IF(ISERROR(MATCH(F378,Код_КВР,0)),"",INDIRECT(ADDRESS(MATCH(F378,Код_КВР,0)+1,2,,,"КВР")))</f>
        <v xml:space="preserve">Прочая закупка товаров, работ и услуг для обеспечения муниципальных нужд         </v>
      </c>
      <c r="B378" s="88">
        <v>801</v>
      </c>
      <c r="C378" s="8" t="s">
        <v>204</v>
      </c>
      <c r="D378" s="8" t="s">
        <v>222</v>
      </c>
      <c r="E378" s="115" t="s">
        <v>156</v>
      </c>
      <c r="F378" s="115">
        <v>244</v>
      </c>
      <c r="G378" s="69">
        <v>20904.8</v>
      </c>
      <c r="H378" s="64"/>
      <c r="I378" s="69">
        <f t="shared" si="69"/>
        <v>20904.8</v>
      </c>
      <c r="J378" s="64"/>
      <c r="K378" s="85">
        <f t="shared" si="70"/>
        <v>20904.8</v>
      </c>
      <c r="L378" s="85"/>
      <c r="M378" s="85">
        <f t="shared" si="78"/>
        <v>20904.8</v>
      </c>
      <c r="N378" s="85"/>
      <c r="O378" s="85">
        <f t="shared" si="79"/>
        <v>20904.8</v>
      </c>
      <c r="P378" s="85"/>
      <c r="Q378" s="85">
        <f t="shared" si="77"/>
        <v>20904.8</v>
      </c>
    </row>
    <row r="379" spans="1:17" ht="12.75">
      <c r="A379" s="61" t="str">
        <f ca="1">IF(ISERROR(MATCH(B379,Код_ППП,0)),"",INDIRECT(ADDRESS(MATCH(B379,Код_ППП,0)+1,2,,,"ППП")))</f>
        <v>ЧЕРЕПОВЕЦКАЯ ГОРОДСКАЯ ДУМА</v>
      </c>
      <c r="B379" s="88">
        <v>802</v>
      </c>
      <c r="C379" s="8"/>
      <c r="D379" s="8"/>
      <c r="E379" s="115"/>
      <c r="F379" s="115"/>
      <c r="G379" s="69">
        <f aca="true" t="shared" si="83" ref="G379:H383">G380</f>
        <v>28887.4</v>
      </c>
      <c r="H379" s="69">
        <f t="shared" si="83"/>
        <v>0</v>
      </c>
      <c r="I379" s="69">
        <f t="shared" si="69"/>
        <v>28887.4</v>
      </c>
      <c r="J379" s="69">
        <f>J380</f>
        <v>-8530.4</v>
      </c>
      <c r="K379" s="85">
        <f t="shared" si="70"/>
        <v>20357</v>
      </c>
      <c r="L379" s="13">
        <f>L380</f>
        <v>0</v>
      </c>
      <c r="M379" s="85">
        <f t="shared" si="78"/>
        <v>20357</v>
      </c>
      <c r="N379" s="13">
        <f>N380</f>
        <v>0</v>
      </c>
      <c r="O379" s="85">
        <f t="shared" si="79"/>
        <v>20357</v>
      </c>
      <c r="P379" s="13">
        <f>P380</f>
        <v>0</v>
      </c>
      <c r="Q379" s="85">
        <f t="shared" si="77"/>
        <v>20357</v>
      </c>
    </row>
    <row r="380" spans="1:17" ht="12.75">
      <c r="A380" s="61" t="str">
        <f ca="1">IF(ISERROR(MATCH(C380,Код_Раздел,0)),"",INDIRECT(ADDRESS(MATCH(C380,Код_Раздел,0)+1,2,,,"Раздел")))</f>
        <v>Общегосударственные  вопросы</v>
      </c>
      <c r="B380" s="88">
        <v>802</v>
      </c>
      <c r="C380" s="8" t="s">
        <v>221</v>
      </c>
      <c r="D380" s="8"/>
      <c r="E380" s="115"/>
      <c r="F380" s="115"/>
      <c r="G380" s="69">
        <f t="shared" si="83"/>
        <v>28887.4</v>
      </c>
      <c r="H380" s="69">
        <f t="shared" si="83"/>
        <v>0</v>
      </c>
      <c r="I380" s="69">
        <f t="shared" si="69"/>
        <v>28887.4</v>
      </c>
      <c r="J380" s="69">
        <f>J381</f>
        <v>-8530.4</v>
      </c>
      <c r="K380" s="85">
        <f t="shared" si="70"/>
        <v>20357</v>
      </c>
      <c r="L380" s="13">
        <f>L381</f>
        <v>0</v>
      </c>
      <c r="M380" s="85">
        <f t="shared" si="78"/>
        <v>20357</v>
      </c>
      <c r="N380" s="13">
        <f>N381</f>
        <v>0</v>
      </c>
      <c r="O380" s="85">
        <f t="shared" si="79"/>
        <v>20357</v>
      </c>
      <c r="P380" s="13">
        <f>P381</f>
        <v>0</v>
      </c>
      <c r="Q380" s="85">
        <f t="shared" si="77"/>
        <v>20357</v>
      </c>
    </row>
    <row r="381" spans="1:17" ht="49.5">
      <c r="A381" s="12" t="s">
        <v>176</v>
      </c>
      <c r="B381" s="88">
        <v>802</v>
      </c>
      <c r="C381" s="8" t="s">
        <v>221</v>
      </c>
      <c r="D381" s="8" t="s">
        <v>223</v>
      </c>
      <c r="E381" s="115"/>
      <c r="F381" s="115"/>
      <c r="G381" s="69">
        <f t="shared" si="83"/>
        <v>28887.4</v>
      </c>
      <c r="H381" s="69">
        <f t="shared" si="83"/>
        <v>0</v>
      </c>
      <c r="I381" s="69">
        <f t="shared" si="69"/>
        <v>28887.4</v>
      </c>
      <c r="J381" s="69">
        <f>J382</f>
        <v>-8530.4</v>
      </c>
      <c r="K381" s="85">
        <f t="shared" si="70"/>
        <v>20357</v>
      </c>
      <c r="L381" s="13">
        <f>L382</f>
        <v>0</v>
      </c>
      <c r="M381" s="85">
        <f t="shared" si="78"/>
        <v>20357</v>
      </c>
      <c r="N381" s="13">
        <f>N382</f>
        <v>0</v>
      </c>
      <c r="O381" s="85">
        <f t="shared" si="79"/>
        <v>20357</v>
      </c>
      <c r="P381" s="13">
        <f>P382</f>
        <v>0</v>
      </c>
      <c r="Q381" s="85">
        <f t="shared" si="77"/>
        <v>20357</v>
      </c>
    </row>
    <row r="382" spans="1:17" ht="33">
      <c r="A382" s="61" t="str">
        <f ca="1">IF(ISERROR(MATCH(E382,Код_КЦСР,0)),"",INDIRECT(ADDRESS(MATCH(E382,Код_КЦСР,0)+1,2,,,"КЦСР")))</f>
        <v>Непрограммные направления деятельности органов местного самоуправления</v>
      </c>
      <c r="B382" s="88">
        <v>802</v>
      </c>
      <c r="C382" s="8" t="s">
        <v>221</v>
      </c>
      <c r="D382" s="8" t="s">
        <v>223</v>
      </c>
      <c r="E382" s="115" t="s">
        <v>305</v>
      </c>
      <c r="F382" s="115"/>
      <c r="G382" s="69">
        <f t="shared" si="83"/>
        <v>28887.4</v>
      </c>
      <c r="H382" s="69">
        <f t="shared" si="83"/>
        <v>0</v>
      </c>
      <c r="I382" s="69">
        <f t="shared" si="69"/>
        <v>28887.4</v>
      </c>
      <c r="J382" s="69">
        <f>J383</f>
        <v>-8530.4</v>
      </c>
      <c r="K382" s="85">
        <f t="shared" si="70"/>
        <v>20357</v>
      </c>
      <c r="L382" s="13">
        <f>L383</f>
        <v>0</v>
      </c>
      <c r="M382" s="85">
        <f t="shared" si="78"/>
        <v>20357</v>
      </c>
      <c r="N382" s="13">
        <f>N383</f>
        <v>0</v>
      </c>
      <c r="O382" s="85">
        <f t="shared" si="79"/>
        <v>20357</v>
      </c>
      <c r="P382" s="13">
        <f>P383</f>
        <v>0</v>
      </c>
      <c r="Q382" s="85">
        <f t="shared" si="77"/>
        <v>20357</v>
      </c>
    </row>
    <row r="383" spans="1:17" ht="12.75">
      <c r="A383" s="61" t="str">
        <f ca="1">IF(ISERROR(MATCH(E383,Код_КЦСР,0)),"",INDIRECT(ADDRESS(MATCH(E383,Код_КЦСР,0)+1,2,,,"КЦСР")))</f>
        <v>Расходы, не включенные в муниципальные программы города Череповца</v>
      </c>
      <c r="B383" s="88">
        <v>802</v>
      </c>
      <c r="C383" s="8" t="s">
        <v>221</v>
      </c>
      <c r="D383" s="8" t="s">
        <v>223</v>
      </c>
      <c r="E383" s="115" t="s">
        <v>307</v>
      </c>
      <c r="F383" s="115"/>
      <c r="G383" s="69">
        <f t="shared" si="83"/>
        <v>28887.4</v>
      </c>
      <c r="H383" s="69">
        <f t="shared" si="83"/>
        <v>0</v>
      </c>
      <c r="I383" s="69">
        <f t="shared" si="69"/>
        <v>28887.4</v>
      </c>
      <c r="J383" s="69">
        <f>J384</f>
        <v>-8530.4</v>
      </c>
      <c r="K383" s="85">
        <f t="shared" si="70"/>
        <v>20357</v>
      </c>
      <c r="L383" s="13">
        <f>L384</f>
        <v>0</v>
      </c>
      <c r="M383" s="85">
        <f t="shared" si="78"/>
        <v>20357</v>
      </c>
      <c r="N383" s="13">
        <f>N384</f>
        <v>0</v>
      </c>
      <c r="O383" s="85">
        <f t="shared" si="79"/>
        <v>20357</v>
      </c>
      <c r="P383" s="13">
        <f>P384</f>
        <v>0</v>
      </c>
      <c r="Q383" s="85">
        <f t="shared" si="77"/>
        <v>20357</v>
      </c>
    </row>
    <row r="384" spans="1:17" ht="33">
      <c r="A384" s="61" t="str">
        <f ca="1">IF(ISERROR(MATCH(E384,Код_КЦСР,0)),"",INDIRECT(ADDRESS(MATCH(E384,Код_КЦСР,0)+1,2,,,"КЦСР")))</f>
        <v>Руководство и управление в сфере установленных функций органов местного самоуправления</v>
      </c>
      <c r="B384" s="88">
        <v>802</v>
      </c>
      <c r="C384" s="8" t="s">
        <v>221</v>
      </c>
      <c r="D384" s="8" t="s">
        <v>223</v>
      </c>
      <c r="E384" s="115" t="s">
        <v>309</v>
      </c>
      <c r="F384" s="115"/>
      <c r="G384" s="69">
        <f>G385+G395+G398</f>
        <v>28887.4</v>
      </c>
      <c r="H384" s="69">
        <f>H385+H395+H398</f>
        <v>0</v>
      </c>
      <c r="I384" s="69">
        <f aca="true" t="shared" si="84" ref="I384:I454">G384+H384</f>
        <v>28887.4</v>
      </c>
      <c r="J384" s="69">
        <f>J385+J395+J398</f>
        <v>-8530.4</v>
      </c>
      <c r="K384" s="85">
        <f aca="true" t="shared" si="85" ref="K384:K448">I384+J384</f>
        <v>20357</v>
      </c>
      <c r="L384" s="13">
        <f>L385+L395+L398</f>
        <v>0</v>
      </c>
      <c r="M384" s="85">
        <f t="shared" si="78"/>
        <v>20357</v>
      </c>
      <c r="N384" s="13">
        <f>N385+N395+N398</f>
        <v>0</v>
      </c>
      <c r="O384" s="85">
        <f t="shared" si="79"/>
        <v>20357</v>
      </c>
      <c r="P384" s="13">
        <f>P385+P395+P398</f>
        <v>0</v>
      </c>
      <c r="Q384" s="85">
        <f t="shared" si="77"/>
        <v>20357</v>
      </c>
    </row>
    <row r="385" spans="1:17" ht="12.75">
      <c r="A385" s="61" t="str">
        <f ca="1">IF(ISERROR(MATCH(E385,Код_КЦСР,0)),"",INDIRECT(ADDRESS(MATCH(E385,Код_КЦСР,0)+1,2,,,"КЦСР")))</f>
        <v>Центральный аппарат</v>
      </c>
      <c r="B385" s="88">
        <v>802</v>
      </c>
      <c r="C385" s="8" t="s">
        <v>221</v>
      </c>
      <c r="D385" s="8" t="s">
        <v>223</v>
      </c>
      <c r="E385" s="115" t="s">
        <v>312</v>
      </c>
      <c r="F385" s="115"/>
      <c r="G385" s="69">
        <f>G386+G388+G391</f>
        <v>22979.500000000004</v>
      </c>
      <c r="H385" s="69">
        <f>H386+H388+H391</f>
        <v>0</v>
      </c>
      <c r="I385" s="69">
        <f t="shared" si="84"/>
        <v>22979.500000000004</v>
      </c>
      <c r="J385" s="69">
        <f>J386+J388+J391</f>
        <v>-8530.4</v>
      </c>
      <c r="K385" s="85">
        <f t="shared" si="85"/>
        <v>14449.100000000004</v>
      </c>
      <c r="L385" s="13">
        <f>L386+L388+L391</f>
        <v>0</v>
      </c>
      <c r="M385" s="85">
        <f t="shared" si="78"/>
        <v>14449.100000000004</v>
      </c>
      <c r="N385" s="13">
        <f>N386+N388+N391</f>
        <v>0</v>
      </c>
      <c r="O385" s="85">
        <f t="shared" si="79"/>
        <v>14449.100000000004</v>
      </c>
      <c r="P385" s="13">
        <f>P386+P388+P391</f>
        <v>0</v>
      </c>
      <c r="Q385" s="85">
        <f t="shared" si="77"/>
        <v>14449.100000000004</v>
      </c>
    </row>
    <row r="386" spans="1:17" ht="33">
      <c r="A386" s="61" t="str">
        <f aca="true" t="shared" si="86" ref="A386:A392">IF(ISERROR(MATCH(F386,Код_КВР,0)),"",INDIRECT(ADDRESS(MATCH(F386,Код_КВР,0)+1,2,,,"КВР")))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86" s="88">
        <v>802</v>
      </c>
      <c r="C386" s="8" t="s">
        <v>221</v>
      </c>
      <c r="D386" s="8" t="s">
        <v>223</v>
      </c>
      <c r="E386" s="115" t="s">
        <v>312</v>
      </c>
      <c r="F386" s="115">
        <v>100</v>
      </c>
      <c r="G386" s="69">
        <f>G387</f>
        <v>21566.300000000003</v>
      </c>
      <c r="H386" s="69">
        <f>H387</f>
        <v>0</v>
      </c>
      <c r="I386" s="69">
        <f t="shared" si="84"/>
        <v>21566.300000000003</v>
      </c>
      <c r="J386" s="69">
        <f>J387</f>
        <v>-8140.3</v>
      </c>
      <c r="K386" s="85">
        <f t="shared" si="85"/>
        <v>13426.000000000004</v>
      </c>
      <c r="L386" s="13">
        <f>L387</f>
        <v>0</v>
      </c>
      <c r="M386" s="85">
        <f t="shared" si="78"/>
        <v>13426.000000000004</v>
      </c>
      <c r="N386" s="13">
        <f>N387</f>
        <v>0</v>
      </c>
      <c r="O386" s="85">
        <f t="shared" si="79"/>
        <v>13426.000000000004</v>
      </c>
      <c r="P386" s="13">
        <f>P387</f>
        <v>0</v>
      </c>
      <c r="Q386" s="85">
        <f t="shared" si="77"/>
        <v>13426.000000000004</v>
      </c>
    </row>
    <row r="387" spans="1:17" ht="12.75">
      <c r="A387" s="61" t="str">
        <f ca="1" t="shared" si="86"/>
        <v>Расходы на выплаты персоналу муниципальных органов</v>
      </c>
      <c r="B387" s="88">
        <v>802</v>
      </c>
      <c r="C387" s="8" t="s">
        <v>221</v>
      </c>
      <c r="D387" s="8" t="s">
        <v>223</v>
      </c>
      <c r="E387" s="115" t="s">
        <v>312</v>
      </c>
      <c r="F387" s="115">
        <v>120</v>
      </c>
      <c r="G387" s="69">
        <f>21202.4+363.9</f>
        <v>21566.300000000003</v>
      </c>
      <c r="H387" s="64"/>
      <c r="I387" s="69">
        <f t="shared" si="84"/>
        <v>21566.300000000003</v>
      </c>
      <c r="J387" s="64">
        <v>-8140.3</v>
      </c>
      <c r="K387" s="85">
        <f t="shared" si="85"/>
        <v>13426.000000000004</v>
      </c>
      <c r="L387" s="85"/>
      <c r="M387" s="85">
        <f t="shared" si="78"/>
        <v>13426.000000000004</v>
      </c>
      <c r="N387" s="85"/>
      <c r="O387" s="85">
        <f t="shared" si="79"/>
        <v>13426.000000000004</v>
      </c>
      <c r="P387" s="85"/>
      <c r="Q387" s="85">
        <f t="shared" si="77"/>
        <v>13426.000000000004</v>
      </c>
    </row>
    <row r="388" spans="1:17" ht="12.75">
      <c r="A388" s="61" t="str">
        <f ca="1" t="shared" si="86"/>
        <v>Закупка товаров, работ и услуг для муниципальных нужд</v>
      </c>
      <c r="B388" s="88">
        <v>802</v>
      </c>
      <c r="C388" s="8" t="s">
        <v>221</v>
      </c>
      <c r="D388" s="8" t="s">
        <v>223</v>
      </c>
      <c r="E388" s="115" t="s">
        <v>312</v>
      </c>
      <c r="F388" s="115">
        <v>200</v>
      </c>
      <c r="G388" s="69">
        <f>G389</f>
        <v>1410.8</v>
      </c>
      <c r="H388" s="69">
        <f>H389</f>
        <v>0</v>
      </c>
      <c r="I388" s="69">
        <f t="shared" si="84"/>
        <v>1410.8</v>
      </c>
      <c r="J388" s="69">
        <f>J389</f>
        <v>-390.1</v>
      </c>
      <c r="K388" s="85">
        <f t="shared" si="85"/>
        <v>1020.6999999999999</v>
      </c>
      <c r="L388" s="13">
        <f>L389</f>
        <v>0</v>
      </c>
      <c r="M388" s="85">
        <f t="shared" si="78"/>
        <v>1020.6999999999999</v>
      </c>
      <c r="N388" s="13">
        <f>N389</f>
        <v>0</v>
      </c>
      <c r="O388" s="85">
        <f t="shared" si="79"/>
        <v>1020.6999999999999</v>
      </c>
      <c r="P388" s="13">
        <f>P389</f>
        <v>0</v>
      </c>
      <c r="Q388" s="85">
        <f t="shared" si="77"/>
        <v>1020.6999999999999</v>
      </c>
    </row>
    <row r="389" spans="1:17" ht="33">
      <c r="A389" s="61" t="str">
        <f ca="1" t="shared" si="86"/>
        <v>Иные закупки товаров, работ и услуг для обеспечения муниципальных нужд</v>
      </c>
      <c r="B389" s="88">
        <v>802</v>
      </c>
      <c r="C389" s="8" t="s">
        <v>221</v>
      </c>
      <c r="D389" s="8" t="s">
        <v>223</v>
      </c>
      <c r="E389" s="115" t="s">
        <v>312</v>
      </c>
      <c r="F389" s="115">
        <v>240</v>
      </c>
      <c r="G389" s="69">
        <f>G390</f>
        <v>1410.8</v>
      </c>
      <c r="H389" s="64"/>
      <c r="I389" s="69">
        <f t="shared" si="84"/>
        <v>1410.8</v>
      </c>
      <c r="J389" s="64">
        <f>J390</f>
        <v>-390.1</v>
      </c>
      <c r="K389" s="85">
        <f t="shared" si="85"/>
        <v>1020.6999999999999</v>
      </c>
      <c r="L389" s="85">
        <f>L390</f>
        <v>0</v>
      </c>
      <c r="M389" s="85">
        <f t="shared" si="78"/>
        <v>1020.6999999999999</v>
      </c>
      <c r="N389" s="85">
        <f>N390</f>
        <v>0</v>
      </c>
      <c r="O389" s="85">
        <f t="shared" si="79"/>
        <v>1020.6999999999999</v>
      </c>
      <c r="P389" s="85">
        <f>P390</f>
        <v>0</v>
      </c>
      <c r="Q389" s="85">
        <f t="shared" si="77"/>
        <v>1020.6999999999999</v>
      </c>
    </row>
    <row r="390" spans="1:17" ht="33">
      <c r="A390" s="61" t="str">
        <f ca="1" t="shared" si="86"/>
        <v xml:space="preserve">Прочая закупка товаров, работ и услуг для обеспечения муниципальных нужд         </v>
      </c>
      <c r="B390" s="88">
        <v>802</v>
      </c>
      <c r="C390" s="8" t="s">
        <v>221</v>
      </c>
      <c r="D390" s="8" t="s">
        <v>223</v>
      </c>
      <c r="E390" s="115" t="s">
        <v>312</v>
      </c>
      <c r="F390" s="115">
        <v>244</v>
      </c>
      <c r="G390" s="69">
        <v>1410.8</v>
      </c>
      <c r="H390" s="64"/>
      <c r="I390" s="69">
        <f t="shared" si="84"/>
        <v>1410.8</v>
      </c>
      <c r="J390" s="64">
        <v>-390.1</v>
      </c>
      <c r="K390" s="85">
        <f t="shared" si="85"/>
        <v>1020.6999999999999</v>
      </c>
      <c r="L390" s="85"/>
      <c r="M390" s="85">
        <f t="shared" si="78"/>
        <v>1020.6999999999999</v>
      </c>
      <c r="N390" s="85"/>
      <c r="O390" s="85">
        <f t="shared" si="79"/>
        <v>1020.6999999999999</v>
      </c>
      <c r="P390" s="85"/>
      <c r="Q390" s="85">
        <f t="shared" si="77"/>
        <v>1020.6999999999999</v>
      </c>
    </row>
    <row r="391" spans="1:17" ht="12.75">
      <c r="A391" s="61" t="str">
        <f ca="1" t="shared" si="86"/>
        <v>Иные бюджетные ассигнования</v>
      </c>
      <c r="B391" s="88">
        <v>802</v>
      </c>
      <c r="C391" s="8" t="s">
        <v>221</v>
      </c>
      <c r="D391" s="8" t="s">
        <v>223</v>
      </c>
      <c r="E391" s="115" t="s">
        <v>312</v>
      </c>
      <c r="F391" s="115">
        <v>800</v>
      </c>
      <c r="G391" s="69">
        <f>G392</f>
        <v>2.4</v>
      </c>
      <c r="H391" s="69">
        <f>H392</f>
        <v>0</v>
      </c>
      <c r="I391" s="69">
        <f t="shared" si="84"/>
        <v>2.4</v>
      </c>
      <c r="J391" s="69">
        <f>J392</f>
        <v>0</v>
      </c>
      <c r="K391" s="85">
        <f t="shared" si="85"/>
        <v>2.4</v>
      </c>
      <c r="L391" s="13">
        <f>L392</f>
        <v>0</v>
      </c>
      <c r="M391" s="85">
        <f t="shared" si="78"/>
        <v>2.4</v>
      </c>
      <c r="N391" s="13">
        <f>N392</f>
        <v>0</v>
      </c>
      <c r="O391" s="85">
        <f t="shared" si="79"/>
        <v>2.4</v>
      </c>
      <c r="P391" s="13">
        <f>P392</f>
        <v>0</v>
      </c>
      <c r="Q391" s="85">
        <f t="shared" si="77"/>
        <v>2.4</v>
      </c>
    </row>
    <row r="392" spans="1:17" ht="12.75">
      <c r="A392" s="61" t="str">
        <f ca="1" t="shared" si="86"/>
        <v>Уплата налогов, сборов и иных платежей</v>
      </c>
      <c r="B392" s="88">
        <v>802</v>
      </c>
      <c r="C392" s="8" t="s">
        <v>221</v>
      </c>
      <c r="D392" s="8" t="s">
        <v>223</v>
      </c>
      <c r="E392" s="115" t="s">
        <v>312</v>
      </c>
      <c r="F392" s="115">
        <v>850</v>
      </c>
      <c r="G392" s="69">
        <f>G394</f>
        <v>2.4</v>
      </c>
      <c r="H392" s="69">
        <f>H394</f>
        <v>0</v>
      </c>
      <c r="I392" s="69">
        <f t="shared" si="84"/>
        <v>2.4</v>
      </c>
      <c r="J392" s="69">
        <f>J393+J394</f>
        <v>0</v>
      </c>
      <c r="K392" s="85">
        <f t="shared" si="85"/>
        <v>2.4</v>
      </c>
      <c r="L392" s="13">
        <f>L393+L394</f>
        <v>0</v>
      </c>
      <c r="M392" s="85">
        <f t="shared" si="78"/>
        <v>2.4</v>
      </c>
      <c r="N392" s="13">
        <f>N393+N394</f>
        <v>0</v>
      </c>
      <c r="O392" s="85">
        <f t="shared" si="79"/>
        <v>2.4</v>
      </c>
      <c r="P392" s="13">
        <f>P393+P394</f>
        <v>0</v>
      </c>
      <c r="Q392" s="85">
        <f t="shared" si="77"/>
        <v>2.4</v>
      </c>
    </row>
    <row r="393" spans="1:17" ht="12.75">
      <c r="A393" s="61" t="str">
        <f ca="1">IF(ISERROR(MATCH(F393,Код_КВР,0)),"",INDIRECT(ADDRESS(MATCH(F393,Код_КВР,0)+1,2,,,"КВР")))</f>
        <v>Уплата налога на имущество организаций и земельного налога</v>
      </c>
      <c r="B393" s="88">
        <v>802</v>
      </c>
      <c r="C393" s="8" t="s">
        <v>221</v>
      </c>
      <c r="D393" s="8" t="s">
        <v>223</v>
      </c>
      <c r="E393" s="115" t="s">
        <v>312</v>
      </c>
      <c r="F393" s="115">
        <v>851</v>
      </c>
      <c r="G393" s="69"/>
      <c r="H393" s="69"/>
      <c r="I393" s="69"/>
      <c r="J393" s="69">
        <v>2.4</v>
      </c>
      <c r="K393" s="85">
        <f t="shared" si="85"/>
        <v>2.4</v>
      </c>
      <c r="L393" s="13"/>
      <c r="M393" s="85">
        <f t="shared" si="78"/>
        <v>2.4</v>
      </c>
      <c r="N393" s="13"/>
      <c r="O393" s="85">
        <f t="shared" si="79"/>
        <v>2.4</v>
      </c>
      <c r="P393" s="13"/>
      <c r="Q393" s="85">
        <f t="shared" si="77"/>
        <v>2.4</v>
      </c>
    </row>
    <row r="394" spans="1:17" ht="12.75" hidden="1">
      <c r="A394" s="61" t="str">
        <f ca="1">IF(ISERROR(MATCH(F394,Код_КВР,0)),"",INDIRECT(ADDRESS(MATCH(F394,Код_КВР,0)+1,2,,,"КВР")))</f>
        <v>Уплата прочих налогов, сборов и иных платежей</v>
      </c>
      <c r="B394" s="88">
        <v>802</v>
      </c>
      <c r="C394" s="8" t="s">
        <v>221</v>
      </c>
      <c r="D394" s="8" t="s">
        <v>223</v>
      </c>
      <c r="E394" s="115" t="s">
        <v>312</v>
      </c>
      <c r="F394" s="115">
        <v>852</v>
      </c>
      <c r="G394" s="69">
        <v>2.4</v>
      </c>
      <c r="H394" s="64"/>
      <c r="I394" s="69">
        <f t="shared" si="84"/>
        <v>2.4</v>
      </c>
      <c r="J394" s="64">
        <v>-2.4</v>
      </c>
      <c r="K394" s="85">
        <f t="shared" si="85"/>
        <v>0</v>
      </c>
      <c r="L394" s="85"/>
      <c r="M394" s="85">
        <f t="shared" si="78"/>
        <v>0</v>
      </c>
      <c r="N394" s="85"/>
      <c r="O394" s="85">
        <f t="shared" si="79"/>
        <v>0</v>
      </c>
      <c r="P394" s="85"/>
      <c r="Q394" s="85">
        <f t="shared" si="77"/>
        <v>0</v>
      </c>
    </row>
    <row r="395" spans="1:17" ht="21.95" customHeight="1">
      <c r="A395" s="61" t="str">
        <f ca="1">IF(ISERROR(MATCH(E395,Код_КЦСР,0)),"",INDIRECT(ADDRESS(MATCH(E395,Код_КЦСР,0)+1,2,,,"КЦСР")))</f>
        <v>Председатель представительного органа муниципального образования</v>
      </c>
      <c r="B395" s="88">
        <v>802</v>
      </c>
      <c r="C395" s="8" t="s">
        <v>221</v>
      </c>
      <c r="D395" s="8" t="s">
        <v>223</v>
      </c>
      <c r="E395" s="115" t="s">
        <v>313</v>
      </c>
      <c r="F395" s="115"/>
      <c r="G395" s="69">
        <f>G396</f>
        <v>2201.1</v>
      </c>
      <c r="H395" s="69">
        <f>H396</f>
        <v>0</v>
      </c>
      <c r="I395" s="69">
        <f t="shared" si="84"/>
        <v>2201.1</v>
      </c>
      <c r="J395" s="69">
        <f>J396</f>
        <v>0</v>
      </c>
      <c r="K395" s="85">
        <f t="shared" si="85"/>
        <v>2201.1</v>
      </c>
      <c r="L395" s="13">
        <f>L396</f>
        <v>0</v>
      </c>
      <c r="M395" s="85">
        <f t="shared" si="78"/>
        <v>2201.1</v>
      </c>
      <c r="N395" s="13">
        <f>N396</f>
        <v>0</v>
      </c>
      <c r="O395" s="85">
        <f t="shared" si="79"/>
        <v>2201.1</v>
      </c>
      <c r="P395" s="13">
        <f>P396</f>
        <v>0</v>
      </c>
      <c r="Q395" s="85">
        <f t="shared" si="77"/>
        <v>2201.1</v>
      </c>
    </row>
    <row r="396" spans="1:17" ht="33">
      <c r="A396" s="61" t="str">
        <f ca="1">IF(ISERROR(MATCH(F396,Код_КВР,0)),"",INDIRECT(ADDRESS(MATCH(F396,Код_КВР,0)+1,2,,,"КВР")))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96" s="88">
        <v>802</v>
      </c>
      <c r="C396" s="8" t="s">
        <v>221</v>
      </c>
      <c r="D396" s="8" t="s">
        <v>223</v>
      </c>
      <c r="E396" s="115" t="s">
        <v>313</v>
      </c>
      <c r="F396" s="115">
        <v>100</v>
      </c>
      <c r="G396" s="69">
        <f>G397</f>
        <v>2201.1</v>
      </c>
      <c r="H396" s="69">
        <f>H397</f>
        <v>0</v>
      </c>
      <c r="I396" s="69">
        <f t="shared" si="84"/>
        <v>2201.1</v>
      </c>
      <c r="J396" s="69">
        <f>J397</f>
        <v>0</v>
      </c>
      <c r="K396" s="85">
        <f t="shared" si="85"/>
        <v>2201.1</v>
      </c>
      <c r="L396" s="13">
        <f>L397</f>
        <v>0</v>
      </c>
      <c r="M396" s="85">
        <f t="shared" si="78"/>
        <v>2201.1</v>
      </c>
      <c r="N396" s="13">
        <f>N397</f>
        <v>0</v>
      </c>
      <c r="O396" s="85">
        <f t="shared" si="79"/>
        <v>2201.1</v>
      </c>
      <c r="P396" s="13">
        <f>P397</f>
        <v>0</v>
      </c>
      <c r="Q396" s="85">
        <f t="shared" si="77"/>
        <v>2201.1</v>
      </c>
    </row>
    <row r="397" spans="1:17" ht="12.75">
      <c r="A397" s="61" t="str">
        <f ca="1">IF(ISERROR(MATCH(F397,Код_КВР,0)),"",INDIRECT(ADDRESS(MATCH(F397,Код_КВР,0)+1,2,,,"КВР")))</f>
        <v>Расходы на выплаты персоналу муниципальных органов</v>
      </c>
      <c r="B397" s="88">
        <v>802</v>
      </c>
      <c r="C397" s="8" t="s">
        <v>221</v>
      </c>
      <c r="D397" s="8" t="s">
        <v>223</v>
      </c>
      <c r="E397" s="115" t="s">
        <v>313</v>
      </c>
      <c r="F397" s="115">
        <v>120</v>
      </c>
      <c r="G397" s="69">
        <v>2201.1</v>
      </c>
      <c r="H397" s="64"/>
      <c r="I397" s="69">
        <f t="shared" si="84"/>
        <v>2201.1</v>
      </c>
      <c r="J397" s="64"/>
      <c r="K397" s="85">
        <f t="shared" si="85"/>
        <v>2201.1</v>
      </c>
      <c r="L397" s="85"/>
      <c r="M397" s="85">
        <f t="shared" si="78"/>
        <v>2201.1</v>
      </c>
      <c r="N397" s="85"/>
      <c r="O397" s="85">
        <f t="shared" si="79"/>
        <v>2201.1</v>
      </c>
      <c r="P397" s="85"/>
      <c r="Q397" s="85">
        <f t="shared" si="77"/>
        <v>2201.1</v>
      </c>
    </row>
    <row r="398" spans="1:17" ht="12.75">
      <c r="A398" s="61" t="str">
        <f ca="1">IF(ISERROR(MATCH(E398,Код_КЦСР,0)),"",INDIRECT(ADDRESS(MATCH(E398,Код_КЦСР,0)+1,2,,,"КЦСР")))</f>
        <v>Депутаты представительного органа муниципального образования</v>
      </c>
      <c r="B398" s="88">
        <v>802</v>
      </c>
      <c r="C398" s="8" t="s">
        <v>221</v>
      </c>
      <c r="D398" s="8" t="s">
        <v>223</v>
      </c>
      <c r="E398" s="115" t="s">
        <v>314</v>
      </c>
      <c r="F398" s="115"/>
      <c r="G398" s="69">
        <f>G399</f>
        <v>3706.8</v>
      </c>
      <c r="H398" s="69">
        <f>H399</f>
        <v>0</v>
      </c>
      <c r="I398" s="69">
        <f t="shared" si="84"/>
        <v>3706.8</v>
      </c>
      <c r="J398" s="69">
        <f>J399</f>
        <v>0</v>
      </c>
      <c r="K398" s="85">
        <f t="shared" si="85"/>
        <v>3706.8</v>
      </c>
      <c r="L398" s="13">
        <f>L399</f>
        <v>0</v>
      </c>
      <c r="M398" s="85">
        <f t="shared" si="78"/>
        <v>3706.8</v>
      </c>
      <c r="N398" s="13">
        <f>N399</f>
        <v>0</v>
      </c>
      <c r="O398" s="85">
        <f t="shared" si="79"/>
        <v>3706.8</v>
      </c>
      <c r="P398" s="13">
        <f>P399</f>
        <v>0</v>
      </c>
      <c r="Q398" s="85">
        <f t="shared" si="77"/>
        <v>3706.8</v>
      </c>
    </row>
    <row r="399" spans="1:17" ht="33">
      <c r="A399" s="61" t="str">
        <f ca="1">IF(ISERROR(MATCH(F399,Код_КВР,0)),"",INDIRECT(ADDRESS(MATCH(F399,Код_КВР,0)+1,2,,,"КВР")))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399" s="88">
        <v>802</v>
      </c>
      <c r="C399" s="8" t="s">
        <v>221</v>
      </c>
      <c r="D399" s="8" t="s">
        <v>223</v>
      </c>
      <c r="E399" s="115" t="s">
        <v>314</v>
      </c>
      <c r="F399" s="115">
        <v>100</v>
      </c>
      <c r="G399" s="69">
        <f>G400</f>
        <v>3706.8</v>
      </c>
      <c r="H399" s="69">
        <f>H400</f>
        <v>0</v>
      </c>
      <c r="I399" s="69">
        <f t="shared" si="84"/>
        <v>3706.8</v>
      </c>
      <c r="J399" s="69">
        <f>J400</f>
        <v>0</v>
      </c>
      <c r="K399" s="85">
        <f t="shared" si="85"/>
        <v>3706.8</v>
      </c>
      <c r="L399" s="13">
        <f>L400</f>
        <v>0</v>
      </c>
      <c r="M399" s="85">
        <f t="shared" si="78"/>
        <v>3706.8</v>
      </c>
      <c r="N399" s="13">
        <f>N400</f>
        <v>0</v>
      </c>
      <c r="O399" s="85">
        <f t="shared" si="79"/>
        <v>3706.8</v>
      </c>
      <c r="P399" s="13">
        <f>P400</f>
        <v>0</v>
      </c>
      <c r="Q399" s="85">
        <f t="shared" si="77"/>
        <v>3706.8</v>
      </c>
    </row>
    <row r="400" spans="1:17" ht="12.75">
      <c r="A400" s="61" t="str">
        <f ca="1">IF(ISERROR(MATCH(F400,Код_КВР,0)),"",INDIRECT(ADDRESS(MATCH(F400,Код_КВР,0)+1,2,,,"КВР")))</f>
        <v>Расходы на выплаты персоналу муниципальных органов</v>
      </c>
      <c r="B400" s="88">
        <v>802</v>
      </c>
      <c r="C400" s="8" t="s">
        <v>221</v>
      </c>
      <c r="D400" s="8" t="s">
        <v>223</v>
      </c>
      <c r="E400" s="115" t="s">
        <v>314</v>
      </c>
      <c r="F400" s="115">
        <v>120</v>
      </c>
      <c r="G400" s="69">
        <v>3706.8</v>
      </c>
      <c r="H400" s="64"/>
      <c r="I400" s="69">
        <f t="shared" si="84"/>
        <v>3706.8</v>
      </c>
      <c r="J400" s="64"/>
      <c r="K400" s="85">
        <f t="shared" si="85"/>
        <v>3706.8</v>
      </c>
      <c r="L400" s="85"/>
      <c r="M400" s="85">
        <f t="shared" si="78"/>
        <v>3706.8</v>
      </c>
      <c r="N400" s="85"/>
      <c r="O400" s="85">
        <f t="shared" si="79"/>
        <v>3706.8</v>
      </c>
      <c r="P400" s="85"/>
      <c r="Q400" s="85">
        <f t="shared" si="77"/>
        <v>3706.8</v>
      </c>
    </row>
    <row r="401" spans="1:17" ht="33">
      <c r="A401" s="61" t="str">
        <f ca="1">IF(ISERROR(MATCH(B401,Код_ППП,0)),"",INDIRECT(ADDRESS(MATCH(B401,Код_ППП,0)+1,2,,,"ППП")))</f>
        <v>ДЕПАРТАМЕНТ ЖИЛИЩНО-КОММУНАЛЬНОГО ХОЗЯЙСТВА МЭРИИ ГОРОДА</v>
      </c>
      <c r="B401" s="88">
        <v>803</v>
      </c>
      <c r="C401" s="8"/>
      <c r="D401" s="8"/>
      <c r="E401" s="115"/>
      <c r="F401" s="115"/>
      <c r="G401" s="69">
        <f>G402+G410+G455+G500+G506+G514</f>
        <v>785341.7</v>
      </c>
      <c r="H401" s="69">
        <f>H402+H410+H455+H500+H506+H514</f>
        <v>67187.9</v>
      </c>
      <c r="I401" s="69">
        <f t="shared" si="84"/>
        <v>852529.6</v>
      </c>
      <c r="J401" s="69">
        <f>J402+J410+J455+J500+J506+J514</f>
        <v>-898.9000000000001</v>
      </c>
      <c r="K401" s="85">
        <f t="shared" si="85"/>
        <v>851630.7</v>
      </c>
      <c r="L401" s="13">
        <f>L402+L410+L455+L500+L506+L514</f>
        <v>-6594.8</v>
      </c>
      <c r="M401" s="85">
        <f t="shared" si="78"/>
        <v>845035.8999999999</v>
      </c>
      <c r="N401" s="13">
        <f>N402+N410+N455+N500+N506+N514</f>
        <v>-841</v>
      </c>
      <c r="O401" s="85">
        <f t="shared" si="79"/>
        <v>844194.8999999999</v>
      </c>
      <c r="P401" s="13">
        <f>P402+P410+P455+P500+P506+P514</f>
        <v>-140.2</v>
      </c>
      <c r="Q401" s="85">
        <f t="shared" si="77"/>
        <v>844054.7</v>
      </c>
    </row>
    <row r="402" spans="1:17" ht="12.75">
      <c r="A402" s="61" t="str">
        <f ca="1">IF(ISERROR(MATCH(C402,Код_Раздел,0)),"",INDIRECT(ADDRESS(MATCH(C402,Код_Раздел,0)+1,2,,,"Раздел")))</f>
        <v>Общегосударственные  вопросы</v>
      </c>
      <c r="B402" s="88">
        <v>803</v>
      </c>
      <c r="C402" s="8" t="s">
        <v>221</v>
      </c>
      <c r="D402" s="8"/>
      <c r="E402" s="115"/>
      <c r="F402" s="115"/>
      <c r="G402" s="69">
        <f aca="true" t="shared" si="87" ref="G402:P408">G403</f>
        <v>160</v>
      </c>
      <c r="H402" s="69">
        <f t="shared" si="87"/>
        <v>0</v>
      </c>
      <c r="I402" s="69">
        <f t="shared" si="84"/>
        <v>160</v>
      </c>
      <c r="J402" s="69">
        <f t="shared" si="87"/>
        <v>0</v>
      </c>
      <c r="K402" s="85">
        <f t="shared" si="85"/>
        <v>160</v>
      </c>
      <c r="L402" s="13">
        <f t="shared" si="87"/>
        <v>0</v>
      </c>
      <c r="M402" s="85">
        <f t="shared" si="78"/>
        <v>160</v>
      </c>
      <c r="N402" s="13">
        <f t="shared" si="87"/>
        <v>0</v>
      </c>
      <c r="O402" s="85">
        <f t="shared" si="79"/>
        <v>160</v>
      </c>
      <c r="P402" s="13">
        <f t="shared" si="87"/>
        <v>0</v>
      </c>
      <c r="Q402" s="85">
        <f t="shared" si="77"/>
        <v>160</v>
      </c>
    </row>
    <row r="403" spans="1:17" ht="12.75">
      <c r="A403" s="12" t="s">
        <v>245</v>
      </c>
      <c r="B403" s="88">
        <v>803</v>
      </c>
      <c r="C403" s="8" t="s">
        <v>221</v>
      </c>
      <c r="D403" s="8" t="s">
        <v>198</v>
      </c>
      <c r="E403" s="115"/>
      <c r="F403" s="115"/>
      <c r="G403" s="69">
        <f t="shared" si="87"/>
        <v>160</v>
      </c>
      <c r="H403" s="69">
        <f t="shared" si="87"/>
        <v>0</v>
      </c>
      <c r="I403" s="69">
        <f t="shared" si="84"/>
        <v>160</v>
      </c>
      <c r="J403" s="69">
        <f t="shared" si="87"/>
        <v>0</v>
      </c>
      <c r="K403" s="85">
        <f t="shared" si="85"/>
        <v>160</v>
      </c>
      <c r="L403" s="13">
        <f t="shared" si="87"/>
        <v>0</v>
      </c>
      <c r="M403" s="85">
        <f t="shared" si="78"/>
        <v>160</v>
      </c>
      <c r="N403" s="13">
        <f t="shared" si="87"/>
        <v>0</v>
      </c>
      <c r="O403" s="85">
        <f t="shared" si="79"/>
        <v>160</v>
      </c>
      <c r="P403" s="13">
        <f t="shared" si="87"/>
        <v>0</v>
      </c>
      <c r="Q403" s="85">
        <f t="shared" si="77"/>
        <v>160</v>
      </c>
    </row>
    <row r="404" spans="1:17" ht="33">
      <c r="A404" s="61" t="str">
        <f ca="1">IF(ISERROR(MATCH(E404,Код_КЦСР,0)),"",INDIRECT(ADDRESS(MATCH(E404,Код_КЦСР,0)+1,2,,,"КЦСР")))</f>
        <v>Муниципальная программа «Развитие жилищно-коммунального хозяйства города Череповца» на 2014-2018 годы</v>
      </c>
      <c r="B404" s="88">
        <v>803</v>
      </c>
      <c r="C404" s="8" t="s">
        <v>221</v>
      </c>
      <c r="D404" s="8" t="s">
        <v>198</v>
      </c>
      <c r="E404" s="115" t="s">
        <v>47</v>
      </c>
      <c r="F404" s="115"/>
      <c r="G404" s="69">
        <f t="shared" si="87"/>
        <v>160</v>
      </c>
      <c r="H404" s="69">
        <f t="shared" si="87"/>
        <v>0</v>
      </c>
      <c r="I404" s="69">
        <f t="shared" si="84"/>
        <v>160</v>
      </c>
      <c r="J404" s="69">
        <f t="shared" si="87"/>
        <v>0</v>
      </c>
      <c r="K404" s="85">
        <f t="shared" si="85"/>
        <v>160</v>
      </c>
      <c r="L404" s="13">
        <f t="shared" si="87"/>
        <v>0</v>
      </c>
      <c r="M404" s="85">
        <f t="shared" si="78"/>
        <v>160</v>
      </c>
      <c r="N404" s="13">
        <f t="shared" si="87"/>
        <v>0</v>
      </c>
      <c r="O404" s="85">
        <f t="shared" si="79"/>
        <v>160</v>
      </c>
      <c r="P404" s="13">
        <f t="shared" si="87"/>
        <v>0</v>
      </c>
      <c r="Q404" s="85">
        <f t="shared" si="77"/>
        <v>160</v>
      </c>
    </row>
    <row r="405" spans="1:17" ht="12.75">
      <c r="A405" s="61" t="str">
        <f ca="1">IF(ISERROR(MATCH(E405,Код_КЦСР,0)),"",INDIRECT(ADDRESS(MATCH(E405,Код_КЦСР,0)+1,2,,,"КЦСР")))</f>
        <v>Развитие благоустройства города</v>
      </c>
      <c r="B405" s="88">
        <v>803</v>
      </c>
      <c r="C405" s="8" t="s">
        <v>221</v>
      </c>
      <c r="D405" s="8" t="s">
        <v>198</v>
      </c>
      <c r="E405" s="115" t="s">
        <v>48</v>
      </c>
      <c r="F405" s="115"/>
      <c r="G405" s="69">
        <f t="shared" si="87"/>
        <v>160</v>
      </c>
      <c r="H405" s="69">
        <f t="shared" si="87"/>
        <v>0</v>
      </c>
      <c r="I405" s="69">
        <f t="shared" si="84"/>
        <v>160</v>
      </c>
      <c r="J405" s="69">
        <f t="shared" si="87"/>
        <v>0</v>
      </c>
      <c r="K405" s="85">
        <f t="shared" si="85"/>
        <v>160</v>
      </c>
      <c r="L405" s="13">
        <f t="shared" si="87"/>
        <v>0</v>
      </c>
      <c r="M405" s="85">
        <f t="shared" si="78"/>
        <v>160</v>
      </c>
      <c r="N405" s="13">
        <f t="shared" si="87"/>
        <v>0</v>
      </c>
      <c r="O405" s="85">
        <f t="shared" si="79"/>
        <v>160</v>
      </c>
      <c r="P405" s="13">
        <f t="shared" si="87"/>
        <v>0</v>
      </c>
      <c r="Q405" s="85">
        <f t="shared" si="77"/>
        <v>160</v>
      </c>
    </row>
    <row r="406" spans="1:17" ht="33">
      <c r="A406" s="61" t="str">
        <f ca="1">IF(ISERROR(MATCH(E406,Код_КЦСР,0)),"",INDIRECT(ADDRESS(MATCH(E406,Код_КЦСР,0)+1,2,,,"КЦСР")))</f>
        <v>Мероприятия по решению общегосударственных вопросов и вопросов в области национальной политики</v>
      </c>
      <c r="B406" s="88">
        <v>803</v>
      </c>
      <c r="C406" s="8" t="s">
        <v>221</v>
      </c>
      <c r="D406" s="8" t="s">
        <v>198</v>
      </c>
      <c r="E406" s="115" t="s">
        <v>54</v>
      </c>
      <c r="F406" s="115"/>
      <c r="G406" s="69">
        <f t="shared" si="87"/>
        <v>160</v>
      </c>
      <c r="H406" s="69">
        <f t="shared" si="87"/>
        <v>0</v>
      </c>
      <c r="I406" s="69">
        <f t="shared" si="84"/>
        <v>160</v>
      </c>
      <c r="J406" s="69">
        <f t="shared" si="87"/>
        <v>0</v>
      </c>
      <c r="K406" s="85">
        <f t="shared" si="85"/>
        <v>160</v>
      </c>
      <c r="L406" s="13">
        <f t="shared" si="87"/>
        <v>0</v>
      </c>
      <c r="M406" s="85">
        <f t="shared" si="78"/>
        <v>160</v>
      </c>
      <c r="N406" s="13">
        <f t="shared" si="87"/>
        <v>0</v>
      </c>
      <c r="O406" s="85">
        <f t="shared" si="79"/>
        <v>160</v>
      </c>
      <c r="P406" s="13">
        <f t="shared" si="87"/>
        <v>0</v>
      </c>
      <c r="Q406" s="85">
        <f t="shared" si="77"/>
        <v>160</v>
      </c>
    </row>
    <row r="407" spans="1:17" ht="12.75">
      <c r="A407" s="61" t="str">
        <f ca="1">IF(ISERROR(MATCH(F407,Код_КВР,0)),"",INDIRECT(ADDRESS(MATCH(F407,Код_КВР,0)+1,2,,,"КВР")))</f>
        <v>Закупка товаров, работ и услуг для муниципальных нужд</v>
      </c>
      <c r="B407" s="88">
        <v>803</v>
      </c>
      <c r="C407" s="8" t="s">
        <v>221</v>
      </c>
      <c r="D407" s="8" t="s">
        <v>198</v>
      </c>
      <c r="E407" s="115" t="s">
        <v>54</v>
      </c>
      <c r="F407" s="115">
        <v>200</v>
      </c>
      <c r="G407" s="69">
        <f t="shared" si="87"/>
        <v>160</v>
      </c>
      <c r="H407" s="69">
        <f t="shared" si="87"/>
        <v>0</v>
      </c>
      <c r="I407" s="69">
        <f t="shared" si="84"/>
        <v>160</v>
      </c>
      <c r="J407" s="69">
        <f t="shared" si="87"/>
        <v>0</v>
      </c>
      <c r="K407" s="85">
        <f t="shared" si="85"/>
        <v>160</v>
      </c>
      <c r="L407" s="13">
        <f t="shared" si="87"/>
        <v>0</v>
      </c>
      <c r="M407" s="85">
        <f t="shared" si="78"/>
        <v>160</v>
      </c>
      <c r="N407" s="13">
        <f t="shared" si="87"/>
        <v>0</v>
      </c>
      <c r="O407" s="85">
        <f t="shared" si="79"/>
        <v>160</v>
      </c>
      <c r="P407" s="13">
        <f t="shared" si="87"/>
        <v>0</v>
      </c>
      <c r="Q407" s="85">
        <f t="shared" si="77"/>
        <v>160</v>
      </c>
    </row>
    <row r="408" spans="1:17" ht="33">
      <c r="A408" s="61" t="str">
        <f ca="1">IF(ISERROR(MATCH(F408,Код_КВР,0)),"",INDIRECT(ADDRESS(MATCH(F408,Код_КВР,0)+1,2,,,"КВР")))</f>
        <v>Иные закупки товаров, работ и услуг для обеспечения муниципальных нужд</v>
      </c>
      <c r="B408" s="88">
        <v>803</v>
      </c>
      <c r="C408" s="8" t="s">
        <v>221</v>
      </c>
      <c r="D408" s="8" t="s">
        <v>198</v>
      </c>
      <c r="E408" s="115" t="s">
        <v>54</v>
      </c>
      <c r="F408" s="115">
        <v>240</v>
      </c>
      <c r="G408" s="69">
        <f t="shared" si="87"/>
        <v>160</v>
      </c>
      <c r="H408" s="69">
        <f t="shared" si="87"/>
        <v>0</v>
      </c>
      <c r="I408" s="69">
        <f t="shared" si="84"/>
        <v>160</v>
      </c>
      <c r="J408" s="69">
        <f t="shared" si="87"/>
        <v>0</v>
      </c>
      <c r="K408" s="85">
        <f t="shared" si="85"/>
        <v>160</v>
      </c>
      <c r="L408" s="13">
        <f t="shared" si="87"/>
        <v>0</v>
      </c>
      <c r="M408" s="85">
        <f t="shared" si="78"/>
        <v>160</v>
      </c>
      <c r="N408" s="13">
        <f t="shared" si="87"/>
        <v>0</v>
      </c>
      <c r="O408" s="85">
        <f t="shared" si="79"/>
        <v>160</v>
      </c>
      <c r="P408" s="13">
        <f t="shared" si="87"/>
        <v>0</v>
      </c>
      <c r="Q408" s="85">
        <f t="shared" si="77"/>
        <v>160</v>
      </c>
    </row>
    <row r="409" spans="1:17" ht="33">
      <c r="A409" s="61" t="str">
        <f ca="1">IF(ISERROR(MATCH(F409,Код_КВР,0)),"",INDIRECT(ADDRESS(MATCH(F409,Код_КВР,0)+1,2,,,"КВР")))</f>
        <v xml:space="preserve">Прочая закупка товаров, работ и услуг для обеспечения муниципальных нужд         </v>
      </c>
      <c r="B409" s="88">
        <v>803</v>
      </c>
      <c r="C409" s="8" t="s">
        <v>221</v>
      </c>
      <c r="D409" s="8" t="s">
        <v>198</v>
      </c>
      <c r="E409" s="115" t="s">
        <v>54</v>
      </c>
      <c r="F409" s="115">
        <v>244</v>
      </c>
      <c r="G409" s="69">
        <v>160</v>
      </c>
      <c r="H409" s="64"/>
      <c r="I409" s="69">
        <f t="shared" si="84"/>
        <v>160</v>
      </c>
      <c r="J409" s="64"/>
      <c r="K409" s="85">
        <f t="shared" si="85"/>
        <v>160</v>
      </c>
      <c r="L409" s="85"/>
      <c r="M409" s="85">
        <f t="shared" si="78"/>
        <v>160</v>
      </c>
      <c r="N409" s="85"/>
      <c r="O409" s="85">
        <f t="shared" si="79"/>
        <v>160</v>
      </c>
      <c r="P409" s="85"/>
      <c r="Q409" s="85">
        <f t="shared" si="77"/>
        <v>160</v>
      </c>
    </row>
    <row r="410" spans="1:17" ht="12.75">
      <c r="A410" s="61" t="str">
        <f ca="1">IF(ISERROR(MATCH(C410,Код_Раздел,0)),"",INDIRECT(ADDRESS(MATCH(C410,Код_Раздел,0)+1,2,,,"Раздел")))</f>
        <v>Национальная экономика</v>
      </c>
      <c r="B410" s="88">
        <v>803</v>
      </c>
      <c r="C410" s="8" t="s">
        <v>224</v>
      </c>
      <c r="D410" s="8"/>
      <c r="E410" s="115"/>
      <c r="F410" s="115"/>
      <c r="G410" s="69">
        <f>G417+G439</f>
        <v>615132.7</v>
      </c>
      <c r="H410" s="69">
        <f>H417+H439+H411</f>
        <v>67187.9</v>
      </c>
      <c r="I410" s="69">
        <f>G410+H410</f>
        <v>682320.6</v>
      </c>
      <c r="J410" s="69">
        <f>J417+J439+J411</f>
        <v>0</v>
      </c>
      <c r="K410" s="85">
        <f t="shared" si="85"/>
        <v>682320.6</v>
      </c>
      <c r="L410" s="13">
        <f>L417+L439+L411</f>
        <v>-3913.1000000000004</v>
      </c>
      <c r="M410" s="85">
        <f t="shared" si="78"/>
        <v>678407.5</v>
      </c>
      <c r="N410" s="13">
        <f>N417+N439+N411</f>
        <v>-676.6999999999999</v>
      </c>
      <c r="O410" s="85">
        <f t="shared" si="79"/>
        <v>677730.8</v>
      </c>
      <c r="P410" s="13">
        <f>P417+P439+P411</f>
        <v>0</v>
      </c>
      <c r="Q410" s="85">
        <f t="shared" si="77"/>
        <v>677730.8</v>
      </c>
    </row>
    <row r="411" spans="1:17" ht="12.75">
      <c r="A411" s="77" t="s">
        <v>367</v>
      </c>
      <c r="B411" s="88">
        <v>803</v>
      </c>
      <c r="C411" s="8" t="s">
        <v>224</v>
      </c>
      <c r="D411" s="8" t="s">
        <v>230</v>
      </c>
      <c r="E411" s="115"/>
      <c r="F411" s="115"/>
      <c r="G411" s="69"/>
      <c r="H411" s="69">
        <f>H412</f>
        <v>15804.3</v>
      </c>
      <c r="I411" s="69">
        <f t="shared" si="84"/>
        <v>15804.3</v>
      </c>
      <c r="J411" s="69">
        <f>J412</f>
        <v>0</v>
      </c>
      <c r="K411" s="85">
        <f t="shared" si="85"/>
        <v>15804.3</v>
      </c>
      <c r="L411" s="13">
        <f>L412</f>
        <v>0</v>
      </c>
      <c r="M411" s="85">
        <f t="shared" si="78"/>
        <v>15804.3</v>
      </c>
      <c r="N411" s="13">
        <f>N412</f>
        <v>0</v>
      </c>
      <c r="O411" s="85">
        <f t="shared" si="79"/>
        <v>15804.3</v>
      </c>
      <c r="P411" s="13">
        <f>P412</f>
        <v>0</v>
      </c>
      <c r="Q411" s="85">
        <f t="shared" si="77"/>
        <v>15804.3</v>
      </c>
    </row>
    <row r="412" spans="1:17" ht="33">
      <c r="A412" s="61" t="str">
        <f ca="1">IF(ISERROR(MATCH(E412,Код_КЦСР,0)),"",INDIRECT(ADDRESS(MATCH(E412,Код_КЦСР,0)+1,2,,,"КЦСР")))</f>
        <v>Муниципальная программа «Развитие земельно-имущественного комплекса  города Череповца» на 2014-2018 годы</v>
      </c>
      <c r="B412" s="88">
        <v>803</v>
      </c>
      <c r="C412" s="8" t="s">
        <v>224</v>
      </c>
      <c r="D412" s="8" t="s">
        <v>230</v>
      </c>
      <c r="E412" s="115" t="s">
        <v>62</v>
      </c>
      <c r="F412" s="115"/>
      <c r="G412" s="69"/>
      <c r="H412" s="69">
        <f>H413</f>
        <v>15804.3</v>
      </c>
      <c r="I412" s="69">
        <f t="shared" si="84"/>
        <v>15804.3</v>
      </c>
      <c r="J412" s="69">
        <f>J413</f>
        <v>0</v>
      </c>
      <c r="K412" s="85">
        <f t="shared" si="85"/>
        <v>15804.3</v>
      </c>
      <c r="L412" s="13">
        <f>L413</f>
        <v>0</v>
      </c>
      <c r="M412" s="85">
        <f t="shared" si="78"/>
        <v>15804.3</v>
      </c>
      <c r="N412" s="13">
        <f>N413</f>
        <v>0</v>
      </c>
      <c r="O412" s="85">
        <f t="shared" si="79"/>
        <v>15804.3</v>
      </c>
      <c r="P412" s="13">
        <f>P413</f>
        <v>0</v>
      </c>
      <c r="Q412" s="85">
        <f t="shared" si="77"/>
        <v>15804.3</v>
      </c>
    </row>
    <row r="413" spans="1:17" ht="33">
      <c r="A413" s="61" t="str">
        <f ca="1">IF(ISERROR(MATCH(E413,Код_КЦСР,0)),"",INDIRECT(ADDRESS(MATCH(E413,Код_КЦСР,0)+1,2,,,"КЦСР")))</f>
        <v>Формирование и обеспечение сохранности муниципального земельно-имущественного комплекса</v>
      </c>
      <c r="B413" s="88">
        <v>803</v>
      </c>
      <c r="C413" s="8" t="s">
        <v>224</v>
      </c>
      <c r="D413" s="8" t="s">
        <v>230</v>
      </c>
      <c r="E413" s="115" t="s">
        <v>64</v>
      </c>
      <c r="F413" s="115"/>
      <c r="G413" s="69"/>
      <c r="H413" s="69">
        <f>H414</f>
        <v>15804.3</v>
      </c>
      <c r="I413" s="69">
        <f t="shared" si="84"/>
        <v>15804.3</v>
      </c>
      <c r="J413" s="69">
        <f>J414</f>
        <v>0</v>
      </c>
      <c r="K413" s="85">
        <f t="shared" si="85"/>
        <v>15804.3</v>
      </c>
      <c r="L413" s="13">
        <f>L414</f>
        <v>0</v>
      </c>
      <c r="M413" s="85">
        <f t="shared" si="78"/>
        <v>15804.3</v>
      </c>
      <c r="N413" s="13">
        <f>N414</f>
        <v>0</v>
      </c>
      <c r="O413" s="85">
        <f t="shared" si="79"/>
        <v>15804.3</v>
      </c>
      <c r="P413" s="13">
        <f>P414</f>
        <v>0</v>
      </c>
      <c r="Q413" s="85">
        <f t="shared" si="77"/>
        <v>15804.3</v>
      </c>
    </row>
    <row r="414" spans="1:17" ht="12.75">
      <c r="A414" s="61" t="str">
        <f ca="1">IF(ISERROR(MATCH(F414,Код_КВР,0)),"",INDIRECT(ADDRESS(MATCH(F414,Код_КВР,0)+1,2,,,"КВР")))</f>
        <v>Закупка товаров, работ и услуг для муниципальных нужд</v>
      </c>
      <c r="B414" s="88">
        <v>803</v>
      </c>
      <c r="C414" s="8" t="s">
        <v>224</v>
      </c>
      <c r="D414" s="8" t="s">
        <v>230</v>
      </c>
      <c r="E414" s="115" t="s">
        <v>64</v>
      </c>
      <c r="F414" s="115">
        <v>200</v>
      </c>
      <c r="G414" s="69"/>
      <c r="H414" s="69">
        <f>H415</f>
        <v>15804.3</v>
      </c>
      <c r="I414" s="69">
        <f t="shared" si="84"/>
        <v>15804.3</v>
      </c>
      <c r="J414" s="69">
        <f>J415</f>
        <v>0</v>
      </c>
      <c r="K414" s="85">
        <f t="shared" si="85"/>
        <v>15804.3</v>
      </c>
      <c r="L414" s="13">
        <f>L415</f>
        <v>0</v>
      </c>
      <c r="M414" s="85">
        <f t="shared" si="78"/>
        <v>15804.3</v>
      </c>
      <c r="N414" s="13">
        <f>N415</f>
        <v>0</v>
      </c>
      <c r="O414" s="85">
        <f t="shared" si="79"/>
        <v>15804.3</v>
      </c>
      <c r="P414" s="13">
        <f>P415</f>
        <v>0</v>
      </c>
      <c r="Q414" s="85">
        <f t="shared" si="77"/>
        <v>15804.3</v>
      </c>
    </row>
    <row r="415" spans="1:17" ht="33">
      <c r="A415" s="61" t="str">
        <f ca="1">IF(ISERROR(MATCH(F415,Код_КВР,0)),"",INDIRECT(ADDRESS(MATCH(F415,Код_КВР,0)+1,2,,,"КВР")))</f>
        <v>Иные закупки товаров, работ и услуг для обеспечения муниципальных нужд</v>
      </c>
      <c r="B415" s="88">
        <v>803</v>
      </c>
      <c r="C415" s="8" t="s">
        <v>224</v>
      </c>
      <c r="D415" s="8" t="s">
        <v>230</v>
      </c>
      <c r="E415" s="115" t="s">
        <v>64</v>
      </c>
      <c r="F415" s="115">
        <v>240</v>
      </c>
      <c r="G415" s="69"/>
      <c r="H415" s="69">
        <f>H416</f>
        <v>15804.3</v>
      </c>
      <c r="I415" s="69">
        <f t="shared" si="84"/>
        <v>15804.3</v>
      </c>
      <c r="J415" s="69">
        <f>J416</f>
        <v>0</v>
      </c>
      <c r="K415" s="85">
        <f t="shared" si="85"/>
        <v>15804.3</v>
      </c>
      <c r="L415" s="13">
        <f>L416</f>
        <v>0</v>
      </c>
      <c r="M415" s="85">
        <f t="shared" si="78"/>
        <v>15804.3</v>
      </c>
      <c r="N415" s="13">
        <f>N416</f>
        <v>0</v>
      </c>
      <c r="O415" s="85">
        <f t="shared" si="79"/>
        <v>15804.3</v>
      </c>
      <c r="P415" s="13">
        <f>P416</f>
        <v>0</v>
      </c>
      <c r="Q415" s="85">
        <f aca="true" t="shared" si="88" ref="Q415:Q478">O415+P415</f>
        <v>15804.3</v>
      </c>
    </row>
    <row r="416" spans="1:17" ht="33">
      <c r="A416" s="61" t="str">
        <f ca="1">IF(ISERROR(MATCH(F416,Код_КВР,0)),"",INDIRECT(ADDRESS(MATCH(F416,Код_КВР,0)+1,2,,,"КВР")))</f>
        <v xml:space="preserve">Прочая закупка товаров, работ и услуг для обеспечения муниципальных нужд         </v>
      </c>
      <c r="B416" s="88">
        <v>803</v>
      </c>
      <c r="C416" s="8" t="s">
        <v>224</v>
      </c>
      <c r="D416" s="8" t="s">
        <v>230</v>
      </c>
      <c r="E416" s="115" t="s">
        <v>64</v>
      </c>
      <c r="F416" s="115">
        <v>244</v>
      </c>
      <c r="G416" s="69"/>
      <c r="H416" s="69">
        <v>15804.3</v>
      </c>
      <c r="I416" s="69">
        <f t="shared" si="84"/>
        <v>15804.3</v>
      </c>
      <c r="J416" s="69"/>
      <c r="K416" s="85">
        <f t="shared" si="85"/>
        <v>15804.3</v>
      </c>
      <c r="L416" s="13"/>
      <c r="M416" s="85">
        <f t="shared" si="78"/>
        <v>15804.3</v>
      </c>
      <c r="N416" s="13"/>
      <c r="O416" s="85">
        <f t="shared" si="79"/>
        <v>15804.3</v>
      </c>
      <c r="P416" s="13"/>
      <c r="Q416" s="85">
        <f t="shared" si="88"/>
        <v>15804.3</v>
      </c>
    </row>
    <row r="417" spans="1:17" ht="12.75">
      <c r="A417" s="77" t="s">
        <v>188</v>
      </c>
      <c r="B417" s="88">
        <v>803</v>
      </c>
      <c r="C417" s="8" t="s">
        <v>224</v>
      </c>
      <c r="D417" s="8" t="s">
        <v>227</v>
      </c>
      <c r="E417" s="115"/>
      <c r="F417" s="115"/>
      <c r="G417" s="69">
        <f>G418+G434</f>
        <v>615002.7</v>
      </c>
      <c r="H417" s="69">
        <f>H418+H434</f>
        <v>51383.6</v>
      </c>
      <c r="I417" s="69">
        <f t="shared" si="84"/>
        <v>666386.2999999999</v>
      </c>
      <c r="J417" s="69">
        <f>J418+J434</f>
        <v>0</v>
      </c>
      <c r="K417" s="85">
        <f t="shared" si="85"/>
        <v>666386.2999999999</v>
      </c>
      <c r="L417" s="13">
        <f>L418+L434</f>
        <v>-3913.1000000000004</v>
      </c>
      <c r="M417" s="85">
        <f t="shared" si="78"/>
        <v>662473.2</v>
      </c>
      <c r="N417" s="13">
        <f>N418+N434</f>
        <v>-676.6999999999999</v>
      </c>
      <c r="O417" s="85">
        <f t="shared" si="79"/>
        <v>661796.5</v>
      </c>
      <c r="P417" s="13">
        <f>P418+P434</f>
        <v>0</v>
      </c>
      <c r="Q417" s="85">
        <f t="shared" si="88"/>
        <v>661796.5</v>
      </c>
    </row>
    <row r="418" spans="1:17" ht="33">
      <c r="A418" s="61" t="str">
        <f ca="1">IF(ISERROR(MATCH(E418,Код_КЦСР,0)),"",INDIRECT(ADDRESS(MATCH(E418,Код_КЦСР,0)+1,2,,,"КЦСР")))</f>
        <v>Муниципальная программа «Развитие жилищно-коммунального хозяйства города Череповца» на 2014-2018 годы</v>
      </c>
      <c r="B418" s="88">
        <v>803</v>
      </c>
      <c r="C418" s="8" t="s">
        <v>224</v>
      </c>
      <c r="D418" s="8" t="s">
        <v>227</v>
      </c>
      <c r="E418" s="115" t="s">
        <v>47</v>
      </c>
      <c r="F418" s="115"/>
      <c r="G418" s="69">
        <f>G419</f>
        <v>580002.7</v>
      </c>
      <c r="H418" s="69">
        <f>H419</f>
        <v>51383.6</v>
      </c>
      <c r="I418" s="69">
        <f t="shared" si="84"/>
        <v>631386.2999999999</v>
      </c>
      <c r="J418" s="69">
        <f>J419</f>
        <v>0</v>
      </c>
      <c r="K418" s="85">
        <f t="shared" si="85"/>
        <v>631386.2999999999</v>
      </c>
      <c r="L418" s="13">
        <f>L419</f>
        <v>-3913.1000000000004</v>
      </c>
      <c r="M418" s="85">
        <f t="shared" si="78"/>
        <v>627473.2</v>
      </c>
      <c r="N418" s="13">
        <f>N419</f>
        <v>-676.6999999999999</v>
      </c>
      <c r="O418" s="85">
        <f t="shared" si="79"/>
        <v>626796.5</v>
      </c>
      <c r="P418" s="13">
        <f>P419</f>
        <v>0</v>
      </c>
      <c r="Q418" s="85">
        <f t="shared" si="88"/>
        <v>626796.5</v>
      </c>
    </row>
    <row r="419" spans="1:17" ht="12.75">
      <c r="A419" s="61" t="str">
        <f ca="1">IF(ISERROR(MATCH(E419,Код_КЦСР,0)),"",INDIRECT(ADDRESS(MATCH(E419,Код_КЦСР,0)+1,2,,,"КЦСР")))</f>
        <v>Развитие благоустройства города</v>
      </c>
      <c r="B419" s="88">
        <v>803</v>
      </c>
      <c r="C419" s="8" t="s">
        <v>224</v>
      </c>
      <c r="D419" s="8" t="s">
        <v>227</v>
      </c>
      <c r="E419" s="115" t="s">
        <v>48</v>
      </c>
      <c r="F419" s="115"/>
      <c r="G419" s="69">
        <f>G420+G430</f>
        <v>580002.7</v>
      </c>
      <c r="H419" s="69">
        <f>H420+H430</f>
        <v>51383.6</v>
      </c>
      <c r="I419" s="69">
        <f t="shared" si="84"/>
        <v>631386.2999999999</v>
      </c>
      <c r="J419" s="69">
        <f>J420+J430</f>
        <v>0</v>
      </c>
      <c r="K419" s="85">
        <f t="shared" si="85"/>
        <v>631386.2999999999</v>
      </c>
      <c r="L419" s="13">
        <f>L420+L430</f>
        <v>-3913.1000000000004</v>
      </c>
      <c r="M419" s="85">
        <f t="shared" si="78"/>
        <v>627473.2</v>
      </c>
      <c r="N419" s="13">
        <f>N420+N430</f>
        <v>-676.6999999999999</v>
      </c>
      <c r="O419" s="85">
        <f t="shared" si="79"/>
        <v>626796.5</v>
      </c>
      <c r="P419" s="13">
        <f>P420+P430</f>
        <v>0</v>
      </c>
      <c r="Q419" s="85">
        <f t="shared" si="88"/>
        <v>626796.5</v>
      </c>
    </row>
    <row r="420" spans="1:17" ht="12.75">
      <c r="A420" s="61" t="str">
        <f ca="1">IF(ISERROR(MATCH(E420,Код_КЦСР,0)),"",INDIRECT(ADDRESS(MATCH(E420,Код_КЦСР,0)+1,2,,,"КЦСР")))</f>
        <v>Мероприятия по содержанию и ремонту улично-дорожной  сети города</v>
      </c>
      <c r="B420" s="88">
        <v>803</v>
      </c>
      <c r="C420" s="8" t="s">
        <v>224</v>
      </c>
      <c r="D420" s="8" t="s">
        <v>227</v>
      </c>
      <c r="E420" s="115" t="s">
        <v>52</v>
      </c>
      <c r="F420" s="115"/>
      <c r="G420" s="69">
        <f>G421+G423+G427</f>
        <v>352239.7</v>
      </c>
      <c r="H420" s="69">
        <f>H421+H423+H427</f>
        <v>51383.6</v>
      </c>
      <c r="I420" s="69">
        <f t="shared" si="84"/>
        <v>403623.3</v>
      </c>
      <c r="J420" s="69">
        <f>J421+J423+J427</f>
        <v>0</v>
      </c>
      <c r="K420" s="85">
        <f t="shared" si="85"/>
        <v>403623.3</v>
      </c>
      <c r="L420" s="13">
        <f>L421+L423+L427</f>
        <v>-3913.1000000000004</v>
      </c>
      <c r="M420" s="85">
        <f t="shared" si="78"/>
        <v>399710.2</v>
      </c>
      <c r="N420" s="13">
        <f>N421+N423+N427</f>
        <v>-676.6999999999999</v>
      </c>
      <c r="O420" s="85">
        <f t="shared" si="79"/>
        <v>399033.5</v>
      </c>
      <c r="P420" s="13">
        <f>P421+P423+P427</f>
        <v>0</v>
      </c>
      <c r="Q420" s="85">
        <f t="shared" si="88"/>
        <v>399033.5</v>
      </c>
    </row>
    <row r="421" spans="1:17" ht="33">
      <c r="A421" s="61" t="str">
        <f aca="true" t="shared" si="89" ref="A421:A429">IF(ISERROR(MATCH(F421,Код_КВР,0)),"",INDIRECT(ADDRESS(MATCH(F421,Код_КВР,0)+1,2,,,"КВР")))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21" s="88">
        <v>803</v>
      </c>
      <c r="C421" s="8" t="s">
        <v>224</v>
      </c>
      <c r="D421" s="8" t="s">
        <v>227</v>
      </c>
      <c r="E421" s="115" t="s">
        <v>52</v>
      </c>
      <c r="F421" s="115">
        <v>100</v>
      </c>
      <c r="G421" s="69">
        <f>G422</f>
        <v>10425.9</v>
      </c>
      <c r="H421" s="69">
        <f>H422</f>
        <v>0</v>
      </c>
      <c r="I421" s="69">
        <f t="shared" si="84"/>
        <v>10425.9</v>
      </c>
      <c r="J421" s="69">
        <f>J422</f>
        <v>0</v>
      </c>
      <c r="K421" s="85">
        <f t="shared" si="85"/>
        <v>10425.9</v>
      </c>
      <c r="L421" s="13">
        <f>L422</f>
        <v>0</v>
      </c>
      <c r="M421" s="85">
        <f aca="true" t="shared" si="90" ref="M421:M484">K421+L421</f>
        <v>10425.9</v>
      </c>
      <c r="N421" s="13">
        <f>N422</f>
        <v>0</v>
      </c>
      <c r="O421" s="85">
        <f aca="true" t="shared" si="91" ref="O421:O484">M421+N421</f>
        <v>10425.9</v>
      </c>
      <c r="P421" s="13">
        <f>P422</f>
        <v>0</v>
      </c>
      <c r="Q421" s="85">
        <f t="shared" si="88"/>
        <v>10425.9</v>
      </c>
    </row>
    <row r="422" spans="1:17" ht="12.75">
      <c r="A422" s="61" t="str">
        <f ca="1" t="shared" si="89"/>
        <v>Расходы на выплаты персоналу казенных учреждений</v>
      </c>
      <c r="B422" s="88">
        <v>803</v>
      </c>
      <c r="C422" s="8" t="s">
        <v>224</v>
      </c>
      <c r="D422" s="8" t="s">
        <v>227</v>
      </c>
      <c r="E422" s="115" t="s">
        <v>52</v>
      </c>
      <c r="F422" s="115">
        <v>110</v>
      </c>
      <c r="G422" s="69">
        <v>10425.9</v>
      </c>
      <c r="H422" s="64"/>
      <c r="I422" s="69">
        <f t="shared" si="84"/>
        <v>10425.9</v>
      </c>
      <c r="J422" s="64"/>
      <c r="K422" s="85">
        <f t="shared" si="85"/>
        <v>10425.9</v>
      </c>
      <c r="L422" s="85"/>
      <c r="M422" s="85">
        <f t="shared" si="90"/>
        <v>10425.9</v>
      </c>
      <c r="N422" s="85"/>
      <c r="O422" s="85">
        <f t="shared" si="91"/>
        <v>10425.9</v>
      </c>
      <c r="P422" s="85"/>
      <c r="Q422" s="85">
        <f t="shared" si="88"/>
        <v>10425.9</v>
      </c>
    </row>
    <row r="423" spans="1:17" ht="12.75">
      <c r="A423" s="61" t="str">
        <f ca="1" t="shared" si="89"/>
        <v>Закупка товаров, работ и услуг для муниципальных нужд</v>
      </c>
      <c r="B423" s="88">
        <v>803</v>
      </c>
      <c r="C423" s="8" t="s">
        <v>224</v>
      </c>
      <c r="D423" s="8" t="s">
        <v>227</v>
      </c>
      <c r="E423" s="115" t="s">
        <v>52</v>
      </c>
      <c r="F423" s="115">
        <v>200</v>
      </c>
      <c r="G423" s="69">
        <f>G424</f>
        <v>341812.2</v>
      </c>
      <c r="H423" s="69">
        <f>H424</f>
        <v>51383.6</v>
      </c>
      <c r="I423" s="69">
        <f t="shared" si="84"/>
        <v>393195.8</v>
      </c>
      <c r="J423" s="69">
        <f>J424</f>
        <v>0</v>
      </c>
      <c r="K423" s="85">
        <f t="shared" si="85"/>
        <v>393195.8</v>
      </c>
      <c r="L423" s="13">
        <f>L424</f>
        <v>-3913.1000000000004</v>
      </c>
      <c r="M423" s="85">
        <f t="shared" si="90"/>
        <v>389282.7</v>
      </c>
      <c r="N423" s="13">
        <f>N424</f>
        <v>-676.6999999999999</v>
      </c>
      <c r="O423" s="85">
        <f t="shared" si="91"/>
        <v>388606</v>
      </c>
      <c r="P423" s="13">
        <f>P424</f>
        <v>0</v>
      </c>
      <c r="Q423" s="85">
        <f t="shared" si="88"/>
        <v>388606</v>
      </c>
    </row>
    <row r="424" spans="1:17" ht="33">
      <c r="A424" s="61" t="str">
        <f ca="1" t="shared" si="89"/>
        <v>Иные закупки товаров, работ и услуг для обеспечения муниципальных нужд</v>
      </c>
      <c r="B424" s="88">
        <v>803</v>
      </c>
      <c r="C424" s="8" t="s">
        <v>224</v>
      </c>
      <c r="D424" s="8" t="s">
        <v>227</v>
      </c>
      <c r="E424" s="115" t="s">
        <v>52</v>
      </c>
      <c r="F424" s="115">
        <v>240</v>
      </c>
      <c r="G424" s="69">
        <f>SUM(G425:G426)</f>
        <v>341812.2</v>
      </c>
      <c r="H424" s="69">
        <f>SUM(H425:H426)</f>
        <v>51383.6</v>
      </c>
      <c r="I424" s="69">
        <f t="shared" si="84"/>
        <v>393195.8</v>
      </c>
      <c r="J424" s="69">
        <f>SUM(J425:J426)</f>
        <v>0</v>
      </c>
      <c r="K424" s="85">
        <f t="shared" si="85"/>
        <v>393195.8</v>
      </c>
      <c r="L424" s="13">
        <f>SUM(L425:L426)</f>
        <v>-3913.1000000000004</v>
      </c>
      <c r="M424" s="85">
        <f t="shared" si="90"/>
        <v>389282.7</v>
      </c>
      <c r="N424" s="13">
        <f>SUM(N425:N426)</f>
        <v>-676.6999999999999</v>
      </c>
      <c r="O424" s="85">
        <f t="shared" si="91"/>
        <v>388606</v>
      </c>
      <c r="P424" s="13">
        <f>SUM(P425:P426)</f>
        <v>0</v>
      </c>
      <c r="Q424" s="85">
        <f t="shared" si="88"/>
        <v>388606</v>
      </c>
    </row>
    <row r="425" spans="1:17" ht="33" hidden="1">
      <c r="A425" s="61" t="str">
        <f ca="1" t="shared" si="89"/>
        <v>Закупка товаров, работ, услуг в сфере информационно-коммуникационных технологий</v>
      </c>
      <c r="B425" s="88">
        <v>803</v>
      </c>
      <c r="C425" s="8" t="s">
        <v>224</v>
      </c>
      <c r="D425" s="8" t="s">
        <v>227</v>
      </c>
      <c r="E425" s="115" t="s">
        <v>52</v>
      </c>
      <c r="F425" s="115">
        <v>242</v>
      </c>
      <c r="G425" s="69">
        <v>665.5</v>
      </c>
      <c r="H425" s="64"/>
      <c r="I425" s="69">
        <f t="shared" si="84"/>
        <v>665.5</v>
      </c>
      <c r="J425" s="64">
        <v>-665.5</v>
      </c>
      <c r="K425" s="85">
        <f t="shared" si="85"/>
        <v>0</v>
      </c>
      <c r="L425" s="85"/>
      <c r="M425" s="85">
        <f t="shared" si="90"/>
        <v>0</v>
      </c>
      <c r="N425" s="85"/>
      <c r="O425" s="85">
        <f t="shared" si="91"/>
        <v>0</v>
      </c>
      <c r="P425" s="85"/>
      <c r="Q425" s="85">
        <f t="shared" si="88"/>
        <v>0</v>
      </c>
    </row>
    <row r="426" spans="1:17" ht="33">
      <c r="A426" s="61" t="str">
        <f ca="1" t="shared" si="89"/>
        <v xml:space="preserve">Прочая закупка товаров, работ и услуг для обеспечения муниципальных нужд         </v>
      </c>
      <c r="B426" s="88">
        <v>803</v>
      </c>
      <c r="C426" s="8" t="s">
        <v>224</v>
      </c>
      <c r="D426" s="8" t="s">
        <v>227</v>
      </c>
      <c r="E426" s="115" t="s">
        <v>52</v>
      </c>
      <c r="F426" s="115">
        <v>244</v>
      </c>
      <c r="G426" s="69">
        <f>315819.7+25327</f>
        <v>341146.7</v>
      </c>
      <c r="H426" s="64">
        <v>51383.6</v>
      </c>
      <c r="I426" s="69">
        <f t="shared" si="84"/>
        <v>392530.3</v>
      </c>
      <c r="J426" s="64">
        <v>665.5</v>
      </c>
      <c r="K426" s="85">
        <f t="shared" si="85"/>
        <v>393195.8</v>
      </c>
      <c r="L426" s="85">
        <f>10000-13913.1</f>
        <v>-3913.1000000000004</v>
      </c>
      <c r="M426" s="85">
        <f t="shared" si="90"/>
        <v>389282.7</v>
      </c>
      <c r="N426" s="85">
        <f>52.6-729.3</f>
        <v>-676.6999999999999</v>
      </c>
      <c r="O426" s="85">
        <f t="shared" si="91"/>
        <v>388606</v>
      </c>
      <c r="P426" s="85"/>
      <c r="Q426" s="85">
        <f t="shared" si="88"/>
        <v>388606</v>
      </c>
    </row>
    <row r="427" spans="1:17" ht="12.75">
      <c r="A427" s="61" t="str">
        <f ca="1" t="shared" si="89"/>
        <v>Иные бюджетные ассигнования</v>
      </c>
      <c r="B427" s="88">
        <v>803</v>
      </c>
      <c r="C427" s="8" t="s">
        <v>224</v>
      </c>
      <c r="D427" s="8" t="s">
        <v>227</v>
      </c>
      <c r="E427" s="115" t="s">
        <v>52</v>
      </c>
      <c r="F427" s="115">
        <v>800</v>
      </c>
      <c r="G427" s="69">
        <f>G428</f>
        <v>1.6</v>
      </c>
      <c r="H427" s="69">
        <f>H428</f>
        <v>0</v>
      </c>
      <c r="I427" s="69">
        <f t="shared" si="84"/>
        <v>1.6</v>
      </c>
      <c r="J427" s="69">
        <f>J428</f>
        <v>0</v>
      </c>
      <c r="K427" s="85">
        <f t="shared" si="85"/>
        <v>1.6</v>
      </c>
      <c r="L427" s="13">
        <f>L428</f>
        <v>0</v>
      </c>
      <c r="M427" s="85">
        <f t="shared" si="90"/>
        <v>1.6</v>
      </c>
      <c r="N427" s="13">
        <f>N428</f>
        <v>0</v>
      </c>
      <c r="O427" s="85">
        <f t="shared" si="91"/>
        <v>1.6</v>
      </c>
      <c r="P427" s="13">
        <f>P428</f>
        <v>0</v>
      </c>
      <c r="Q427" s="85">
        <f t="shared" si="88"/>
        <v>1.6</v>
      </c>
    </row>
    <row r="428" spans="1:17" ht="12.75">
      <c r="A428" s="61" t="str">
        <f ca="1" t="shared" si="89"/>
        <v>Уплата налогов, сборов и иных платежей</v>
      </c>
      <c r="B428" s="88">
        <v>803</v>
      </c>
      <c r="C428" s="8" t="s">
        <v>224</v>
      </c>
      <c r="D428" s="8" t="s">
        <v>227</v>
      </c>
      <c r="E428" s="115" t="s">
        <v>52</v>
      </c>
      <c r="F428" s="115">
        <v>850</v>
      </c>
      <c r="G428" s="69">
        <f>G429</f>
        <v>1.6</v>
      </c>
      <c r="H428" s="69">
        <f>H429</f>
        <v>0</v>
      </c>
      <c r="I428" s="69">
        <f t="shared" si="84"/>
        <v>1.6</v>
      </c>
      <c r="J428" s="69">
        <f>J429</f>
        <v>0</v>
      </c>
      <c r="K428" s="85">
        <f t="shared" si="85"/>
        <v>1.6</v>
      </c>
      <c r="L428" s="13">
        <f>L429</f>
        <v>0</v>
      </c>
      <c r="M428" s="85">
        <f t="shared" si="90"/>
        <v>1.6</v>
      </c>
      <c r="N428" s="13">
        <f>N429</f>
        <v>0</v>
      </c>
      <c r="O428" s="85">
        <f t="shared" si="91"/>
        <v>1.6</v>
      </c>
      <c r="P428" s="13">
        <f>P429</f>
        <v>0</v>
      </c>
      <c r="Q428" s="85">
        <f t="shared" si="88"/>
        <v>1.6</v>
      </c>
    </row>
    <row r="429" spans="1:17" ht="12.75">
      <c r="A429" s="61" t="str">
        <f ca="1" t="shared" si="89"/>
        <v>Уплата прочих налогов, сборов и иных платежей</v>
      </c>
      <c r="B429" s="88">
        <v>803</v>
      </c>
      <c r="C429" s="8" t="s">
        <v>224</v>
      </c>
      <c r="D429" s="8" t="s">
        <v>227</v>
      </c>
      <c r="E429" s="115" t="s">
        <v>52</v>
      </c>
      <c r="F429" s="115">
        <v>852</v>
      </c>
      <c r="G429" s="69">
        <v>1.6</v>
      </c>
      <c r="H429" s="64"/>
      <c r="I429" s="69">
        <f t="shared" si="84"/>
        <v>1.6</v>
      </c>
      <c r="J429" s="64"/>
      <c r="K429" s="85">
        <f t="shared" si="85"/>
        <v>1.6</v>
      </c>
      <c r="L429" s="85"/>
      <c r="M429" s="85">
        <f t="shared" si="90"/>
        <v>1.6</v>
      </c>
      <c r="N429" s="85"/>
      <c r="O429" s="85">
        <f t="shared" si="91"/>
        <v>1.6</v>
      </c>
      <c r="P429" s="85"/>
      <c r="Q429" s="85">
        <f t="shared" si="88"/>
        <v>1.6</v>
      </c>
    </row>
    <row r="430" spans="1:17" ht="49.5">
      <c r="A430" s="61" t="str">
        <f ca="1">IF(ISERROR(MATCH(E430,Код_КЦСР,0)),"",INDIRECT(ADDRESS(MATCH(E430,Код_КЦСР,0)+1,2,,,"КЦСР")))</f>
        <v>Осуществление дорожной деятельности в отношении автомобильных дорог общего пользования местного значения за счет субсидий из областного бюджета</v>
      </c>
      <c r="B430" s="88">
        <v>803</v>
      </c>
      <c r="C430" s="8" t="s">
        <v>224</v>
      </c>
      <c r="D430" s="8" t="s">
        <v>227</v>
      </c>
      <c r="E430" s="115" t="s">
        <v>437</v>
      </c>
      <c r="F430" s="115"/>
      <c r="G430" s="69">
        <f aca="true" t="shared" si="92" ref="G430:P432">G431</f>
        <v>227763</v>
      </c>
      <c r="H430" s="69">
        <f t="shared" si="92"/>
        <v>0</v>
      </c>
      <c r="I430" s="69">
        <f t="shared" si="84"/>
        <v>227763</v>
      </c>
      <c r="J430" s="69">
        <f t="shared" si="92"/>
        <v>0</v>
      </c>
      <c r="K430" s="85">
        <f t="shared" si="85"/>
        <v>227763</v>
      </c>
      <c r="L430" s="13">
        <f t="shared" si="92"/>
        <v>0</v>
      </c>
      <c r="M430" s="85">
        <f t="shared" si="90"/>
        <v>227763</v>
      </c>
      <c r="N430" s="13">
        <f t="shared" si="92"/>
        <v>0</v>
      </c>
      <c r="O430" s="85">
        <f t="shared" si="91"/>
        <v>227763</v>
      </c>
      <c r="P430" s="13">
        <f t="shared" si="92"/>
        <v>0</v>
      </c>
      <c r="Q430" s="85">
        <f t="shared" si="88"/>
        <v>227763</v>
      </c>
    </row>
    <row r="431" spans="1:17" ht="12.75">
      <c r="A431" s="61" t="str">
        <f ca="1">IF(ISERROR(MATCH(F431,Код_КВР,0)),"",INDIRECT(ADDRESS(MATCH(F431,Код_КВР,0)+1,2,,,"КВР")))</f>
        <v>Закупка товаров, работ и услуг для муниципальных нужд</v>
      </c>
      <c r="B431" s="88">
        <v>803</v>
      </c>
      <c r="C431" s="8" t="s">
        <v>224</v>
      </c>
      <c r="D431" s="8" t="s">
        <v>227</v>
      </c>
      <c r="E431" s="115" t="s">
        <v>437</v>
      </c>
      <c r="F431" s="115">
        <v>200</v>
      </c>
      <c r="G431" s="69">
        <f t="shared" si="92"/>
        <v>227763</v>
      </c>
      <c r="H431" s="69">
        <f t="shared" si="92"/>
        <v>0</v>
      </c>
      <c r="I431" s="69">
        <f t="shared" si="84"/>
        <v>227763</v>
      </c>
      <c r="J431" s="69">
        <f t="shared" si="92"/>
        <v>0</v>
      </c>
      <c r="K431" s="85">
        <f t="shared" si="85"/>
        <v>227763</v>
      </c>
      <c r="L431" s="13">
        <f t="shared" si="92"/>
        <v>0</v>
      </c>
      <c r="M431" s="85">
        <f t="shared" si="90"/>
        <v>227763</v>
      </c>
      <c r="N431" s="13">
        <f t="shared" si="92"/>
        <v>0</v>
      </c>
      <c r="O431" s="85">
        <f t="shared" si="91"/>
        <v>227763</v>
      </c>
      <c r="P431" s="13">
        <f t="shared" si="92"/>
        <v>0</v>
      </c>
      <c r="Q431" s="85">
        <f t="shared" si="88"/>
        <v>227763</v>
      </c>
    </row>
    <row r="432" spans="1:17" ht="33">
      <c r="A432" s="61" t="str">
        <f ca="1">IF(ISERROR(MATCH(F432,Код_КВР,0)),"",INDIRECT(ADDRESS(MATCH(F432,Код_КВР,0)+1,2,,,"КВР")))</f>
        <v>Иные закупки товаров, работ и услуг для обеспечения муниципальных нужд</v>
      </c>
      <c r="B432" s="88">
        <v>803</v>
      </c>
      <c r="C432" s="8" t="s">
        <v>224</v>
      </c>
      <c r="D432" s="8" t="s">
        <v>227</v>
      </c>
      <c r="E432" s="115" t="s">
        <v>437</v>
      </c>
      <c r="F432" s="115">
        <v>240</v>
      </c>
      <c r="G432" s="69">
        <f t="shared" si="92"/>
        <v>227763</v>
      </c>
      <c r="H432" s="69">
        <f t="shared" si="92"/>
        <v>0</v>
      </c>
      <c r="I432" s="69">
        <f t="shared" si="84"/>
        <v>227763</v>
      </c>
      <c r="J432" s="69">
        <f t="shared" si="92"/>
        <v>0</v>
      </c>
      <c r="K432" s="85">
        <f t="shared" si="85"/>
        <v>227763</v>
      </c>
      <c r="L432" s="13">
        <f t="shared" si="92"/>
        <v>0</v>
      </c>
      <c r="M432" s="85">
        <f t="shared" si="90"/>
        <v>227763</v>
      </c>
      <c r="N432" s="13">
        <f t="shared" si="92"/>
        <v>0</v>
      </c>
      <c r="O432" s="85">
        <f t="shared" si="91"/>
        <v>227763</v>
      </c>
      <c r="P432" s="13">
        <f t="shared" si="92"/>
        <v>0</v>
      </c>
      <c r="Q432" s="85">
        <f t="shared" si="88"/>
        <v>227763</v>
      </c>
    </row>
    <row r="433" spans="1:17" ht="33">
      <c r="A433" s="61" t="str">
        <f ca="1">IF(ISERROR(MATCH(F433,Код_КВР,0)),"",INDIRECT(ADDRESS(MATCH(F433,Код_КВР,0)+1,2,,,"КВР")))</f>
        <v xml:space="preserve">Прочая закупка товаров, работ и услуг для обеспечения муниципальных нужд         </v>
      </c>
      <c r="B433" s="88">
        <v>803</v>
      </c>
      <c r="C433" s="8" t="s">
        <v>224</v>
      </c>
      <c r="D433" s="8" t="s">
        <v>227</v>
      </c>
      <c r="E433" s="115" t="s">
        <v>437</v>
      </c>
      <c r="F433" s="115">
        <v>244</v>
      </c>
      <c r="G433" s="69">
        <v>227763</v>
      </c>
      <c r="H433" s="64"/>
      <c r="I433" s="69">
        <f t="shared" si="84"/>
        <v>227763</v>
      </c>
      <c r="J433" s="64"/>
      <c r="K433" s="85">
        <f t="shared" si="85"/>
        <v>227763</v>
      </c>
      <c r="L433" s="85"/>
      <c r="M433" s="85">
        <f t="shared" si="90"/>
        <v>227763</v>
      </c>
      <c r="N433" s="85"/>
      <c r="O433" s="85">
        <f t="shared" si="91"/>
        <v>227763</v>
      </c>
      <c r="P433" s="85"/>
      <c r="Q433" s="85">
        <f t="shared" si="88"/>
        <v>227763</v>
      </c>
    </row>
    <row r="434" spans="1:17" ht="33">
      <c r="A434" s="61" t="str">
        <f ca="1">IF(ISERROR(MATCH(E434,Код_КЦСР,0)),"",INDIRECT(ADDRESS(MATCH(E434,Код_КЦСР,0)+1,2,,,"КЦСР")))</f>
        <v>Непрограммные направления деятельности органов местного самоуправления</v>
      </c>
      <c r="B434" s="88">
        <v>803</v>
      </c>
      <c r="C434" s="8" t="s">
        <v>224</v>
      </c>
      <c r="D434" s="8" t="s">
        <v>227</v>
      </c>
      <c r="E434" s="115" t="s">
        <v>305</v>
      </c>
      <c r="F434" s="115"/>
      <c r="G434" s="69">
        <f aca="true" t="shared" si="93" ref="G434:P437">G435</f>
        <v>35000</v>
      </c>
      <c r="H434" s="69">
        <f t="shared" si="93"/>
        <v>0</v>
      </c>
      <c r="I434" s="69">
        <f t="shared" si="84"/>
        <v>35000</v>
      </c>
      <c r="J434" s="69">
        <f t="shared" si="93"/>
        <v>0</v>
      </c>
      <c r="K434" s="85">
        <f t="shared" si="85"/>
        <v>35000</v>
      </c>
      <c r="L434" s="13">
        <f t="shared" si="93"/>
        <v>0</v>
      </c>
      <c r="M434" s="85">
        <f t="shared" si="90"/>
        <v>35000</v>
      </c>
      <c r="N434" s="13">
        <f t="shared" si="93"/>
        <v>0</v>
      </c>
      <c r="O434" s="85">
        <f t="shared" si="91"/>
        <v>35000</v>
      </c>
      <c r="P434" s="13">
        <f t="shared" si="93"/>
        <v>0</v>
      </c>
      <c r="Q434" s="85">
        <f t="shared" si="88"/>
        <v>35000</v>
      </c>
    </row>
    <row r="435" spans="1:17" ht="12.75">
      <c r="A435" s="61" t="str">
        <f ca="1">IF(ISERROR(MATCH(E435,Код_КЦСР,0)),"",INDIRECT(ADDRESS(MATCH(E435,Код_КЦСР,0)+1,2,,,"КЦСР")))</f>
        <v>Расходы, не включенные в муниципальные программы города Череповца</v>
      </c>
      <c r="B435" s="88">
        <v>803</v>
      </c>
      <c r="C435" s="8" t="s">
        <v>224</v>
      </c>
      <c r="D435" s="8" t="s">
        <v>227</v>
      </c>
      <c r="E435" s="115" t="s">
        <v>307</v>
      </c>
      <c r="F435" s="115"/>
      <c r="G435" s="69">
        <f t="shared" si="93"/>
        <v>35000</v>
      </c>
      <c r="H435" s="69">
        <f t="shared" si="93"/>
        <v>0</v>
      </c>
      <c r="I435" s="69">
        <f t="shared" si="84"/>
        <v>35000</v>
      </c>
      <c r="J435" s="69">
        <f t="shared" si="93"/>
        <v>0</v>
      </c>
      <c r="K435" s="85">
        <f t="shared" si="85"/>
        <v>35000</v>
      </c>
      <c r="L435" s="13">
        <f t="shared" si="93"/>
        <v>0</v>
      </c>
      <c r="M435" s="85">
        <f t="shared" si="90"/>
        <v>35000</v>
      </c>
      <c r="N435" s="13">
        <f t="shared" si="93"/>
        <v>0</v>
      </c>
      <c r="O435" s="85">
        <f t="shared" si="91"/>
        <v>35000</v>
      </c>
      <c r="P435" s="13">
        <f t="shared" si="93"/>
        <v>0</v>
      </c>
      <c r="Q435" s="85">
        <f t="shared" si="88"/>
        <v>35000</v>
      </c>
    </row>
    <row r="436" spans="1:17" ht="42.75" customHeight="1">
      <c r="A436" s="61" t="str">
        <f ca="1">IF(ISERROR(MATCH(E436,Код_КЦСР,0)),"",INDIRECT(ADDRESS(MATCH(E436,Код_КЦСР,0)+1,2,,,"КЦСР")))</f>
        <v>Возмещение затрат по организации работ, связанных с уборкой улично-дорожной сети предприятиями жилищно-коммунального хозяйства города</v>
      </c>
      <c r="B436" s="88">
        <v>803</v>
      </c>
      <c r="C436" s="8" t="s">
        <v>224</v>
      </c>
      <c r="D436" s="8" t="s">
        <v>227</v>
      </c>
      <c r="E436" s="115" t="s">
        <v>450</v>
      </c>
      <c r="F436" s="115"/>
      <c r="G436" s="69">
        <f t="shared" si="93"/>
        <v>35000</v>
      </c>
      <c r="H436" s="69">
        <f t="shared" si="93"/>
        <v>0</v>
      </c>
      <c r="I436" s="69">
        <f t="shared" si="84"/>
        <v>35000</v>
      </c>
      <c r="J436" s="69">
        <f t="shared" si="93"/>
        <v>0</v>
      </c>
      <c r="K436" s="85">
        <f t="shared" si="85"/>
        <v>35000</v>
      </c>
      <c r="L436" s="13">
        <f t="shared" si="93"/>
        <v>0</v>
      </c>
      <c r="M436" s="85">
        <f t="shared" si="90"/>
        <v>35000</v>
      </c>
      <c r="N436" s="13">
        <f t="shared" si="93"/>
        <v>0</v>
      </c>
      <c r="O436" s="85">
        <f t="shared" si="91"/>
        <v>35000</v>
      </c>
      <c r="P436" s="13">
        <f t="shared" si="93"/>
        <v>0</v>
      </c>
      <c r="Q436" s="85">
        <f t="shared" si="88"/>
        <v>35000</v>
      </c>
    </row>
    <row r="437" spans="1:17" ht="21" customHeight="1">
      <c r="A437" s="61" t="str">
        <f ca="1">IF(ISERROR(MATCH(F437,Код_КВР,0)),"",INDIRECT(ADDRESS(MATCH(F437,Код_КВР,0)+1,2,,,"КВР")))</f>
        <v>Иные бюджетные ассигнования</v>
      </c>
      <c r="B437" s="88">
        <v>803</v>
      </c>
      <c r="C437" s="8" t="s">
        <v>224</v>
      </c>
      <c r="D437" s="8" t="s">
        <v>227</v>
      </c>
      <c r="E437" s="115" t="s">
        <v>450</v>
      </c>
      <c r="F437" s="115">
        <v>800</v>
      </c>
      <c r="G437" s="69">
        <f t="shared" si="93"/>
        <v>35000</v>
      </c>
      <c r="H437" s="69">
        <f t="shared" si="93"/>
        <v>0</v>
      </c>
      <c r="I437" s="69">
        <f t="shared" si="84"/>
        <v>35000</v>
      </c>
      <c r="J437" s="69">
        <f t="shared" si="93"/>
        <v>0</v>
      </c>
      <c r="K437" s="85">
        <f t="shared" si="85"/>
        <v>35000</v>
      </c>
      <c r="L437" s="13">
        <f t="shared" si="93"/>
        <v>0</v>
      </c>
      <c r="M437" s="85">
        <f t="shared" si="90"/>
        <v>35000</v>
      </c>
      <c r="N437" s="13">
        <f t="shared" si="93"/>
        <v>0</v>
      </c>
      <c r="O437" s="85">
        <f t="shared" si="91"/>
        <v>35000</v>
      </c>
      <c r="P437" s="13">
        <f t="shared" si="93"/>
        <v>0</v>
      </c>
      <c r="Q437" s="85">
        <f t="shared" si="88"/>
        <v>35000</v>
      </c>
    </row>
    <row r="438" spans="1:17" ht="33">
      <c r="A438" s="61" t="str">
        <f ca="1">IF(ISERROR(MATCH(F438,Код_КВР,0)),"",INDIRECT(ADDRESS(MATCH(F438,Код_КВР,0)+1,2,,,"КВР")))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38" s="88">
        <v>803</v>
      </c>
      <c r="C438" s="8" t="s">
        <v>224</v>
      </c>
      <c r="D438" s="8" t="s">
        <v>227</v>
      </c>
      <c r="E438" s="115" t="s">
        <v>450</v>
      </c>
      <c r="F438" s="115">
        <v>810</v>
      </c>
      <c r="G438" s="69">
        <v>35000</v>
      </c>
      <c r="H438" s="64"/>
      <c r="I438" s="69">
        <f t="shared" si="84"/>
        <v>35000</v>
      </c>
      <c r="J438" s="64"/>
      <c r="K438" s="85">
        <f t="shared" si="85"/>
        <v>35000</v>
      </c>
      <c r="L438" s="85"/>
      <c r="M438" s="85">
        <f t="shared" si="90"/>
        <v>35000</v>
      </c>
      <c r="N438" s="85"/>
      <c r="O438" s="85">
        <f t="shared" si="91"/>
        <v>35000</v>
      </c>
      <c r="P438" s="85"/>
      <c r="Q438" s="85">
        <f t="shared" si="88"/>
        <v>35000</v>
      </c>
    </row>
    <row r="439" spans="1:17" ht="12.75">
      <c r="A439" s="12" t="s">
        <v>231</v>
      </c>
      <c r="B439" s="88">
        <v>803</v>
      </c>
      <c r="C439" s="8" t="s">
        <v>224</v>
      </c>
      <c r="D439" s="8" t="s">
        <v>204</v>
      </c>
      <c r="E439" s="115"/>
      <c r="F439" s="115"/>
      <c r="G439" s="69">
        <f>G440+G449</f>
        <v>130</v>
      </c>
      <c r="H439" s="69">
        <f>H440+H449</f>
        <v>0</v>
      </c>
      <c r="I439" s="69">
        <f t="shared" si="84"/>
        <v>130</v>
      </c>
      <c r="J439" s="69">
        <f>J440+J449</f>
        <v>0</v>
      </c>
      <c r="K439" s="85">
        <f t="shared" si="85"/>
        <v>130</v>
      </c>
      <c r="L439" s="13">
        <f>L440+L449</f>
        <v>0</v>
      </c>
      <c r="M439" s="85">
        <f t="shared" si="90"/>
        <v>130</v>
      </c>
      <c r="N439" s="13">
        <f>N440+N449</f>
        <v>0</v>
      </c>
      <c r="O439" s="85">
        <f t="shared" si="91"/>
        <v>130</v>
      </c>
      <c r="P439" s="13">
        <f>P440+P449</f>
        <v>0</v>
      </c>
      <c r="Q439" s="85">
        <f t="shared" si="88"/>
        <v>130</v>
      </c>
    </row>
    <row r="440" spans="1:17" ht="33">
      <c r="A440" s="61" t="str">
        <f ca="1">IF(ISERROR(MATCH(E440,Код_КЦСР,0)),"",INDIRECT(ADDRESS(MATCH(E440,Код_КЦСР,0)+1,2,,,"КЦСР")))</f>
        <v>Муниципальная программа «Развитие внутреннего и въездного туризма в г. Череповце» на 2014-2022 годы</v>
      </c>
      <c r="B440" s="88">
        <v>803</v>
      </c>
      <c r="C440" s="8" t="s">
        <v>224</v>
      </c>
      <c r="D440" s="8" t="s">
        <v>204</v>
      </c>
      <c r="E440" s="115" t="s">
        <v>1</v>
      </c>
      <c r="F440" s="115"/>
      <c r="G440" s="69">
        <f>G441+G445</f>
        <v>50</v>
      </c>
      <c r="H440" s="69">
        <f>H441+H445</f>
        <v>0</v>
      </c>
      <c r="I440" s="69">
        <f t="shared" si="84"/>
        <v>50</v>
      </c>
      <c r="J440" s="69">
        <f>J441+J445</f>
        <v>0</v>
      </c>
      <c r="K440" s="85">
        <f t="shared" si="85"/>
        <v>50</v>
      </c>
      <c r="L440" s="13">
        <f>L441+L445</f>
        <v>0</v>
      </c>
      <c r="M440" s="85">
        <f t="shared" si="90"/>
        <v>50</v>
      </c>
      <c r="N440" s="13">
        <f>N441+N445</f>
        <v>0</v>
      </c>
      <c r="O440" s="85">
        <f t="shared" si="91"/>
        <v>50</v>
      </c>
      <c r="P440" s="13">
        <f>P441+P445</f>
        <v>0</v>
      </c>
      <c r="Q440" s="85">
        <f t="shared" si="88"/>
        <v>50</v>
      </c>
    </row>
    <row r="441" spans="1:17" ht="33">
      <c r="A441" s="61" t="str">
        <f ca="1">IF(ISERROR(MATCH(E441,Код_КЦСР,0)),"",INDIRECT(ADDRESS(MATCH(E441,Код_КЦСР,0)+1,2,,,"КЦСР")))</f>
        <v>Продвижение городского туристского продукта на российском и международном рынках</v>
      </c>
      <c r="B441" s="88">
        <v>803</v>
      </c>
      <c r="C441" s="8" t="s">
        <v>224</v>
      </c>
      <c r="D441" s="8" t="s">
        <v>204</v>
      </c>
      <c r="E441" s="115" t="s">
        <v>2</v>
      </c>
      <c r="F441" s="115"/>
      <c r="G441" s="69">
        <f aca="true" t="shared" si="94" ref="G441:P443">G442</f>
        <v>22</v>
      </c>
      <c r="H441" s="69">
        <f t="shared" si="94"/>
        <v>0</v>
      </c>
      <c r="I441" s="69">
        <f t="shared" si="84"/>
        <v>22</v>
      </c>
      <c r="J441" s="69">
        <f t="shared" si="94"/>
        <v>0</v>
      </c>
      <c r="K441" s="85">
        <f t="shared" si="85"/>
        <v>22</v>
      </c>
      <c r="L441" s="13">
        <f t="shared" si="94"/>
        <v>0</v>
      </c>
      <c r="M441" s="85">
        <f t="shared" si="90"/>
        <v>22</v>
      </c>
      <c r="N441" s="13">
        <f t="shared" si="94"/>
        <v>0</v>
      </c>
      <c r="O441" s="85">
        <f t="shared" si="91"/>
        <v>22</v>
      </c>
      <c r="P441" s="13">
        <f t="shared" si="94"/>
        <v>0</v>
      </c>
      <c r="Q441" s="85">
        <f t="shared" si="88"/>
        <v>22</v>
      </c>
    </row>
    <row r="442" spans="1:17" ht="12.75">
      <c r="A442" s="61" t="str">
        <f ca="1">IF(ISERROR(MATCH(F442,Код_КВР,0)),"",INDIRECT(ADDRESS(MATCH(F442,Код_КВР,0)+1,2,,,"КВР")))</f>
        <v>Закупка товаров, работ и услуг для муниципальных нужд</v>
      </c>
      <c r="B442" s="88">
        <v>803</v>
      </c>
      <c r="C442" s="8" t="s">
        <v>224</v>
      </c>
      <c r="D442" s="8" t="s">
        <v>204</v>
      </c>
      <c r="E442" s="115" t="s">
        <v>2</v>
      </c>
      <c r="F442" s="115">
        <v>200</v>
      </c>
      <c r="G442" s="69">
        <f t="shared" si="94"/>
        <v>22</v>
      </c>
      <c r="H442" s="69">
        <f t="shared" si="94"/>
        <v>0</v>
      </c>
      <c r="I442" s="69">
        <f t="shared" si="84"/>
        <v>22</v>
      </c>
      <c r="J442" s="69">
        <f t="shared" si="94"/>
        <v>0</v>
      </c>
      <c r="K442" s="85">
        <f t="shared" si="85"/>
        <v>22</v>
      </c>
      <c r="L442" s="13">
        <f t="shared" si="94"/>
        <v>0</v>
      </c>
      <c r="M442" s="85">
        <f t="shared" si="90"/>
        <v>22</v>
      </c>
      <c r="N442" s="13">
        <f t="shared" si="94"/>
        <v>0</v>
      </c>
      <c r="O442" s="85">
        <f t="shared" si="91"/>
        <v>22</v>
      </c>
      <c r="P442" s="13">
        <f t="shared" si="94"/>
        <v>0</v>
      </c>
      <c r="Q442" s="85">
        <f t="shared" si="88"/>
        <v>22</v>
      </c>
    </row>
    <row r="443" spans="1:17" ht="33">
      <c r="A443" s="61" t="str">
        <f ca="1">IF(ISERROR(MATCH(F443,Код_КВР,0)),"",INDIRECT(ADDRESS(MATCH(F443,Код_КВР,0)+1,2,,,"КВР")))</f>
        <v>Иные закупки товаров, работ и услуг для обеспечения муниципальных нужд</v>
      </c>
      <c r="B443" s="88">
        <v>803</v>
      </c>
      <c r="C443" s="8" t="s">
        <v>224</v>
      </c>
      <c r="D443" s="8" t="s">
        <v>204</v>
      </c>
      <c r="E443" s="115" t="s">
        <v>2</v>
      </c>
      <c r="F443" s="115">
        <v>240</v>
      </c>
      <c r="G443" s="69">
        <f t="shared" si="94"/>
        <v>22</v>
      </c>
      <c r="H443" s="69">
        <f t="shared" si="94"/>
        <v>0</v>
      </c>
      <c r="I443" s="69">
        <f t="shared" si="84"/>
        <v>22</v>
      </c>
      <c r="J443" s="69">
        <f t="shared" si="94"/>
        <v>0</v>
      </c>
      <c r="K443" s="85">
        <f t="shared" si="85"/>
        <v>22</v>
      </c>
      <c r="L443" s="13">
        <f t="shared" si="94"/>
        <v>0</v>
      </c>
      <c r="M443" s="85">
        <f t="shared" si="90"/>
        <v>22</v>
      </c>
      <c r="N443" s="13">
        <f t="shared" si="94"/>
        <v>0</v>
      </c>
      <c r="O443" s="85">
        <f t="shared" si="91"/>
        <v>22</v>
      </c>
      <c r="P443" s="13">
        <f t="shared" si="94"/>
        <v>0</v>
      </c>
      <c r="Q443" s="85">
        <f t="shared" si="88"/>
        <v>22</v>
      </c>
    </row>
    <row r="444" spans="1:17" ht="33">
      <c r="A444" s="61" t="str">
        <f ca="1">IF(ISERROR(MATCH(F444,Код_КВР,0)),"",INDIRECT(ADDRESS(MATCH(F444,Код_КВР,0)+1,2,,,"КВР")))</f>
        <v xml:space="preserve">Прочая закупка товаров, работ и услуг для обеспечения муниципальных нужд         </v>
      </c>
      <c r="B444" s="88">
        <v>803</v>
      </c>
      <c r="C444" s="8" t="s">
        <v>224</v>
      </c>
      <c r="D444" s="8" t="s">
        <v>204</v>
      </c>
      <c r="E444" s="115" t="s">
        <v>2</v>
      </c>
      <c r="F444" s="115">
        <v>244</v>
      </c>
      <c r="G444" s="69">
        <v>22</v>
      </c>
      <c r="H444" s="64"/>
      <c r="I444" s="69">
        <f t="shared" si="84"/>
        <v>22</v>
      </c>
      <c r="J444" s="64"/>
      <c r="K444" s="85">
        <f t="shared" si="85"/>
        <v>22</v>
      </c>
      <c r="L444" s="85"/>
      <c r="M444" s="85">
        <f t="shared" si="90"/>
        <v>22</v>
      </c>
      <c r="N444" s="85"/>
      <c r="O444" s="85">
        <f t="shared" si="91"/>
        <v>22</v>
      </c>
      <c r="P444" s="85"/>
      <c r="Q444" s="85">
        <f t="shared" si="88"/>
        <v>22</v>
      </c>
    </row>
    <row r="445" spans="1:17" ht="12.75">
      <c r="A445" s="61" t="str">
        <f ca="1">IF(ISERROR(MATCH(E445,Код_КЦСР,0)),"",INDIRECT(ADDRESS(MATCH(E445,Код_КЦСР,0)+1,2,,,"КЦСР")))</f>
        <v>Развитие туристской, инженерной и транспортной инфраструктур</v>
      </c>
      <c r="B445" s="88">
        <v>803</v>
      </c>
      <c r="C445" s="8" t="s">
        <v>224</v>
      </c>
      <c r="D445" s="8" t="s">
        <v>204</v>
      </c>
      <c r="E445" s="115" t="s">
        <v>4</v>
      </c>
      <c r="F445" s="115"/>
      <c r="G445" s="69">
        <f>G446</f>
        <v>28</v>
      </c>
      <c r="H445" s="64"/>
      <c r="I445" s="69">
        <f t="shared" si="84"/>
        <v>28</v>
      </c>
      <c r="J445" s="64"/>
      <c r="K445" s="85">
        <f t="shared" si="85"/>
        <v>28</v>
      </c>
      <c r="L445" s="85"/>
      <c r="M445" s="85">
        <f t="shared" si="90"/>
        <v>28</v>
      </c>
      <c r="N445" s="85"/>
      <c r="O445" s="85">
        <f t="shared" si="91"/>
        <v>28</v>
      </c>
      <c r="P445" s="85"/>
      <c r="Q445" s="85">
        <f t="shared" si="88"/>
        <v>28</v>
      </c>
    </row>
    <row r="446" spans="1:17" ht="12.75">
      <c r="A446" s="61" t="str">
        <f ca="1">IF(ISERROR(MATCH(F446,Код_КВР,0)),"",INDIRECT(ADDRESS(MATCH(F446,Код_КВР,0)+1,2,,,"КВР")))</f>
        <v>Закупка товаров, работ и услуг для муниципальных нужд</v>
      </c>
      <c r="B446" s="88">
        <v>803</v>
      </c>
      <c r="C446" s="8" t="s">
        <v>224</v>
      </c>
      <c r="D446" s="8" t="s">
        <v>204</v>
      </c>
      <c r="E446" s="115" t="s">
        <v>4</v>
      </c>
      <c r="F446" s="115">
        <v>200</v>
      </c>
      <c r="G446" s="69">
        <f>G447</f>
        <v>28</v>
      </c>
      <c r="H446" s="69">
        <f>H447</f>
        <v>0</v>
      </c>
      <c r="I446" s="69">
        <f t="shared" si="84"/>
        <v>28</v>
      </c>
      <c r="J446" s="69">
        <f>J447</f>
        <v>0</v>
      </c>
      <c r="K446" s="85">
        <f t="shared" si="85"/>
        <v>28</v>
      </c>
      <c r="L446" s="13">
        <f>L447</f>
        <v>0</v>
      </c>
      <c r="M446" s="85">
        <f t="shared" si="90"/>
        <v>28</v>
      </c>
      <c r="N446" s="13">
        <f>N447</f>
        <v>0</v>
      </c>
      <c r="O446" s="85">
        <f t="shared" si="91"/>
        <v>28</v>
      </c>
      <c r="P446" s="13">
        <f>P447</f>
        <v>0</v>
      </c>
      <c r="Q446" s="85">
        <f t="shared" si="88"/>
        <v>28</v>
      </c>
    </row>
    <row r="447" spans="1:17" ht="33">
      <c r="A447" s="61" t="str">
        <f ca="1">IF(ISERROR(MATCH(F447,Код_КВР,0)),"",INDIRECT(ADDRESS(MATCH(F447,Код_КВР,0)+1,2,,,"КВР")))</f>
        <v>Иные закупки товаров, работ и услуг для обеспечения муниципальных нужд</v>
      </c>
      <c r="B447" s="88">
        <v>803</v>
      </c>
      <c r="C447" s="8" t="s">
        <v>224</v>
      </c>
      <c r="D447" s="8" t="s">
        <v>204</v>
      </c>
      <c r="E447" s="115" t="s">
        <v>4</v>
      </c>
      <c r="F447" s="115">
        <v>240</v>
      </c>
      <c r="G447" s="69">
        <f>G448</f>
        <v>28</v>
      </c>
      <c r="H447" s="64"/>
      <c r="I447" s="69">
        <f t="shared" si="84"/>
        <v>28</v>
      </c>
      <c r="J447" s="64"/>
      <c r="K447" s="85">
        <f t="shared" si="85"/>
        <v>28</v>
      </c>
      <c r="L447" s="85"/>
      <c r="M447" s="85">
        <f t="shared" si="90"/>
        <v>28</v>
      </c>
      <c r="N447" s="85"/>
      <c r="O447" s="85">
        <f t="shared" si="91"/>
        <v>28</v>
      </c>
      <c r="P447" s="85"/>
      <c r="Q447" s="85">
        <f t="shared" si="88"/>
        <v>28</v>
      </c>
    </row>
    <row r="448" spans="1:17" ht="33">
      <c r="A448" s="61" t="str">
        <f ca="1">IF(ISERROR(MATCH(F448,Код_КВР,0)),"",INDIRECT(ADDRESS(MATCH(F448,Код_КВР,0)+1,2,,,"КВР")))</f>
        <v xml:space="preserve">Прочая закупка товаров, работ и услуг для обеспечения муниципальных нужд         </v>
      </c>
      <c r="B448" s="88">
        <v>803</v>
      </c>
      <c r="C448" s="8" t="s">
        <v>224</v>
      </c>
      <c r="D448" s="8" t="s">
        <v>204</v>
      </c>
      <c r="E448" s="115" t="s">
        <v>4</v>
      </c>
      <c r="F448" s="115">
        <v>244</v>
      </c>
      <c r="G448" s="69">
        <v>28</v>
      </c>
      <c r="H448" s="64"/>
      <c r="I448" s="69">
        <f t="shared" si="84"/>
        <v>28</v>
      </c>
      <c r="J448" s="64"/>
      <c r="K448" s="85">
        <f t="shared" si="85"/>
        <v>28</v>
      </c>
      <c r="L448" s="85"/>
      <c r="M448" s="85">
        <f t="shared" si="90"/>
        <v>28</v>
      </c>
      <c r="N448" s="85"/>
      <c r="O448" s="85">
        <f t="shared" si="91"/>
        <v>28</v>
      </c>
      <c r="P448" s="85"/>
      <c r="Q448" s="85">
        <f t="shared" si="88"/>
        <v>28</v>
      </c>
    </row>
    <row r="449" spans="1:17" ht="33">
      <c r="A449" s="61" t="str">
        <f ca="1">IF(ISERROR(MATCH(E449,Код_КЦСР,0)),"",INDIRECT(ADDRESS(MATCH(E449,Код_КЦСР,0)+1,2,,,"КЦСР")))</f>
        <v>Муниципальная программа «Развитие жилищно-коммунального хозяйства города Череповца» на 2014-2018 годы</v>
      </c>
      <c r="B449" s="88">
        <v>803</v>
      </c>
      <c r="C449" s="8" t="s">
        <v>224</v>
      </c>
      <c r="D449" s="8" t="s">
        <v>204</v>
      </c>
      <c r="E449" s="115" t="s">
        <v>47</v>
      </c>
      <c r="F449" s="115"/>
      <c r="G449" s="69">
        <f aca="true" t="shared" si="95" ref="G449:P453">G450</f>
        <v>80</v>
      </c>
      <c r="H449" s="69">
        <f t="shared" si="95"/>
        <v>0</v>
      </c>
      <c r="I449" s="69">
        <f t="shared" si="84"/>
        <v>80</v>
      </c>
      <c r="J449" s="69">
        <f t="shared" si="95"/>
        <v>0</v>
      </c>
      <c r="K449" s="85">
        <f aca="true" t="shared" si="96" ref="K449:K512">I449+J449</f>
        <v>80</v>
      </c>
      <c r="L449" s="13">
        <f t="shared" si="95"/>
        <v>0</v>
      </c>
      <c r="M449" s="85">
        <f t="shared" si="90"/>
        <v>80</v>
      </c>
      <c r="N449" s="13">
        <f t="shared" si="95"/>
        <v>0</v>
      </c>
      <c r="O449" s="85">
        <f t="shared" si="91"/>
        <v>80</v>
      </c>
      <c r="P449" s="13">
        <f t="shared" si="95"/>
        <v>0</v>
      </c>
      <c r="Q449" s="85">
        <f t="shared" si="88"/>
        <v>80</v>
      </c>
    </row>
    <row r="450" spans="1:17" ht="12.75">
      <c r="A450" s="61" t="str">
        <f ca="1">IF(ISERROR(MATCH(E450,Код_КЦСР,0)),"",INDIRECT(ADDRESS(MATCH(E450,Код_КЦСР,0)+1,2,,,"КЦСР")))</f>
        <v>Развитие благоустройства города</v>
      </c>
      <c r="B450" s="88">
        <v>803</v>
      </c>
      <c r="C450" s="8" t="s">
        <v>224</v>
      </c>
      <c r="D450" s="8" t="s">
        <v>204</v>
      </c>
      <c r="E450" s="115" t="s">
        <v>48</v>
      </c>
      <c r="F450" s="115"/>
      <c r="G450" s="69">
        <f t="shared" si="95"/>
        <v>80</v>
      </c>
      <c r="H450" s="69">
        <f t="shared" si="95"/>
        <v>0</v>
      </c>
      <c r="I450" s="69">
        <f t="shared" si="84"/>
        <v>80</v>
      </c>
      <c r="J450" s="69">
        <f t="shared" si="95"/>
        <v>0</v>
      </c>
      <c r="K450" s="85">
        <f t="shared" si="96"/>
        <v>80</v>
      </c>
      <c r="L450" s="13">
        <f t="shared" si="95"/>
        <v>0</v>
      </c>
      <c r="M450" s="85">
        <f t="shared" si="90"/>
        <v>80</v>
      </c>
      <c r="N450" s="13">
        <f t="shared" si="95"/>
        <v>0</v>
      </c>
      <c r="O450" s="85">
        <f t="shared" si="91"/>
        <v>80</v>
      </c>
      <c r="P450" s="13">
        <f t="shared" si="95"/>
        <v>0</v>
      </c>
      <c r="Q450" s="85">
        <f t="shared" si="88"/>
        <v>80</v>
      </c>
    </row>
    <row r="451" spans="1:17" ht="33">
      <c r="A451" s="61" t="str">
        <f ca="1">IF(ISERROR(MATCH(E451,Код_КЦСР,0)),"",INDIRECT(ADDRESS(MATCH(E451,Код_КЦСР,0)+1,2,,,"КЦСР")))</f>
        <v>Мероприятия по решению общегосударственных вопросов и вопросов в области национальной политики</v>
      </c>
      <c r="B451" s="88">
        <v>803</v>
      </c>
      <c r="C451" s="8" t="s">
        <v>224</v>
      </c>
      <c r="D451" s="8" t="s">
        <v>204</v>
      </c>
      <c r="E451" s="115" t="s">
        <v>54</v>
      </c>
      <c r="F451" s="115"/>
      <c r="G451" s="69">
        <f t="shared" si="95"/>
        <v>80</v>
      </c>
      <c r="H451" s="69">
        <f t="shared" si="95"/>
        <v>0</v>
      </c>
      <c r="I451" s="69">
        <f t="shared" si="84"/>
        <v>80</v>
      </c>
      <c r="J451" s="69">
        <f t="shared" si="95"/>
        <v>0</v>
      </c>
      <c r="K451" s="85">
        <f t="shared" si="96"/>
        <v>80</v>
      </c>
      <c r="L451" s="13">
        <f t="shared" si="95"/>
        <v>0</v>
      </c>
      <c r="M451" s="85">
        <f t="shared" si="90"/>
        <v>80</v>
      </c>
      <c r="N451" s="13">
        <f t="shared" si="95"/>
        <v>0</v>
      </c>
      <c r="O451" s="85">
        <f t="shared" si="91"/>
        <v>80</v>
      </c>
      <c r="P451" s="13">
        <f t="shared" si="95"/>
        <v>0</v>
      </c>
      <c r="Q451" s="85">
        <f t="shared" si="88"/>
        <v>80</v>
      </c>
    </row>
    <row r="452" spans="1:17" ht="12.75">
      <c r="A452" s="61" t="str">
        <f ca="1">IF(ISERROR(MATCH(F452,Код_КВР,0)),"",INDIRECT(ADDRESS(MATCH(F452,Код_КВР,0)+1,2,,,"КВР")))</f>
        <v>Закупка товаров, работ и услуг для муниципальных нужд</v>
      </c>
      <c r="B452" s="88">
        <v>803</v>
      </c>
      <c r="C452" s="8" t="s">
        <v>224</v>
      </c>
      <c r="D452" s="8" t="s">
        <v>204</v>
      </c>
      <c r="E452" s="115" t="s">
        <v>54</v>
      </c>
      <c r="F452" s="115">
        <v>200</v>
      </c>
      <c r="G452" s="69">
        <f t="shared" si="95"/>
        <v>80</v>
      </c>
      <c r="H452" s="69">
        <f t="shared" si="95"/>
        <v>0</v>
      </c>
      <c r="I452" s="69">
        <f t="shared" si="84"/>
        <v>80</v>
      </c>
      <c r="J452" s="69">
        <f t="shared" si="95"/>
        <v>0</v>
      </c>
      <c r="K452" s="85">
        <f t="shared" si="96"/>
        <v>80</v>
      </c>
      <c r="L452" s="13">
        <f t="shared" si="95"/>
        <v>0</v>
      </c>
      <c r="M452" s="85">
        <f t="shared" si="90"/>
        <v>80</v>
      </c>
      <c r="N452" s="13">
        <f t="shared" si="95"/>
        <v>0</v>
      </c>
      <c r="O452" s="85">
        <f t="shared" si="91"/>
        <v>80</v>
      </c>
      <c r="P452" s="13">
        <f t="shared" si="95"/>
        <v>0</v>
      </c>
      <c r="Q452" s="85">
        <f t="shared" si="88"/>
        <v>80</v>
      </c>
    </row>
    <row r="453" spans="1:17" ht="33">
      <c r="A453" s="61" t="str">
        <f ca="1">IF(ISERROR(MATCH(F453,Код_КВР,0)),"",INDIRECT(ADDRESS(MATCH(F453,Код_КВР,0)+1,2,,,"КВР")))</f>
        <v>Иные закупки товаров, работ и услуг для обеспечения муниципальных нужд</v>
      </c>
      <c r="B453" s="88">
        <v>803</v>
      </c>
      <c r="C453" s="8" t="s">
        <v>224</v>
      </c>
      <c r="D453" s="8" t="s">
        <v>204</v>
      </c>
      <c r="E453" s="115" t="s">
        <v>54</v>
      </c>
      <c r="F453" s="115">
        <v>240</v>
      </c>
      <c r="G453" s="69">
        <f t="shared" si="95"/>
        <v>80</v>
      </c>
      <c r="H453" s="69">
        <f t="shared" si="95"/>
        <v>0</v>
      </c>
      <c r="I453" s="69">
        <f t="shared" si="84"/>
        <v>80</v>
      </c>
      <c r="J453" s="69">
        <f t="shared" si="95"/>
        <v>0</v>
      </c>
      <c r="K453" s="85">
        <f t="shared" si="96"/>
        <v>80</v>
      </c>
      <c r="L453" s="13">
        <f t="shared" si="95"/>
        <v>0</v>
      </c>
      <c r="M453" s="85">
        <f t="shared" si="90"/>
        <v>80</v>
      </c>
      <c r="N453" s="13">
        <f t="shared" si="95"/>
        <v>0</v>
      </c>
      <c r="O453" s="85">
        <f t="shared" si="91"/>
        <v>80</v>
      </c>
      <c r="P453" s="13">
        <f t="shared" si="95"/>
        <v>0</v>
      </c>
      <c r="Q453" s="85">
        <f t="shared" si="88"/>
        <v>80</v>
      </c>
    </row>
    <row r="454" spans="1:17" ht="33">
      <c r="A454" s="61" t="str">
        <f ca="1">IF(ISERROR(MATCH(F454,Код_КВР,0)),"",INDIRECT(ADDRESS(MATCH(F454,Код_КВР,0)+1,2,,,"КВР")))</f>
        <v xml:space="preserve">Прочая закупка товаров, работ и услуг для обеспечения муниципальных нужд         </v>
      </c>
      <c r="B454" s="88">
        <v>803</v>
      </c>
      <c r="C454" s="8" t="s">
        <v>224</v>
      </c>
      <c r="D454" s="8" t="s">
        <v>204</v>
      </c>
      <c r="E454" s="115" t="s">
        <v>54</v>
      </c>
      <c r="F454" s="115">
        <v>244</v>
      </c>
      <c r="G454" s="69">
        <v>80</v>
      </c>
      <c r="H454" s="64"/>
      <c r="I454" s="69">
        <f t="shared" si="84"/>
        <v>80</v>
      </c>
      <c r="J454" s="64"/>
      <c r="K454" s="85">
        <f t="shared" si="96"/>
        <v>80</v>
      </c>
      <c r="L454" s="85"/>
      <c r="M454" s="85">
        <f t="shared" si="90"/>
        <v>80</v>
      </c>
      <c r="N454" s="85"/>
      <c r="O454" s="85">
        <f t="shared" si="91"/>
        <v>80</v>
      </c>
      <c r="P454" s="85"/>
      <c r="Q454" s="85">
        <f t="shared" si="88"/>
        <v>80</v>
      </c>
    </row>
    <row r="455" spans="1:17" ht="12.75">
      <c r="A455" s="61" t="str">
        <f ca="1">IF(ISERROR(MATCH(C455,Код_Раздел,0)),"",INDIRECT(ADDRESS(MATCH(C455,Код_Раздел,0)+1,2,,,"Раздел")))</f>
        <v>Жилищно-коммунальное хозяйство</v>
      </c>
      <c r="B455" s="88">
        <v>803</v>
      </c>
      <c r="C455" s="8" t="s">
        <v>229</v>
      </c>
      <c r="D455" s="8"/>
      <c r="E455" s="115"/>
      <c r="F455" s="115"/>
      <c r="G455" s="69">
        <f>G456+G473+G487</f>
        <v>167820.5</v>
      </c>
      <c r="H455" s="69">
        <f>H456+H473+H487</f>
        <v>0</v>
      </c>
      <c r="I455" s="69">
        <f aca="true" t="shared" si="97" ref="I455:I518">G455+H455</f>
        <v>167820.5</v>
      </c>
      <c r="J455" s="69">
        <f>J456+J473+J487</f>
        <v>-898.9000000000001</v>
      </c>
      <c r="K455" s="85">
        <f t="shared" si="96"/>
        <v>166921.6</v>
      </c>
      <c r="L455" s="13">
        <f>L456+L473+L487</f>
        <v>-2681.7</v>
      </c>
      <c r="M455" s="85">
        <f t="shared" si="90"/>
        <v>164239.9</v>
      </c>
      <c r="N455" s="13">
        <f>N456+N473+N487</f>
        <v>0</v>
      </c>
      <c r="O455" s="85">
        <f t="shared" si="91"/>
        <v>164239.9</v>
      </c>
      <c r="P455" s="13">
        <f>P456+P473+P487</f>
        <v>-140.2</v>
      </c>
      <c r="Q455" s="85">
        <f t="shared" si="88"/>
        <v>164099.69999999998</v>
      </c>
    </row>
    <row r="456" spans="1:17" ht="12.75">
      <c r="A456" s="12" t="s">
        <v>234</v>
      </c>
      <c r="B456" s="88">
        <v>803</v>
      </c>
      <c r="C456" s="8" t="s">
        <v>229</v>
      </c>
      <c r="D456" s="8" t="s">
        <v>221</v>
      </c>
      <c r="E456" s="115"/>
      <c r="F456" s="115"/>
      <c r="G456" s="69">
        <f>G457+G463</f>
        <v>9180.8</v>
      </c>
      <c r="H456" s="69">
        <f>H457+H463</f>
        <v>0</v>
      </c>
      <c r="I456" s="69">
        <f t="shared" si="97"/>
        <v>9180.8</v>
      </c>
      <c r="J456" s="69">
        <f>J457+J463</f>
        <v>0</v>
      </c>
      <c r="K456" s="85">
        <f t="shared" si="96"/>
        <v>9180.8</v>
      </c>
      <c r="L456" s="13">
        <f>L457+L463</f>
        <v>-508.5</v>
      </c>
      <c r="M456" s="85">
        <f t="shared" si="90"/>
        <v>8672.3</v>
      </c>
      <c r="N456" s="13">
        <f>N457+N463</f>
        <v>0</v>
      </c>
      <c r="O456" s="85">
        <f t="shared" si="91"/>
        <v>8672.3</v>
      </c>
      <c r="P456" s="13">
        <f>P457+P463</f>
        <v>0</v>
      </c>
      <c r="Q456" s="85">
        <f t="shared" si="88"/>
        <v>8672.3</v>
      </c>
    </row>
    <row r="457" spans="1:17" ht="49.5">
      <c r="A457" s="61" t="str">
        <f ca="1">IF(ISERROR(MATCH(E457,Код_КЦСР,0)),"",INDIRECT(ADDRESS(MATCH(E457,Код_КЦСР,0)+1,2,,,"КЦСР")))</f>
        <v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2014-2018 годы</v>
      </c>
      <c r="B457" s="88">
        <v>803</v>
      </c>
      <c r="C457" s="8" t="s">
        <v>229</v>
      </c>
      <c r="D457" s="8" t="s">
        <v>221</v>
      </c>
      <c r="E457" s="115" t="s">
        <v>34</v>
      </c>
      <c r="F457" s="115"/>
      <c r="G457" s="69">
        <f aca="true" t="shared" si="98" ref="G457:P461">G458</f>
        <v>1500</v>
      </c>
      <c r="H457" s="69">
        <f t="shared" si="98"/>
        <v>0</v>
      </c>
      <c r="I457" s="69">
        <f t="shared" si="97"/>
        <v>1500</v>
      </c>
      <c r="J457" s="69">
        <f t="shared" si="98"/>
        <v>0</v>
      </c>
      <c r="K457" s="85">
        <f t="shared" si="96"/>
        <v>1500</v>
      </c>
      <c r="L457" s="13">
        <f t="shared" si="98"/>
        <v>-270.4</v>
      </c>
      <c r="M457" s="85">
        <f t="shared" si="90"/>
        <v>1229.6</v>
      </c>
      <c r="N457" s="13">
        <f t="shared" si="98"/>
        <v>0</v>
      </c>
      <c r="O457" s="85">
        <f t="shared" si="91"/>
        <v>1229.6</v>
      </c>
      <c r="P457" s="13">
        <f t="shared" si="98"/>
        <v>0</v>
      </c>
      <c r="Q457" s="85">
        <f t="shared" si="88"/>
        <v>1229.6</v>
      </c>
    </row>
    <row r="458" spans="1:17" ht="33">
      <c r="A458" s="61" t="str">
        <f ca="1">IF(ISERROR(MATCH(E458,Код_КЦСР,0)),"",INDIRECT(ADDRESS(MATCH(E458,Код_КЦСР,0)+1,2,,,"КЦСР")))</f>
        <v>Энергосбережение и повышение энергетической эффективности в жилищном фонде</v>
      </c>
      <c r="B458" s="88">
        <v>803</v>
      </c>
      <c r="C458" s="8" t="s">
        <v>229</v>
      </c>
      <c r="D458" s="8" t="s">
        <v>221</v>
      </c>
      <c r="E458" s="115" t="s">
        <v>35</v>
      </c>
      <c r="F458" s="115"/>
      <c r="G458" s="69">
        <f t="shared" si="98"/>
        <v>1500</v>
      </c>
      <c r="H458" s="69">
        <f t="shared" si="98"/>
        <v>0</v>
      </c>
      <c r="I458" s="69">
        <f t="shared" si="97"/>
        <v>1500</v>
      </c>
      <c r="J458" s="69">
        <f t="shared" si="98"/>
        <v>0</v>
      </c>
      <c r="K458" s="85">
        <f t="shared" si="96"/>
        <v>1500</v>
      </c>
      <c r="L458" s="13">
        <f t="shared" si="98"/>
        <v>-270.4</v>
      </c>
      <c r="M458" s="85">
        <f t="shared" si="90"/>
        <v>1229.6</v>
      </c>
      <c r="N458" s="13">
        <f t="shared" si="98"/>
        <v>0</v>
      </c>
      <c r="O458" s="85">
        <f t="shared" si="91"/>
        <v>1229.6</v>
      </c>
      <c r="P458" s="13">
        <f t="shared" si="98"/>
        <v>0</v>
      </c>
      <c r="Q458" s="85">
        <f t="shared" si="88"/>
        <v>1229.6</v>
      </c>
    </row>
    <row r="459" spans="1:17" ht="33" customHeight="1">
      <c r="A459" s="61" t="str">
        <f ca="1">IF(ISERROR(MATCH(E459,Код_КЦСР,0)),"",INDIRECT(ADDRESS(MATCH(E459,Код_КЦСР,0)+1,2,,,"КЦСР")))</f>
        <v>Оснащение индивидуальными приборами учета коммунальных ресурсов жилых помещений, относящихся к муниципальному жилому фонду</v>
      </c>
      <c r="B459" s="88">
        <v>803</v>
      </c>
      <c r="C459" s="8" t="s">
        <v>229</v>
      </c>
      <c r="D459" s="8" t="s">
        <v>221</v>
      </c>
      <c r="E459" s="115" t="s">
        <v>37</v>
      </c>
      <c r="F459" s="115"/>
      <c r="G459" s="69">
        <f t="shared" si="98"/>
        <v>1500</v>
      </c>
      <c r="H459" s="69">
        <f t="shared" si="98"/>
        <v>0</v>
      </c>
      <c r="I459" s="69">
        <f t="shared" si="97"/>
        <v>1500</v>
      </c>
      <c r="J459" s="69">
        <f t="shared" si="98"/>
        <v>0</v>
      </c>
      <c r="K459" s="85">
        <f t="shared" si="96"/>
        <v>1500</v>
      </c>
      <c r="L459" s="13">
        <f t="shared" si="98"/>
        <v>-270.4</v>
      </c>
      <c r="M459" s="85">
        <f t="shared" si="90"/>
        <v>1229.6</v>
      </c>
      <c r="N459" s="13">
        <f t="shared" si="98"/>
        <v>0</v>
      </c>
      <c r="O459" s="85">
        <f t="shared" si="91"/>
        <v>1229.6</v>
      </c>
      <c r="P459" s="13">
        <f t="shared" si="98"/>
        <v>0</v>
      </c>
      <c r="Q459" s="85">
        <f t="shared" si="88"/>
        <v>1229.6</v>
      </c>
    </row>
    <row r="460" spans="1:17" ht="12.75">
      <c r="A460" s="61" t="str">
        <f ca="1">IF(ISERROR(MATCH(F460,Код_КВР,0)),"",INDIRECT(ADDRESS(MATCH(F460,Код_КВР,0)+1,2,,,"КВР")))</f>
        <v>Закупка товаров, работ и услуг для муниципальных нужд</v>
      </c>
      <c r="B460" s="88">
        <v>803</v>
      </c>
      <c r="C460" s="8" t="s">
        <v>229</v>
      </c>
      <c r="D460" s="8" t="s">
        <v>221</v>
      </c>
      <c r="E460" s="115" t="s">
        <v>37</v>
      </c>
      <c r="F460" s="115">
        <v>200</v>
      </c>
      <c r="G460" s="69">
        <f t="shared" si="98"/>
        <v>1500</v>
      </c>
      <c r="H460" s="69">
        <f t="shared" si="98"/>
        <v>0</v>
      </c>
      <c r="I460" s="69">
        <f t="shared" si="97"/>
        <v>1500</v>
      </c>
      <c r="J460" s="69">
        <f t="shared" si="98"/>
        <v>0</v>
      </c>
      <c r="K460" s="85">
        <f t="shared" si="96"/>
        <v>1500</v>
      </c>
      <c r="L460" s="13">
        <f t="shared" si="98"/>
        <v>-270.4</v>
      </c>
      <c r="M460" s="85">
        <f t="shared" si="90"/>
        <v>1229.6</v>
      </c>
      <c r="N460" s="13">
        <f t="shared" si="98"/>
        <v>0</v>
      </c>
      <c r="O460" s="85">
        <f t="shared" si="91"/>
        <v>1229.6</v>
      </c>
      <c r="P460" s="13">
        <f t="shared" si="98"/>
        <v>0</v>
      </c>
      <c r="Q460" s="85">
        <f t="shared" si="88"/>
        <v>1229.6</v>
      </c>
    </row>
    <row r="461" spans="1:17" ht="33">
      <c r="A461" s="61" t="str">
        <f ca="1">IF(ISERROR(MATCH(F461,Код_КВР,0)),"",INDIRECT(ADDRESS(MATCH(F461,Код_КВР,0)+1,2,,,"КВР")))</f>
        <v>Иные закупки товаров, работ и услуг для обеспечения муниципальных нужд</v>
      </c>
      <c r="B461" s="88">
        <v>803</v>
      </c>
      <c r="C461" s="8" t="s">
        <v>229</v>
      </c>
      <c r="D461" s="8" t="s">
        <v>221</v>
      </c>
      <c r="E461" s="115" t="s">
        <v>37</v>
      </c>
      <c r="F461" s="115">
        <v>240</v>
      </c>
      <c r="G461" s="69">
        <f t="shared" si="98"/>
        <v>1500</v>
      </c>
      <c r="H461" s="69">
        <f t="shared" si="98"/>
        <v>0</v>
      </c>
      <c r="I461" s="69">
        <f t="shared" si="97"/>
        <v>1500</v>
      </c>
      <c r="J461" s="69">
        <f t="shared" si="98"/>
        <v>0</v>
      </c>
      <c r="K461" s="85">
        <f t="shared" si="96"/>
        <v>1500</v>
      </c>
      <c r="L461" s="13">
        <f t="shared" si="98"/>
        <v>-270.4</v>
      </c>
      <c r="M461" s="85">
        <f t="shared" si="90"/>
        <v>1229.6</v>
      </c>
      <c r="N461" s="13">
        <f t="shared" si="98"/>
        <v>0</v>
      </c>
      <c r="O461" s="85">
        <f t="shared" si="91"/>
        <v>1229.6</v>
      </c>
      <c r="P461" s="13">
        <f t="shared" si="98"/>
        <v>0</v>
      </c>
      <c r="Q461" s="85">
        <f t="shared" si="88"/>
        <v>1229.6</v>
      </c>
    </row>
    <row r="462" spans="1:17" ht="33">
      <c r="A462" s="61" t="str">
        <f ca="1">IF(ISERROR(MATCH(F462,Код_КВР,0)),"",INDIRECT(ADDRESS(MATCH(F462,Код_КВР,0)+1,2,,,"КВР")))</f>
        <v xml:space="preserve">Прочая закупка товаров, работ и услуг для обеспечения муниципальных нужд         </v>
      </c>
      <c r="B462" s="88">
        <v>803</v>
      </c>
      <c r="C462" s="8" t="s">
        <v>229</v>
      </c>
      <c r="D462" s="8" t="s">
        <v>221</v>
      </c>
      <c r="E462" s="115" t="s">
        <v>37</v>
      </c>
      <c r="F462" s="115">
        <v>244</v>
      </c>
      <c r="G462" s="69">
        <v>1500</v>
      </c>
      <c r="H462" s="64"/>
      <c r="I462" s="69">
        <f t="shared" si="97"/>
        <v>1500</v>
      </c>
      <c r="J462" s="64"/>
      <c r="K462" s="85">
        <f t="shared" si="96"/>
        <v>1500</v>
      </c>
      <c r="L462" s="85">
        <v>-270.4</v>
      </c>
      <c r="M462" s="85">
        <f t="shared" si="90"/>
        <v>1229.6</v>
      </c>
      <c r="N462" s="85"/>
      <c r="O462" s="85">
        <f t="shared" si="91"/>
        <v>1229.6</v>
      </c>
      <c r="P462" s="85"/>
      <c r="Q462" s="85">
        <f t="shared" si="88"/>
        <v>1229.6</v>
      </c>
    </row>
    <row r="463" spans="1:17" ht="33">
      <c r="A463" s="61" t="str">
        <f ca="1">IF(ISERROR(MATCH(E463,Код_КЦСР,0)),"",INDIRECT(ADDRESS(MATCH(E463,Код_КЦСР,0)+1,2,,,"КЦСР")))</f>
        <v>Муниципальная программа «Развитие жилищно-коммунального хозяйства города Череповца» на 2014-2018 годы</v>
      </c>
      <c r="B463" s="88">
        <v>803</v>
      </c>
      <c r="C463" s="8" t="s">
        <v>229</v>
      </c>
      <c r="D463" s="8" t="s">
        <v>221</v>
      </c>
      <c r="E463" s="115" t="s">
        <v>47</v>
      </c>
      <c r="F463" s="115"/>
      <c r="G463" s="69">
        <f>G464</f>
        <v>7680.8</v>
      </c>
      <c r="H463" s="69">
        <f>H464</f>
        <v>0</v>
      </c>
      <c r="I463" s="69">
        <f t="shared" si="97"/>
        <v>7680.8</v>
      </c>
      <c r="J463" s="69">
        <f>J464</f>
        <v>0</v>
      </c>
      <c r="K463" s="85">
        <f t="shared" si="96"/>
        <v>7680.8</v>
      </c>
      <c r="L463" s="13">
        <f>L464</f>
        <v>-238.1</v>
      </c>
      <c r="M463" s="85">
        <f t="shared" si="90"/>
        <v>7442.7</v>
      </c>
      <c r="N463" s="13">
        <f>N464</f>
        <v>0</v>
      </c>
      <c r="O463" s="85">
        <f t="shared" si="91"/>
        <v>7442.7</v>
      </c>
      <c r="P463" s="13">
        <f>P464</f>
        <v>0</v>
      </c>
      <c r="Q463" s="85">
        <f t="shared" si="88"/>
        <v>7442.7</v>
      </c>
    </row>
    <row r="464" spans="1:17" ht="12.75">
      <c r="A464" s="61" t="str">
        <f ca="1">IF(ISERROR(MATCH(E464,Код_КЦСР,0)),"",INDIRECT(ADDRESS(MATCH(E464,Код_КЦСР,0)+1,2,,,"КЦСР")))</f>
        <v>Содержание и ремонт жилищного фонда</v>
      </c>
      <c r="B464" s="88">
        <v>803</v>
      </c>
      <c r="C464" s="8" t="s">
        <v>229</v>
      </c>
      <c r="D464" s="8" t="s">
        <v>221</v>
      </c>
      <c r="E464" s="115" t="s">
        <v>56</v>
      </c>
      <c r="F464" s="115"/>
      <c r="G464" s="69">
        <f>G465+G469</f>
        <v>7680.8</v>
      </c>
      <c r="H464" s="69">
        <f>H465+H469</f>
        <v>0</v>
      </c>
      <c r="I464" s="69">
        <f t="shared" si="97"/>
        <v>7680.8</v>
      </c>
      <c r="J464" s="69">
        <f>J465+J469</f>
        <v>0</v>
      </c>
      <c r="K464" s="85">
        <f t="shared" si="96"/>
        <v>7680.8</v>
      </c>
      <c r="L464" s="13">
        <f>L465+L469</f>
        <v>-238.1</v>
      </c>
      <c r="M464" s="85">
        <f t="shared" si="90"/>
        <v>7442.7</v>
      </c>
      <c r="N464" s="13">
        <f>N465+N469</f>
        <v>0</v>
      </c>
      <c r="O464" s="85">
        <f t="shared" si="91"/>
        <v>7442.7</v>
      </c>
      <c r="P464" s="13">
        <f>P465+P469</f>
        <v>0</v>
      </c>
      <c r="Q464" s="85">
        <f t="shared" si="88"/>
        <v>7442.7</v>
      </c>
    </row>
    <row r="465" spans="1:17" ht="12.75">
      <c r="A465" s="61" t="str">
        <f ca="1">IF(ISERROR(MATCH(E465,Код_КЦСР,0)),"",INDIRECT(ADDRESS(MATCH(E465,Код_КЦСР,0)+1,2,,,"КЦСР")))</f>
        <v>Капитальный ремонт жилищного фонда</v>
      </c>
      <c r="B465" s="88">
        <v>803</v>
      </c>
      <c r="C465" s="8" t="s">
        <v>229</v>
      </c>
      <c r="D465" s="8" t="s">
        <v>221</v>
      </c>
      <c r="E465" s="115" t="s">
        <v>58</v>
      </c>
      <c r="F465" s="115"/>
      <c r="G465" s="69">
        <f aca="true" t="shared" si="99" ref="G465:P467">G466</f>
        <v>2288.3</v>
      </c>
      <c r="H465" s="69">
        <f t="shared" si="99"/>
        <v>0</v>
      </c>
      <c r="I465" s="69">
        <f t="shared" si="97"/>
        <v>2288.3</v>
      </c>
      <c r="J465" s="69">
        <f t="shared" si="99"/>
        <v>0</v>
      </c>
      <c r="K465" s="85">
        <f t="shared" si="96"/>
        <v>2288.3</v>
      </c>
      <c r="L465" s="13">
        <f t="shared" si="99"/>
        <v>0</v>
      </c>
      <c r="M465" s="85">
        <f t="shared" si="90"/>
        <v>2288.3</v>
      </c>
      <c r="N465" s="13">
        <f t="shared" si="99"/>
        <v>0</v>
      </c>
      <c r="O465" s="85">
        <f t="shared" si="91"/>
        <v>2288.3</v>
      </c>
      <c r="P465" s="13">
        <f t="shared" si="99"/>
        <v>0</v>
      </c>
      <c r="Q465" s="85">
        <f t="shared" si="88"/>
        <v>2288.3</v>
      </c>
    </row>
    <row r="466" spans="1:17" ht="12.75">
      <c r="A466" s="61" t="str">
        <f ca="1">IF(ISERROR(MATCH(F466,Код_КВР,0)),"",INDIRECT(ADDRESS(MATCH(F466,Код_КВР,0)+1,2,,,"КВР")))</f>
        <v>Закупка товаров, работ и услуг для муниципальных нужд</v>
      </c>
      <c r="B466" s="88">
        <v>803</v>
      </c>
      <c r="C466" s="8" t="s">
        <v>229</v>
      </c>
      <c r="D466" s="8" t="s">
        <v>221</v>
      </c>
      <c r="E466" s="115" t="s">
        <v>58</v>
      </c>
      <c r="F466" s="115">
        <v>200</v>
      </c>
      <c r="G466" s="69">
        <f t="shared" si="99"/>
        <v>2288.3</v>
      </c>
      <c r="H466" s="69">
        <f t="shared" si="99"/>
        <v>0</v>
      </c>
      <c r="I466" s="69">
        <f t="shared" si="97"/>
        <v>2288.3</v>
      </c>
      <c r="J466" s="69">
        <f t="shared" si="99"/>
        <v>0</v>
      </c>
      <c r="K466" s="85">
        <f t="shared" si="96"/>
        <v>2288.3</v>
      </c>
      <c r="L466" s="13">
        <f t="shared" si="99"/>
        <v>0</v>
      </c>
      <c r="M466" s="85">
        <f t="shared" si="90"/>
        <v>2288.3</v>
      </c>
      <c r="N466" s="13">
        <f t="shared" si="99"/>
        <v>0</v>
      </c>
      <c r="O466" s="85">
        <f t="shared" si="91"/>
        <v>2288.3</v>
      </c>
      <c r="P466" s="13">
        <f t="shared" si="99"/>
        <v>0</v>
      </c>
      <c r="Q466" s="85">
        <f t="shared" si="88"/>
        <v>2288.3</v>
      </c>
    </row>
    <row r="467" spans="1:17" ht="33">
      <c r="A467" s="61" t="str">
        <f ca="1">IF(ISERROR(MATCH(F467,Код_КВР,0)),"",INDIRECT(ADDRESS(MATCH(F467,Код_КВР,0)+1,2,,,"КВР")))</f>
        <v>Иные закупки товаров, работ и услуг для обеспечения муниципальных нужд</v>
      </c>
      <c r="B467" s="88">
        <v>803</v>
      </c>
      <c r="C467" s="8" t="s">
        <v>229</v>
      </c>
      <c r="D467" s="8" t="s">
        <v>221</v>
      </c>
      <c r="E467" s="115" t="s">
        <v>58</v>
      </c>
      <c r="F467" s="115">
        <v>240</v>
      </c>
      <c r="G467" s="69">
        <f t="shared" si="99"/>
        <v>2288.3</v>
      </c>
      <c r="H467" s="69">
        <f t="shared" si="99"/>
        <v>0</v>
      </c>
      <c r="I467" s="69">
        <f t="shared" si="97"/>
        <v>2288.3</v>
      </c>
      <c r="J467" s="69">
        <f t="shared" si="99"/>
        <v>0</v>
      </c>
      <c r="K467" s="85">
        <f t="shared" si="96"/>
        <v>2288.3</v>
      </c>
      <c r="L467" s="13">
        <f t="shared" si="99"/>
        <v>0</v>
      </c>
      <c r="M467" s="85">
        <f t="shared" si="90"/>
        <v>2288.3</v>
      </c>
      <c r="N467" s="13">
        <f t="shared" si="99"/>
        <v>0</v>
      </c>
      <c r="O467" s="85">
        <f t="shared" si="91"/>
        <v>2288.3</v>
      </c>
      <c r="P467" s="13">
        <f t="shared" si="99"/>
        <v>0</v>
      </c>
      <c r="Q467" s="85">
        <f t="shared" si="88"/>
        <v>2288.3</v>
      </c>
    </row>
    <row r="468" spans="1:17" ht="33">
      <c r="A468" s="61" t="str">
        <f ca="1">IF(ISERROR(MATCH(F468,Код_КВР,0)),"",INDIRECT(ADDRESS(MATCH(F468,Код_КВР,0)+1,2,,,"КВР")))</f>
        <v xml:space="preserve">Прочая закупка товаров, работ и услуг для обеспечения муниципальных нужд         </v>
      </c>
      <c r="B468" s="88">
        <v>803</v>
      </c>
      <c r="C468" s="8" t="s">
        <v>229</v>
      </c>
      <c r="D468" s="8" t="s">
        <v>221</v>
      </c>
      <c r="E468" s="115" t="s">
        <v>58</v>
      </c>
      <c r="F468" s="115">
        <v>244</v>
      </c>
      <c r="G468" s="69">
        <v>2288.3</v>
      </c>
      <c r="H468" s="64"/>
      <c r="I468" s="69">
        <f t="shared" si="97"/>
        <v>2288.3</v>
      </c>
      <c r="J468" s="64"/>
      <c r="K468" s="85">
        <f t="shared" si="96"/>
        <v>2288.3</v>
      </c>
      <c r="L468" s="85"/>
      <c r="M468" s="85">
        <f t="shared" si="90"/>
        <v>2288.3</v>
      </c>
      <c r="N468" s="85"/>
      <c r="O468" s="85">
        <f t="shared" si="91"/>
        <v>2288.3</v>
      </c>
      <c r="P468" s="85"/>
      <c r="Q468" s="85">
        <f t="shared" si="88"/>
        <v>2288.3</v>
      </c>
    </row>
    <row r="469" spans="1:17" ht="33">
      <c r="A469" s="61" t="str">
        <f ca="1">IF(ISERROR(MATCH(E469,Код_КЦСР,0)),"",INDIRECT(ADDRESS(MATCH(E469,Код_КЦСР,0)+1,2,,,"КЦСР")))</f>
        <v>Содержание и ремонт временно незаселенных жилых помещений муниципального жилищного фонда</v>
      </c>
      <c r="B469" s="88">
        <v>803</v>
      </c>
      <c r="C469" s="8" t="s">
        <v>229</v>
      </c>
      <c r="D469" s="8" t="s">
        <v>221</v>
      </c>
      <c r="E469" s="115" t="s">
        <v>60</v>
      </c>
      <c r="F469" s="115"/>
      <c r="G469" s="69">
        <f aca="true" t="shared" si="100" ref="G469:P471">G470</f>
        <v>5392.5</v>
      </c>
      <c r="H469" s="69">
        <f t="shared" si="100"/>
        <v>0</v>
      </c>
      <c r="I469" s="69">
        <f t="shared" si="97"/>
        <v>5392.5</v>
      </c>
      <c r="J469" s="69">
        <f t="shared" si="100"/>
        <v>0</v>
      </c>
      <c r="K469" s="85">
        <f t="shared" si="96"/>
        <v>5392.5</v>
      </c>
      <c r="L469" s="13">
        <f t="shared" si="100"/>
        <v>-238.1</v>
      </c>
      <c r="M469" s="85">
        <f t="shared" si="90"/>
        <v>5154.4</v>
      </c>
      <c r="N469" s="13">
        <f t="shared" si="100"/>
        <v>0</v>
      </c>
      <c r="O469" s="85">
        <f t="shared" si="91"/>
        <v>5154.4</v>
      </c>
      <c r="P469" s="13">
        <f t="shared" si="100"/>
        <v>0</v>
      </c>
      <c r="Q469" s="85">
        <f t="shared" si="88"/>
        <v>5154.4</v>
      </c>
    </row>
    <row r="470" spans="1:17" ht="12.75">
      <c r="A470" s="61" t="str">
        <f ca="1">IF(ISERROR(MATCH(F470,Код_КВР,0)),"",INDIRECT(ADDRESS(MATCH(F470,Код_КВР,0)+1,2,,,"КВР")))</f>
        <v>Закупка товаров, работ и услуг для муниципальных нужд</v>
      </c>
      <c r="B470" s="88">
        <v>803</v>
      </c>
      <c r="C470" s="8" t="s">
        <v>229</v>
      </c>
      <c r="D470" s="8" t="s">
        <v>221</v>
      </c>
      <c r="E470" s="115" t="s">
        <v>60</v>
      </c>
      <c r="F470" s="115">
        <v>200</v>
      </c>
      <c r="G470" s="69">
        <f t="shared" si="100"/>
        <v>5392.5</v>
      </c>
      <c r="H470" s="69">
        <f t="shared" si="100"/>
        <v>0</v>
      </c>
      <c r="I470" s="69">
        <f t="shared" si="97"/>
        <v>5392.5</v>
      </c>
      <c r="J470" s="69">
        <f t="shared" si="100"/>
        <v>0</v>
      </c>
      <c r="K470" s="85">
        <f t="shared" si="96"/>
        <v>5392.5</v>
      </c>
      <c r="L470" s="13">
        <f t="shared" si="100"/>
        <v>-238.1</v>
      </c>
      <c r="M470" s="85">
        <f t="shared" si="90"/>
        <v>5154.4</v>
      </c>
      <c r="N470" s="13">
        <f t="shared" si="100"/>
        <v>0</v>
      </c>
      <c r="O470" s="85">
        <f t="shared" si="91"/>
        <v>5154.4</v>
      </c>
      <c r="P470" s="13">
        <f t="shared" si="100"/>
        <v>0</v>
      </c>
      <c r="Q470" s="85">
        <f t="shared" si="88"/>
        <v>5154.4</v>
      </c>
    </row>
    <row r="471" spans="1:17" ht="33">
      <c r="A471" s="61" t="str">
        <f ca="1">IF(ISERROR(MATCH(F471,Код_КВР,0)),"",INDIRECT(ADDRESS(MATCH(F471,Код_КВР,0)+1,2,,,"КВР")))</f>
        <v>Иные закупки товаров, работ и услуг для обеспечения муниципальных нужд</v>
      </c>
      <c r="B471" s="88">
        <v>803</v>
      </c>
      <c r="C471" s="8" t="s">
        <v>229</v>
      </c>
      <c r="D471" s="8" t="s">
        <v>221</v>
      </c>
      <c r="E471" s="115" t="s">
        <v>60</v>
      </c>
      <c r="F471" s="115">
        <v>240</v>
      </c>
      <c r="G471" s="69">
        <f t="shared" si="100"/>
        <v>5392.5</v>
      </c>
      <c r="H471" s="69">
        <f t="shared" si="100"/>
        <v>0</v>
      </c>
      <c r="I471" s="69">
        <f t="shared" si="97"/>
        <v>5392.5</v>
      </c>
      <c r="J471" s="69">
        <f t="shared" si="100"/>
        <v>0</v>
      </c>
      <c r="K471" s="85">
        <f t="shared" si="96"/>
        <v>5392.5</v>
      </c>
      <c r="L471" s="13">
        <f t="shared" si="100"/>
        <v>-238.1</v>
      </c>
      <c r="M471" s="85">
        <f t="shared" si="90"/>
        <v>5154.4</v>
      </c>
      <c r="N471" s="13">
        <f t="shared" si="100"/>
        <v>0</v>
      </c>
      <c r="O471" s="85">
        <f t="shared" si="91"/>
        <v>5154.4</v>
      </c>
      <c r="P471" s="13">
        <f t="shared" si="100"/>
        <v>0</v>
      </c>
      <c r="Q471" s="85">
        <f t="shared" si="88"/>
        <v>5154.4</v>
      </c>
    </row>
    <row r="472" spans="1:17" ht="33">
      <c r="A472" s="61" t="str">
        <f ca="1">IF(ISERROR(MATCH(F472,Код_КВР,0)),"",INDIRECT(ADDRESS(MATCH(F472,Код_КВР,0)+1,2,,,"КВР")))</f>
        <v xml:space="preserve">Прочая закупка товаров, работ и услуг для обеспечения муниципальных нужд         </v>
      </c>
      <c r="B472" s="88">
        <v>803</v>
      </c>
      <c r="C472" s="8" t="s">
        <v>229</v>
      </c>
      <c r="D472" s="8" t="s">
        <v>221</v>
      </c>
      <c r="E472" s="115" t="s">
        <v>60</v>
      </c>
      <c r="F472" s="115">
        <v>244</v>
      </c>
      <c r="G472" s="69">
        <v>5392.5</v>
      </c>
      <c r="H472" s="64"/>
      <c r="I472" s="69">
        <f t="shared" si="97"/>
        <v>5392.5</v>
      </c>
      <c r="J472" s="64"/>
      <c r="K472" s="85">
        <f t="shared" si="96"/>
        <v>5392.5</v>
      </c>
      <c r="L472" s="85">
        <v>-238.1</v>
      </c>
      <c r="M472" s="85">
        <f t="shared" si="90"/>
        <v>5154.4</v>
      </c>
      <c r="N472" s="85"/>
      <c r="O472" s="85">
        <f t="shared" si="91"/>
        <v>5154.4</v>
      </c>
      <c r="P472" s="85"/>
      <c r="Q472" s="85">
        <f t="shared" si="88"/>
        <v>5154.4</v>
      </c>
    </row>
    <row r="473" spans="1:17" ht="12.75">
      <c r="A473" s="61" t="s">
        <v>260</v>
      </c>
      <c r="B473" s="88">
        <v>803</v>
      </c>
      <c r="C473" s="8" t="s">
        <v>229</v>
      </c>
      <c r="D473" s="8" t="s">
        <v>223</v>
      </c>
      <c r="E473" s="115"/>
      <c r="F473" s="115"/>
      <c r="G473" s="69">
        <f>G474+G482</f>
        <v>136710.40000000002</v>
      </c>
      <c r="H473" s="69">
        <f>H474+H482</f>
        <v>0</v>
      </c>
      <c r="I473" s="69">
        <f t="shared" si="97"/>
        <v>136710.40000000002</v>
      </c>
      <c r="J473" s="69">
        <f>J474+J482</f>
        <v>-898.9000000000001</v>
      </c>
      <c r="K473" s="85">
        <f t="shared" si="96"/>
        <v>135811.50000000003</v>
      </c>
      <c r="L473" s="13">
        <f>L474+L482</f>
        <v>-2173.2</v>
      </c>
      <c r="M473" s="85">
        <f t="shared" si="90"/>
        <v>133638.30000000002</v>
      </c>
      <c r="N473" s="13">
        <f>N474+N482</f>
        <v>0</v>
      </c>
      <c r="O473" s="85">
        <f t="shared" si="91"/>
        <v>133638.30000000002</v>
      </c>
      <c r="P473" s="13">
        <f>P474+P482</f>
        <v>-140.2</v>
      </c>
      <c r="Q473" s="85">
        <f t="shared" si="88"/>
        <v>133498.1</v>
      </c>
    </row>
    <row r="474" spans="1:17" ht="33">
      <c r="A474" s="61" t="str">
        <f ca="1">IF(ISERROR(MATCH(E474,Код_КЦСР,0)),"",INDIRECT(ADDRESS(MATCH(E474,Код_КЦСР,0)+1,2,,,"КЦСР")))</f>
        <v>Муниципальная программа «Развитие жилищно-коммунального хозяйства города Череповца» на 2014-2018 годы</v>
      </c>
      <c r="B474" s="88">
        <v>803</v>
      </c>
      <c r="C474" s="8" t="s">
        <v>229</v>
      </c>
      <c r="D474" s="8" t="s">
        <v>223</v>
      </c>
      <c r="E474" s="115" t="s">
        <v>47</v>
      </c>
      <c r="F474" s="115"/>
      <c r="G474" s="69">
        <f>G475</f>
        <v>136626.2</v>
      </c>
      <c r="H474" s="69">
        <f>H475</f>
        <v>0</v>
      </c>
      <c r="I474" s="69">
        <f t="shared" si="97"/>
        <v>136626.2</v>
      </c>
      <c r="J474" s="69">
        <f>J475</f>
        <v>-898.9000000000001</v>
      </c>
      <c r="K474" s="85">
        <f t="shared" si="96"/>
        <v>135727.30000000002</v>
      </c>
      <c r="L474" s="13">
        <f>L475</f>
        <v>-2173.2</v>
      </c>
      <c r="M474" s="85">
        <f t="shared" si="90"/>
        <v>133554.1</v>
      </c>
      <c r="N474" s="13">
        <f>N475</f>
        <v>0</v>
      </c>
      <c r="O474" s="85">
        <f t="shared" si="91"/>
        <v>133554.1</v>
      </c>
      <c r="P474" s="13">
        <f>P475</f>
        <v>-140.2</v>
      </c>
      <c r="Q474" s="85">
        <f t="shared" si="88"/>
        <v>133413.9</v>
      </c>
    </row>
    <row r="475" spans="1:17" ht="12.75">
      <c r="A475" s="61" t="str">
        <f ca="1">IF(ISERROR(MATCH(E475,Код_КЦСР,0)),"",INDIRECT(ADDRESS(MATCH(E475,Код_КЦСР,0)+1,2,,,"КЦСР")))</f>
        <v>Развитие благоустройства города</v>
      </c>
      <c r="B475" s="88">
        <v>803</v>
      </c>
      <c r="C475" s="8" t="s">
        <v>229</v>
      </c>
      <c r="D475" s="8" t="s">
        <v>223</v>
      </c>
      <c r="E475" s="115" t="s">
        <v>48</v>
      </c>
      <c r="F475" s="115"/>
      <c r="G475" s="69">
        <f>G476</f>
        <v>136626.2</v>
      </c>
      <c r="H475" s="69">
        <f>H476</f>
        <v>0</v>
      </c>
      <c r="I475" s="69">
        <f t="shared" si="97"/>
        <v>136626.2</v>
      </c>
      <c r="J475" s="69">
        <f>J476</f>
        <v>-898.9000000000001</v>
      </c>
      <c r="K475" s="85">
        <f t="shared" si="96"/>
        <v>135727.30000000002</v>
      </c>
      <c r="L475" s="13">
        <f>L476</f>
        <v>-2173.2</v>
      </c>
      <c r="M475" s="85">
        <f t="shared" si="90"/>
        <v>133554.1</v>
      </c>
      <c r="N475" s="13">
        <f>N476</f>
        <v>0</v>
      </c>
      <c r="O475" s="85">
        <f t="shared" si="91"/>
        <v>133554.1</v>
      </c>
      <c r="P475" s="13">
        <f>P476</f>
        <v>-140.2</v>
      </c>
      <c r="Q475" s="85">
        <f t="shared" si="88"/>
        <v>133413.9</v>
      </c>
    </row>
    <row r="476" spans="1:17" ht="33">
      <c r="A476" s="61" t="str">
        <f ca="1">IF(ISERROR(MATCH(E476,Код_КЦСР,0)),"",INDIRECT(ADDRESS(MATCH(E476,Код_КЦСР,0)+1,2,,,"КЦСР")))</f>
        <v>Мероприятия по благоустройству и повышению внешней привлекательности города</v>
      </c>
      <c r="B476" s="88">
        <v>803</v>
      </c>
      <c r="C476" s="8" t="s">
        <v>229</v>
      </c>
      <c r="D476" s="8" t="s">
        <v>223</v>
      </c>
      <c r="E476" s="115" t="s">
        <v>50</v>
      </c>
      <c r="F476" s="115"/>
      <c r="G476" s="69">
        <f>G477+G480</f>
        <v>136626.2</v>
      </c>
      <c r="H476" s="69">
        <f>H477+H480</f>
        <v>0</v>
      </c>
      <c r="I476" s="69">
        <f t="shared" si="97"/>
        <v>136626.2</v>
      </c>
      <c r="J476" s="69">
        <f>J477+J480</f>
        <v>-898.9000000000001</v>
      </c>
      <c r="K476" s="85">
        <f t="shared" si="96"/>
        <v>135727.30000000002</v>
      </c>
      <c r="L476" s="13">
        <f>L477+L480</f>
        <v>-2173.2</v>
      </c>
      <c r="M476" s="85">
        <f t="shared" si="90"/>
        <v>133554.1</v>
      </c>
      <c r="N476" s="13">
        <f>N477+N480</f>
        <v>0</v>
      </c>
      <c r="O476" s="85">
        <f t="shared" si="91"/>
        <v>133554.1</v>
      </c>
      <c r="P476" s="13">
        <f>P477+P480</f>
        <v>-140.2</v>
      </c>
      <c r="Q476" s="85">
        <f t="shared" si="88"/>
        <v>133413.9</v>
      </c>
    </row>
    <row r="477" spans="1:17" ht="12.75">
      <c r="A477" s="61" t="str">
        <f ca="1">IF(ISERROR(MATCH(F477,Код_КВР,0)),"",INDIRECT(ADDRESS(MATCH(F477,Код_КВР,0)+1,2,,,"КВР")))</f>
        <v>Закупка товаров, работ и услуг для муниципальных нужд</v>
      </c>
      <c r="B477" s="88">
        <v>803</v>
      </c>
      <c r="C477" s="8" t="s">
        <v>229</v>
      </c>
      <c r="D477" s="8" t="s">
        <v>223</v>
      </c>
      <c r="E477" s="115" t="s">
        <v>50</v>
      </c>
      <c r="F477" s="115">
        <v>200</v>
      </c>
      <c r="G477" s="69">
        <f>G478</f>
        <v>104444.7</v>
      </c>
      <c r="H477" s="69">
        <f>H478</f>
        <v>0</v>
      </c>
      <c r="I477" s="69">
        <f t="shared" si="97"/>
        <v>104444.7</v>
      </c>
      <c r="J477" s="69">
        <f>J478</f>
        <v>286.2</v>
      </c>
      <c r="K477" s="85">
        <f t="shared" si="96"/>
        <v>104730.9</v>
      </c>
      <c r="L477" s="13">
        <f>L478</f>
        <v>-2173.2</v>
      </c>
      <c r="M477" s="85">
        <f t="shared" si="90"/>
        <v>102557.7</v>
      </c>
      <c r="N477" s="13">
        <f>N478</f>
        <v>0</v>
      </c>
      <c r="O477" s="85">
        <f t="shared" si="91"/>
        <v>102557.7</v>
      </c>
      <c r="P477" s="13">
        <f>P478</f>
        <v>-140.2</v>
      </c>
      <c r="Q477" s="85">
        <f t="shared" si="88"/>
        <v>102417.5</v>
      </c>
    </row>
    <row r="478" spans="1:17" ht="33">
      <c r="A478" s="61" t="str">
        <f ca="1">IF(ISERROR(MATCH(F478,Код_КВР,0)),"",INDIRECT(ADDRESS(MATCH(F478,Код_КВР,0)+1,2,,,"КВР")))</f>
        <v>Иные закупки товаров, работ и услуг для обеспечения муниципальных нужд</v>
      </c>
      <c r="B478" s="88">
        <v>803</v>
      </c>
      <c r="C478" s="8" t="s">
        <v>229</v>
      </c>
      <c r="D478" s="8" t="s">
        <v>223</v>
      </c>
      <c r="E478" s="115" t="s">
        <v>50</v>
      </c>
      <c r="F478" s="115">
        <v>240</v>
      </c>
      <c r="G478" s="69">
        <f>G479</f>
        <v>104444.7</v>
      </c>
      <c r="H478" s="69">
        <f>H479</f>
        <v>0</v>
      </c>
      <c r="I478" s="69">
        <f t="shared" si="97"/>
        <v>104444.7</v>
      </c>
      <c r="J478" s="69">
        <f>J479</f>
        <v>286.2</v>
      </c>
      <c r="K478" s="85">
        <f t="shared" si="96"/>
        <v>104730.9</v>
      </c>
      <c r="L478" s="13">
        <f>L479</f>
        <v>-2173.2</v>
      </c>
      <c r="M478" s="85">
        <f t="shared" si="90"/>
        <v>102557.7</v>
      </c>
      <c r="N478" s="13">
        <f>N479</f>
        <v>0</v>
      </c>
      <c r="O478" s="85">
        <f t="shared" si="91"/>
        <v>102557.7</v>
      </c>
      <c r="P478" s="13">
        <f>P479</f>
        <v>-140.2</v>
      </c>
      <c r="Q478" s="85">
        <f t="shared" si="88"/>
        <v>102417.5</v>
      </c>
    </row>
    <row r="479" spans="1:17" ht="33">
      <c r="A479" s="61" t="str">
        <f ca="1">IF(ISERROR(MATCH(F479,Код_КВР,0)),"",INDIRECT(ADDRESS(MATCH(F479,Код_КВР,0)+1,2,,,"КВР")))</f>
        <v xml:space="preserve">Прочая закупка товаров, работ и услуг для обеспечения муниципальных нужд         </v>
      </c>
      <c r="B479" s="88">
        <v>803</v>
      </c>
      <c r="C479" s="8" t="s">
        <v>229</v>
      </c>
      <c r="D479" s="8" t="s">
        <v>223</v>
      </c>
      <c r="E479" s="115" t="s">
        <v>50</v>
      </c>
      <c r="F479" s="115">
        <v>244</v>
      </c>
      <c r="G479" s="69">
        <v>104444.7</v>
      </c>
      <c r="H479" s="64"/>
      <c r="I479" s="69">
        <f t="shared" si="97"/>
        <v>104444.7</v>
      </c>
      <c r="J479" s="64">
        <v>286.2</v>
      </c>
      <c r="K479" s="85">
        <f t="shared" si="96"/>
        <v>104730.9</v>
      </c>
      <c r="L479" s="85">
        <f>1005-29.9-97.4-2592.7-458.2</f>
        <v>-2173.2</v>
      </c>
      <c r="M479" s="85">
        <f t="shared" si="90"/>
        <v>102557.7</v>
      </c>
      <c r="N479" s="85"/>
      <c r="O479" s="85">
        <f t="shared" si="91"/>
        <v>102557.7</v>
      </c>
      <c r="P479" s="85">
        <v>-140.2</v>
      </c>
      <c r="Q479" s="85">
        <f aca="true" t="shared" si="101" ref="Q479:Q542">O479+P479</f>
        <v>102417.5</v>
      </c>
    </row>
    <row r="480" spans="1:17" ht="12.75">
      <c r="A480" s="61" t="str">
        <f ca="1">IF(ISERROR(MATCH(F480,Код_КВР,0)),"",INDIRECT(ADDRESS(MATCH(F480,Код_КВР,0)+1,2,,,"КВР")))</f>
        <v>Иные бюджетные ассигнования</v>
      </c>
      <c r="B480" s="88">
        <v>803</v>
      </c>
      <c r="C480" s="8" t="s">
        <v>229</v>
      </c>
      <c r="D480" s="8" t="s">
        <v>223</v>
      </c>
      <c r="E480" s="115" t="s">
        <v>50</v>
      </c>
      <c r="F480" s="115">
        <v>800</v>
      </c>
      <c r="G480" s="69">
        <f>G481</f>
        <v>32181.5</v>
      </c>
      <c r="H480" s="69">
        <f>H481</f>
        <v>0</v>
      </c>
      <c r="I480" s="69">
        <f t="shared" si="97"/>
        <v>32181.5</v>
      </c>
      <c r="J480" s="69">
        <f>J481</f>
        <v>-1185.1000000000001</v>
      </c>
      <c r="K480" s="85">
        <f t="shared" si="96"/>
        <v>30996.4</v>
      </c>
      <c r="L480" s="13">
        <f>L481</f>
        <v>0</v>
      </c>
      <c r="M480" s="85">
        <f t="shared" si="90"/>
        <v>30996.4</v>
      </c>
      <c r="N480" s="13">
        <f>N481</f>
        <v>0</v>
      </c>
      <c r="O480" s="85">
        <f t="shared" si="91"/>
        <v>30996.4</v>
      </c>
      <c r="P480" s="13">
        <f>P481</f>
        <v>0</v>
      </c>
      <c r="Q480" s="85">
        <f t="shared" si="101"/>
        <v>30996.4</v>
      </c>
    </row>
    <row r="481" spans="1:17" ht="33">
      <c r="A481" s="61" t="str">
        <f ca="1">IF(ISERROR(MATCH(F481,Код_КВР,0)),"",INDIRECT(ADDRESS(MATCH(F481,Код_КВР,0)+1,2,,,"КВР")))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481" s="88">
        <v>803</v>
      </c>
      <c r="C481" s="8" t="s">
        <v>229</v>
      </c>
      <c r="D481" s="8" t="s">
        <v>223</v>
      </c>
      <c r="E481" s="115" t="s">
        <v>50</v>
      </c>
      <c r="F481" s="115">
        <v>810</v>
      </c>
      <c r="G481" s="69">
        <v>32181.5</v>
      </c>
      <c r="H481" s="64"/>
      <c r="I481" s="69">
        <f t="shared" si="97"/>
        <v>32181.5</v>
      </c>
      <c r="J481" s="64">
        <f>-1411.7+226.6</f>
        <v>-1185.1000000000001</v>
      </c>
      <c r="K481" s="85">
        <f t="shared" si="96"/>
        <v>30996.4</v>
      </c>
      <c r="L481" s="85"/>
      <c r="M481" s="85">
        <f t="shared" si="90"/>
        <v>30996.4</v>
      </c>
      <c r="N481" s="85"/>
      <c r="O481" s="85">
        <f t="shared" si="91"/>
        <v>30996.4</v>
      </c>
      <c r="P481" s="85"/>
      <c r="Q481" s="85">
        <f t="shared" si="101"/>
        <v>30996.4</v>
      </c>
    </row>
    <row r="482" spans="1:17" ht="33">
      <c r="A482" s="61" t="str">
        <f ca="1">IF(ISERROR(MATCH(E482,Код_КЦСР,0)),"",INDIRECT(ADDRESS(MATCH(E482,Код_КЦСР,0)+1,2,,,"КЦСР")))</f>
        <v>Муниципальная программа «Содействие развитию институтов гражданского общества в городе Череповце» на 2014-2018 годы</v>
      </c>
      <c r="B482" s="88">
        <v>803</v>
      </c>
      <c r="C482" s="8" t="s">
        <v>229</v>
      </c>
      <c r="D482" s="8" t="s">
        <v>223</v>
      </c>
      <c r="E482" s="115" t="s">
        <v>144</v>
      </c>
      <c r="F482" s="115"/>
      <c r="G482" s="69">
        <f aca="true" t="shared" si="102" ref="G482:P485">G483</f>
        <v>84.2</v>
      </c>
      <c r="H482" s="69">
        <f t="shared" si="102"/>
        <v>0</v>
      </c>
      <c r="I482" s="69">
        <f t="shared" si="97"/>
        <v>84.2</v>
      </c>
      <c r="J482" s="69">
        <f t="shared" si="102"/>
        <v>0</v>
      </c>
      <c r="K482" s="85">
        <f t="shared" si="96"/>
        <v>84.2</v>
      </c>
      <c r="L482" s="13">
        <f t="shared" si="102"/>
        <v>0</v>
      </c>
      <c r="M482" s="85">
        <f t="shared" si="90"/>
        <v>84.2</v>
      </c>
      <c r="N482" s="13">
        <f t="shared" si="102"/>
        <v>0</v>
      </c>
      <c r="O482" s="85">
        <f t="shared" si="91"/>
        <v>84.2</v>
      </c>
      <c r="P482" s="13">
        <f t="shared" si="102"/>
        <v>0</v>
      </c>
      <c r="Q482" s="85">
        <f t="shared" si="101"/>
        <v>84.2</v>
      </c>
    </row>
    <row r="483" spans="1:17" ht="33">
      <c r="A483" s="61" t="str">
        <f ca="1">IF(ISERROR(MATCH(E483,Код_КЦСР,0)),"",INDIRECT(ADDRESS(MATCH(E483,Код_КЦСР,0)+1,2,,,"КЦСР")))</f>
        <v>Проведение мероприятий по формированию благоприятного имиджа города</v>
      </c>
      <c r="B483" s="88">
        <v>803</v>
      </c>
      <c r="C483" s="8" t="s">
        <v>229</v>
      </c>
      <c r="D483" s="8" t="s">
        <v>223</v>
      </c>
      <c r="E483" s="115" t="s">
        <v>148</v>
      </c>
      <c r="F483" s="115"/>
      <c r="G483" s="69">
        <f t="shared" si="102"/>
        <v>84.2</v>
      </c>
      <c r="H483" s="69">
        <f t="shared" si="102"/>
        <v>0</v>
      </c>
      <c r="I483" s="69">
        <f t="shared" si="97"/>
        <v>84.2</v>
      </c>
      <c r="J483" s="69">
        <f t="shared" si="102"/>
        <v>0</v>
      </c>
      <c r="K483" s="85">
        <f t="shared" si="96"/>
        <v>84.2</v>
      </c>
      <c r="L483" s="13">
        <f t="shared" si="102"/>
        <v>0</v>
      </c>
      <c r="M483" s="85">
        <f t="shared" si="90"/>
        <v>84.2</v>
      </c>
      <c r="N483" s="13">
        <f t="shared" si="102"/>
        <v>0</v>
      </c>
      <c r="O483" s="85">
        <f t="shared" si="91"/>
        <v>84.2</v>
      </c>
      <c r="P483" s="13">
        <f t="shared" si="102"/>
        <v>0</v>
      </c>
      <c r="Q483" s="85">
        <f t="shared" si="101"/>
        <v>84.2</v>
      </c>
    </row>
    <row r="484" spans="1:17" ht="12.75">
      <c r="A484" s="61" t="str">
        <f ca="1">IF(ISERROR(MATCH(F484,Код_КВР,0)),"",INDIRECT(ADDRESS(MATCH(F484,Код_КВР,0)+1,2,,,"КВР")))</f>
        <v>Закупка товаров, работ и услуг для муниципальных нужд</v>
      </c>
      <c r="B484" s="88">
        <v>803</v>
      </c>
      <c r="C484" s="8" t="s">
        <v>229</v>
      </c>
      <c r="D484" s="8" t="s">
        <v>223</v>
      </c>
      <c r="E484" s="115" t="s">
        <v>148</v>
      </c>
      <c r="F484" s="115">
        <v>200</v>
      </c>
      <c r="G484" s="69">
        <f t="shared" si="102"/>
        <v>84.2</v>
      </c>
      <c r="H484" s="69">
        <f t="shared" si="102"/>
        <v>0</v>
      </c>
      <c r="I484" s="69">
        <f t="shared" si="97"/>
        <v>84.2</v>
      </c>
      <c r="J484" s="69">
        <f t="shared" si="102"/>
        <v>0</v>
      </c>
      <c r="K484" s="85">
        <f t="shared" si="96"/>
        <v>84.2</v>
      </c>
      <c r="L484" s="13">
        <f t="shared" si="102"/>
        <v>0</v>
      </c>
      <c r="M484" s="85">
        <f t="shared" si="90"/>
        <v>84.2</v>
      </c>
      <c r="N484" s="13">
        <f t="shared" si="102"/>
        <v>0</v>
      </c>
      <c r="O484" s="85">
        <f t="shared" si="91"/>
        <v>84.2</v>
      </c>
      <c r="P484" s="13">
        <f t="shared" si="102"/>
        <v>0</v>
      </c>
      <c r="Q484" s="85">
        <f t="shared" si="101"/>
        <v>84.2</v>
      </c>
    </row>
    <row r="485" spans="1:17" ht="33">
      <c r="A485" s="61" t="str">
        <f ca="1">IF(ISERROR(MATCH(F485,Код_КВР,0)),"",INDIRECT(ADDRESS(MATCH(F485,Код_КВР,0)+1,2,,,"КВР")))</f>
        <v>Иные закупки товаров, работ и услуг для обеспечения муниципальных нужд</v>
      </c>
      <c r="B485" s="88">
        <v>803</v>
      </c>
      <c r="C485" s="8" t="s">
        <v>229</v>
      </c>
      <c r="D485" s="8" t="s">
        <v>223</v>
      </c>
      <c r="E485" s="115" t="s">
        <v>148</v>
      </c>
      <c r="F485" s="115">
        <v>240</v>
      </c>
      <c r="G485" s="69">
        <f t="shared" si="102"/>
        <v>84.2</v>
      </c>
      <c r="H485" s="69">
        <f t="shared" si="102"/>
        <v>0</v>
      </c>
      <c r="I485" s="69">
        <f t="shared" si="97"/>
        <v>84.2</v>
      </c>
      <c r="J485" s="69">
        <f t="shared" si="102"/>
        <v>0</v>
      </c>
      <c r="K485" s="85">
        <f t="shared" si="96"/>
        <v>84.2</v>
      </c>
      <c r="L485" s="13">
        <f t="shared" si="102"/>
        <v>0</v>
      </c>
      <c r="M485" s="85">
        <f aca="true" t="shared" si="103" ref="M485:M561">K485+L485</f>
        <v>84.2</v>
      </c>
      <c r="N485" s="13">
        <f t="shared" si="102"/>
        <v>0</v>
      </c>
      <c r="O485" s="85">
        <f aca="true" t="shared" si="104" ref="O485:O561">M485+N485</f>
        <v>84.2</v>
      </c>
      <c r="P485" s="13">
        <f t="shared" si="102"/>
        <v>0</v>
      </c>
      <c r="Q485" s="85">
        <f t="shared" si="101"/>
        <v>84.2</v>
      </c>
    </row>
    <row r="486" spans="1:17" ht="33">
      <c r="A486" s="61" t="str">
        <f ca="1">IF(ISERROR(MATCH(F486,Код_КВР,0)),"",INDIRECT(ADDRESS(MATCH(F486,Код_КВР,0)+1,2,,,"КВР")))</f>
        <v xml:space="preserve">Прочая закупка товаров, работ и услуг для обеспечения муниципальных нужд         </v>
      </c>
      <c r="B486" s="88">
        <v>803</v>
      </c>
      <c r="C486" s="8" t="s">
        <v>229</v>
      </c>
      <c r="D486" s="8" t="s">
        <v>223</v>
      </c>
      <c r="E486" s="115" t="s">
        <v>148</v>
      </c>
      <c r="F486" s="115">
        <v>244</v>
      </c>
      <c r="G486" s="69">
        <v>84.2</v>
      </c>
      <c r="H486" s="64"/>
      <c r="I486" s="69">
        <f t="shared" si="97"/>
        <v>84.2</v>
      </c>
      <c r="J486" s="64"/>
      <c r="K486" s="85">
        <f t="shared" si="96"/>
        <v>84.2</v>
      </c>
      <c r="L486" s="85"/>
      <c r="M486" s="85">
        <f t="shared" si="103"/>
        <v>84.2</v>
      </c>
      <c r="N486" s="85"/>
      <c r="O486" s="85">
        <f t="shared" si="104"/>
        <v>84.2</v>
      </c>
      <c r="P486" s="85"/>
      <c r="Q486" s="85">
        <f t="shared" si="101"/>
        <v>84.2</v>
      </c>
    </row>
    <row r="487" spans="1:17" ht="12.75">
      <c r="A487" s="12" t="s">
        <v>172</v>
      </c>
      <c r="B487" s="88">
        <v>803</v>
      </c>
      <c r="C487" s="8" t="s">
        <v>229</v>
      </c>
      <c r="D487" s="8" t="s">
        <v>229</v>
      </c>
      <c r="E487" s="115"/>
      <c r="F487" s="115"/>
      <c r="G487" s="69">
        <f aca="true" t="shared" si="105" ref="G487:P489">G488</f>
        <v>21929.300000000003</v>
      </c>
      <c r="H487" s="69">
        <f t="shared" si="105"/>
        <v>0</v>
      </c>
      <c r="I487" s="69">
        <f t="shared" si="97"/>
        <v>21929.300000000003</v>
      </c>
      <c r="J487" s="69">
        <f t="shared" si="105"/>
        <v>0</v>
      </c>
      <c r="K487" s="85">
        <f t="shared" si="96"/>
        <v>21929.300000000003</v>
      </c>
      <c r="L487" s="13">
        <f t="shared" si="105"/>
        <v>0</v>
      </c>
      <c r="M487" s="85">
        <f t="shared" si="103"/>
        <v>21929.300000000003</v>
      </c>
      <c r="N487" s="13">
        <f t="shared" si="105"/>
        <v>0</v>
      </c>
      <c r="O487" s="85">
        <f t="shared" si="104"/>
        <v>21929.300000000003</v>
      </c>
      <c r="P487" s="13">
        <f t="shared" si="105"/>
        <v>0</v>
      </c>
      <c r="Q487" s="85">
        <f t="shared" si="101"/>
        <v>21929.300000000003</v>
      </c>
    </row>
    <row r="488" spans="1:17" ht="33">
      <c r="A488" s="61" t="str">
        <f ca="1">IF(ISERROR(MATCH(E488,Код_КЦСР,0)),"",INDIRECT(ADDRESS(MATCH(E488,Код_КЦСР,0)+1,2,,,"КЦСР")))</f>
        <v>Непрограммные направления деятельности органов местного самоуправления</v>
      </c>
      <c r="B488" s="88">
        <v>803</v>
      </c>
      <c r="C488" s="8" t="s">
        <v>229</v>
      </c>
      <c r="D488" s="8" t="s">
        <v>229</v>
      </c>
      <c r="E488" s="115" t="s">
        <v>305</v>
      </c>
      <c r="F488" s="115"/>
      <c r="G488" s="69">
        <f t="shared" si="105"/>
        <v>21929.300000000003</v>
      </c>
      <c r="H488" s="69">
        <f t="shared" si="105"/>
        <v>0</v>
      </c>
      <c r="I488" s="69">
        <f t="shared" si="97"/>
        <v>21929.300000000003</v>
      </c>
      <c r="J488" s="69">
        <f t="shared" si="105"/>
        <v>0</v>
      </c>
      <c r="K488" s="85">
        <f t="shared" si="96"/>
        <v>21929.300000000003</v>
      </c>
      <c r="L488" s="13">
        <f t="shared" si="105"/>
        <v>0</v>
      </c>
      <c r="M488" s="85">
        <f t="shared" si="103"/>
        <v>21929.300000000003</v>
      </c>
      <c r="N488" s="13">
        <f t="shared" si="105"/>
        <v>0</v>
      </c>
      <c r="O488" s="85">
        <f t="shared" si="104"/>
        <v>21929.300000000003</v>
      </c>
      <c r="P488" s="13">
        <f t="shared" si="105"/>
        <v>0</v>
      </c>
      <c r="Q488" s="85">
        <f t="shared" si="101"/>
        <v>21929.300000000003</v>
      </c>
    </row>
    <row r="489" spans="1:17" ht="12.75">
      <c r="A489" s="61" t="str">
        <f ca="1">IF(ISERROR(MATCH(E489,Код_КЦСР,0)),"",INDIRECT(ADDRESS(MATCH(E489,Код_КЦСР,0)+1,2,,,"КЦСР")))</f>
        <v>Расходы, не включенные в муниципальные программы города Череповца</v>
      </c>
      <c r="B489" s="88">
        <v>803</v>
      </c>
      <c r="C489" s="8" t="s">
        <v>229</v>
      </c>
      <c r="D489" s="8" t="s">
        <v>229</v>
      </c>
      <c r="E489" s="115" t="s">
        <v>307</v>
      </c>
      <c r="F489" s="115"/>
      <c r="G489" s="69">
        <f t="shared" si="105"/>
        <v>21929.300000000003</v>
      </c>
      <c r="H489" s="69">
        <f t="shared" si="105"/>
        <v>0</v>
      </c>
      <c r="I489" s="69">
        <f t="shared" si="97"/>
        <v>21929.300000000003</v>
      </c>
      <c r="J489" s="69">
        <f t="shared" si="105"/>
        <v>0</v>
      </c>
      <c r="K489" s="85">
        <f t="shared" si="96"/>
        <v>21929.300000000003</v>
      </c>
      <c r="L489" s="13">
        <f t="shared" si="105"/>
        <v>0</v>
      </c>
      <c r="M489" s="85">
        <f t="shared" si="103"/>
        <v>21929.300000000003</v>
      </c>
      <c r="N489" s="13">
        <f t="shared" si="105"/>
        <v>0</v>
      </c>
      <c r="O489" s="85">
        <f t="shared" si="104"/>
        <v>21929.300000000003</v>
      </c>
      <c r="P489" s="13">
        <f t="shared" si="105"/>
        <v>0</v>
      </c>
      <c r="Q489" s="85">
        <f t="shared" si="101"/>
        <v>21929.300000000003</v>
      </c>
    </row>
    <row r="490" spans="1:17" ht="33">
      <c r="A490" s="61" t="str">
        <f ca="1">IF(ISERROR(MATCH(E490,Код_КЦСР,0)),"",INDIRECT(ADDRESS(MATCH(E490,Код_КЦСР,0)+1,2,,,"КЦСР")))</f>
        <v>Руководство и управление в сфере установленных функций органов местного самоуправления</v>
      </c>
      <c r="B490" s="88">
        <v>803</v>
      </c>
      <c r="C490" s="8" t="s">
        <v>229</v>
      </c>
      <c r="D490" s="8" t="s">
        <v>229</v>
      </c>
      <c r="E490" s="115" t="s">
        <v>309</v>
      </c>
      <c r="F490" s="115"/>
      <c r="G490" s="69">
        <f>G492+G494+G497</f>
        <v>21929.300000000003</v>
      </c>
      <c r="H490" s="69">
        <f>H492+H494+H497</f>
        <v>0</v>
      </c>
      <c r="I490" s="69">
        <f t="shared" si="97"/>
        <v>21929.300000000003</v>
      </c>
      <c r="J490" s="69">
        <f>J492+J494+J497</f>
        <v>0</v>
      </c>
      <c r="K490" s="85">
        <f t="shared" si="96"/>
        <v>21929.300000000003</v>
      </c>
      <c r="L490" s="13">
        <f>L492+L494+L497</f>
        <v>0</v>
      </c>
      <c r="M490" s="85">
        <f t="shared" si="103"/>
        <v>21929.300000000003</v>
      </c>
      <c r="N490" s="13">
        <f>N492+N494+N497</f>
        <v>0</v>
      </c>
      <c r="O490" s="85">
        <f t="shared" si="104"/>
        <v>21929.300000000003</v>
      </c>
      <c r="P490" s="13">
        <f>P492+P494+P497</f>
        <v>0</v>
      </c>
      <c r="Q490" s="85">
        <f t="shared" si="101"/>
        <v>21929.300000000003</v>
      </c>
    </row>
    <row r="491" spans="1:17" ht="12.75">
      <c r="A491" s="61" t="str">
        <f ca="1">IF(ISERROR(MATCH(E491,Код_КЦСР,0)),"",INDIRECT(ADDRESS(MATCH(E491,Код_КЦСР,0)+1,2,,,"КЦСР")))</f>
        <v>Центральный аппарат</v>
      </c>
      <c r="B491" s="88">
        <v>803</v>
      </c>
      <c r="C491" s="8" t="s">
        <v>229</v>
      </c>
      <c r="D491" s="8" t="s">
        <v>229</v>
      </c>
      <c r="E491" s="115" t="s">
        <v>312</v>
      </c>
      <c r="F491" s="115"/>
      <c r="G491" s="69">
        <f>G492+G494+G497</f>
        <v>21929.300000000003</v>
      </c>
      <c r="H491" s="69">
        <f>H492+H494+H497</f>
        <v>0</v>
      </c>
      <c r="I491" s="69">
        <f t="shared" si="97"/>
        <v>21929.300000000003</v>
      </c>
      <c r="J491" s="69">
        <f>J492+J494+J497</f>
        <v>0</v>
      </c>
      <c r="K491" s="85">
        <f t="shared" si="96"/>
        <v>21929.300000000003</v>
      </c>
      <c r="L491" s="13">
        <f>L492+L494+L497</f>
        <v>0</v>
      </c>
      <c r="M491" s="85">
        <f t="shared" si="103"/>
        <v>21929.300000000003</v>
      </c>
      <c r="N491" s="13">
        <f>N492+N494+N497</f>
        <v>0</v>
      </c>
      <c r="O491" s="85">
        <f t="shared" si="104"/>
        <v>21929.300000000003</v>
      </c>
      <c r="P491" s="13">
        <f>P492+P494+P497</f>
        <v>0</v>
      </c>
      <c r="Q491" s="85">
        <f t="shared" si="101"/>
        <v>21929.300000000003</v>
      </c>
    </row>
    <row r="492" spans="1:17" ht="33">
      <c r="A492" s="61" t="str">
        <f aca="true" t="shared" si="106" ref="A492:A498">IF(ISERROR(MATCH(F492,Код_КВР,0)),"",INDIRECT(ADDRESS(MATCH(F492,Код_КВР,0)+1,2,,,"КВР")))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492" s="88">
        <v>803</v>
      </c>
      <c r="C492" s="8" t="s">
        <v>229</v>
      </c>
      <c r="D492" s="8" t="s">
        <v>229</v>
      </c>
      <c r="E492" s="115" t="s">
        <v>312</v>
      </c>
      <c r="F492" s="115">
        <v>100</v>
      </c>
      <c r="G492" s="69">
        <f>G493</f>
        <v>21894.9</v>
      </c>
      <c r="H492" s="69">
        <f>H493</f>
        <v>0</v>
      </c>
      <c r="I492" s="69">
        <f t="shared" si="97"/>
        <v>21894.9</v>
      </c>
      <c r="J492" s="69">
        <f>J493</f>
        <v>0</v>
      </c>
      <c r="K492" s="85">
        <f t="shared" si="96"/>
        <v>21894.9</v>
      </c>
      <c r="L492" s="13">
        <f>L493</f>
        <v>0</v>
      </c>
      <c r="M492" s="85">
        <f t="shared" si="103"/>
        <v>21894.9</v>
      </c>
      <c r="N492" s="13">
        <f>N493</f>
        <v>0</v>
      </c>
      <c r="O492" s="85">
        <f t="shared" si="104"/>
        <v>21894.9</v>
      </c>
      <c r="P492" s="13">
        <f>P493</f>
        <v>0</v>
      </c>
      <c r="Q492" s="85">
        <f t="shared" si="101"/>
        <v>21894.9</v>
      </c>
    </row>
    <row r="493" spans="1:17" ht="12.75">
      <c r="A493" s="61" t="str">
        <f ca="1" t="shared" si="106"/>
        <v>Расходы на выплаты персоналу муниципальных органов</v>
      </c>
      <c r="B493" s="88">
        <v>803</v>
      </c>
      <c r="C493" s="8" t="s">
        <v>229</v>
      </c>
      <c r="D493" s="8" t="s">
        <v>229</v>
      </c>
      <c r="E493" s="115" t="s">
        <v>312</v>
      </c>
      <c r="F493" s="115">
        <v>120</v>
      </c>
      <c r="G493" s="69">
        <v>21894.9</v>
      </c>
      <c r="H493" s="69"/>
      <c r="I493" s="69">
        <f t="shared" si="97"/>
        <v>21894.9</v>
      </c>
      <c r="J493" s="69"/>
      <c r="K493" s="85">
        <f t="shared" si="96"/>
        <v>21894.9</v>
      </c>
      <c r="L493" s="13"/>
      <c r="M493" s="85">
        <f t="shared" si="103"/>
        <v>21894.9</v>
      </c>
      <c r="N493" s="13"/>
      <c r="O493" s="85">
        <f t="shared" si="104"/>
        <v>21894.9</v>
      </c>
      <c r="P493" s="13"/>
      <c r="Q493" s="85">
        <f t="shared" si="101"/>
        <v>21894.9</v>
      </c>
    </row>
    <row r="494" spans="1:17" ht="12.75">
      <c r="A494" s="61" t="str">
        <f ca="1" t="shared" si="106"/>
        <v>Закупка товаров, работ и услуг для муниципальных нужд</v>
      </c>
      <c r="B494" s="88">
        <v>803</v>
      </c>
      <c r="C494" s="8" t="s">
        <v>229</v>
      </c>
      <c r="D494" s="8" t="s">
        <v>229</v>
      </c>
      <c r="E494" s="115" t="s">
        <v>312</v>
      </c>
      <c r="F494" s="115">
        <v>200</v>
      </c>
      <c r="G494" s="69">
        <f>G495</f>
        <v>31.4</v>
      </c>
      <c r="H494" s="69">
        <f>H495</f>
        <v>0</v>
      </c>
      <c r="I494" s="69">
        <f t="shared" si="97"/>
        <v>31.4</v>
      </c>
      <c r="J494" s="69">
        <f>J495</f>
        <v>0</v>
      </c>
      <c r="K494" s="85">
        <f t="shared" si="96"/>
        <v>31.4</v>
      </c>
      <c r="L494" s="13">
        <f>L495</f>
        <v>0</v>
      </c>
      <c r="M494" s="85">
        <f t="shared" si="103"/>
        <v>31.4</v>
      </c>
      <c r="N494" s="13">
        <f>N495</f>
        <v>0</v>
      </c>
      <c r="O494" s="85">
        <f t="shared" si="104"/>
        <v>31.4</v>
      </c>
      <c r="P494" s="13">
        <f>P495</f>
        <v>0</v>
      </c>
      <c r="Q494" s="85">
        <f t="shared" si="101"/>
        <v>31.4</v>
      </c>
    </row>
    <row r="495" spans="1:17" ht="33">
      <c r="A495" s="61" t="str">
        <f ca="1" t="shared" si="106"/>
        <v>Иные закупки товаров, работ и услуг для обеспечения муниципальных нужд</v>
      </c>
      <c r="B495" s="88">
        <v>803</v>
      </c>
      <c r="C495" s="8" t="s">
        <v>229</v>
      </c>
      <c r="D495" s="8" t="s">
        <v>229</v>
      </c>
      <c r="E495" s="115" t="s">
        <v>312</v>
      </c>
      <c r="F495" s="115">
        <v>240</v>
      </c>
      <c r="G495" s="69">
        <f>G496</f>
        <v>31.4</v>
      </c>
      <c r="H495" s="69">
        <f>H496</f>
        <v>0</v>
      </c>
      <c r="I495" s="69">
        <f t="shared" si="97"/>
        <v>31.4</v>
      </c>
      <c r="J495" s="69">
        <f>J496</f>
        <v>0</v>
      </c>
      <c r="K495" s="85">
        <f t="shared" si="96"/>
        <v>31.4</v>
      </c>
      <c r="L495" s="13">
        <f>L496</f>
        <v>0</v>
      </c>
      <c r="M495" s="85">
        <f t="shared" si="103"/>
        <v>31.4</v>
      </c>
      <c r="N495" s="13">
        <f>N496</f>
        <v>0</v>
      </c>
      <c r="O495" s="85">
        <f t="shared" si="104"/>
        <v>31.4</v>
      </c>
      <c r="P495" s="13">
        <f>P496</f>
        <v>0</v>
      </c>
      <c r="Q495" s="85">
        <f t="shared" si="101"/>
        <v>31.4</v>
      </c>
    </row>
    <row r="496" spans="1:17" ht="33">
      <c r="A496" s="61" t="str">
        <f ca="1" t="shared" si="106"/>
        <v xml:space="preserve">Прочая закупка товаров, работ и услуг для обеспечения муниципальных нужд         </v>
      </c>
      <c r="B496" s="88">
        <v>803</v>
      </c>
      <c r="C496" s="8" t="s">
        <v>229</v>
      </c>
      <c r="D496" s="8" t="s">
        <v>229</v>
      </c>
      <c r="E496" s="115" t="s">
        <v>312</v>
      </c>
      <c r="F496" s="115">
        <v>244</v>
      </c>
      <c r="G496" s="69">
        <v>31.4</v>
      </c>
      <c r="H496" s="64"/>
      <c r="I496" s="69">
        <f t="shared" si="97"/>
        <v>31.4</v>
      </c>
      <c r="J496" s="64"/>
      <c r="K496" s="85">
        <f t="shared" si="96"/>
        <v>31.4</v>
      </c>
      <c r="L496" s="85"/>
      <c r="M496" s="85">
        <f t="shared" si="103"/>
        <v>31.4</v>
      </c>
      <c r="N496" s="85"/>
      <c r="O496" s="85">
        <f t="shared" si="104"/>
        <v>31.4</v>
      </c>
      <c r="P496" s="85"/>
      <c r="Q496" s="85">
        <f t="shared" si="101"/>
        <v>31.4</v>
      </c>
    </row>
    <row r="497" spans="1:17" ht="12.75">
      <c r="A497" s="61" t="str">
        <f ca="1" t="shared" si="106"/>
        <v>Иные бюджетные ассигнования</v>
      </c>
      <c r="B497" s="88">
        <v>803</v>
      </c>
      <c r="C497" s="8" t="s">
        <v>229</v>
      </c>
      <c r="D497" s="8" t="s">
        <v>229</v>
      </c>
      <c r="E497" s="115" t="s">
        <v>312</v>
      </c>
      <c r="F497" s="115">
        <v>800</v>
      </c>
      <c r="G497" s="69">
        <f>G498</f>
        <v>3</v>
      </c>
      <c r="H497" s="69">
        <f>H498</f>
        <v>0</v>
      </c>
      <c r="I497" s="69">
        <f t="shared" si="97"/>
        <v>3</v>
      </c>
      <c r="J497" s="69">
        <f>J498</f>
        <v>0</v>
      </c>
      <c r="K497" s="85">
        <f t="shared" si="96"/>
        <v>3</v>
      </c>
      <c r="L497" s="13">
        <f>L498</f>
        <v>0</v>
      </c>
      <c r="M497" s="85">
        <f t="shared" si="103"/>
        <v>3</v>
      </c>
      <c r="N497" s="13">
        <f>N498</f>
        <v>0</v>
      </c>
      <c r="O497" s="85">
        <f t="shared" si="104"/>
        <v>3</v>
      </c>
      <c r="P497" s="13">
        <f>P498</f>
        <v>0</v>
      </c>
      <c r="Q497" s="85">
        <f t="shared" si="101"/>
        <v>3</v>
      </c>
    </row>
    <row r="498" spans="1:17" ht="12.75">
      <c r="A498" s="61" t="str">
        <f ca="1" t="shared" si="106"/>
        <v>Уплата налогов, сборов и иных платежей</v>
      </c>
      <c r="B498" s="88">
        <v>803</v>
      </c>
      <c r="C498" s="8" t="s">
        <v>229</v>
      </c>
      <c r="D498" s="8" t="s">
        <v>229</v>
      </c>
      <c r="E498" s="115" t="s">
        <v>312</v>
      </c>
      <c r="F498" s="115">
        <v>850</v>
      </c>
      <c r="G498" s="69">
        <f>G499</f>
        <v>3</v>
      </c>
      <c r="H498" s="69">
        <f>H499</f>
        <v>0</v>
      </c>
      <c r="I498" s="69">
        <f t="shared" si="97"/>
        <v>3</v>
      </c>
      <c r="J498" s="69">
        <f>J499</f>
        <v>0</v>
      </c>
      <c r="K498" s="85">
        <f t="shared" si="96"/>
        <v>3</v>
      </c>
      <c r="L498" s="13">
        <f>L499</f>
        <v>0</v>
      </c>
      <c r="M498" s="85">
        <f t="shared" si="103"/>
        <v>3</v>
      </c>
      <c r="N498" s="13">
        <f>N499</f>
        <v>0</v>
      </c>
      <c r="O498" s="85">
        <f t="shared" si="104"/>
        <v>3</v>
      </c>
      <c r="P498" s="13">
        <f>P499</f>
        <v>0</v>
      </c>
      <c r="Q498" s="85">
        <f t="shared" si="101"/>
        <v>3</v>
      </c>
    </row>
    <row r="499" spans="1:17" ht="12.75">
      <c r="A499" s="61" t="str">
        <f ca="1">IF(ISERROR(MATCH(F499,Код_КВР,0)),"",INDIRECT(ADDRESS(MATCH(F499,Код_КВР,0)+1,2,,,"КВР")))</f>
        <v>Уплата прочих налогов, сборов и иных платежей</v>
      </c>
      <c r="B499" s="88">
        <v>803</v>
      </c>
      <c r="C499" s="8" t="s">
        <v>229</v>
      </c>
      <c r="D499" s="8" t="s">
        <v>229</v>
      </c>
      <c r="E499" s="115" t="s">
        <v>312</v>
      </c>
      <c r="F499" s="115">
        <v>852</v>
      </c>
      <c r="G499" s="69">
        <v>3</v>
      </c>
      <c r="H499" s="64"/>
      <c r="I499" s="69">
        <f t="shared" si="97"/>
        <v>3</v>
      </c>
      <c r="J499" s="64"/>
      <c r="K499" s="85">
        <f t="shared" si="96"/>
        <v>3</v>
      </c>
      <c r="L499" s="85"/>
      <c r="M499" s="85">
        <f t="shared" si="103"/>
        <v>3</v>
      </c>
      <c r="N499" s="85"/>
      <c r="O499" s="85">
        <f t="shared" si="104"/>
        <v>3</v>
      </c>
      <c r="P499" s="85"/>
      <c r="Q499" s="85">
        <f t="shared" si="101"/>
        <v>3</v>
      </c>
    </row>
    <row r="500" spans="1:17" ht="12.75">
      <c r="A500" s="61" t="str">
        <f ca="1">IF(ISERROR(MATCH(C500,Код_Раздел,0)),"",INDIRECT(ADDRESS(MATCH(C500,Код_Раздел,0)+1,2,,,"Раздел")))</f>
        <v>Охрана окружающей среды</v>
      </c>
      <c r="B500" s="88">
        <v>803</v>
      </c>
      <c r="C500" s="8" t="s">
        <v>225</v>
      </c>
      <c r="D500" s="8"/>
      <c r="E500" s="115"/>
      <c r="F500" s="115"/>
      <c r="G500" s="69">
        <f aca="true" t="shared" si="107" ref="G500:P504">G501</f>
        <v>200</v>
      </c>
      <c r="H500" s="69">
        <f t="shared" si="107"/>
        <v>0</v>
      </c>
      <c r="I500" s="69">
        <f t="shared" si="97"/>
        <v>200</v>
      </c>
      <c r="J500" s="69">
        <f t="shared" si="107"/>
        <v>0</v>
      </c>
      <c r="K500" s="85">
        <f t="shared" si="96"/>
        <v>200</v>
      </c>
      <c r="L500" s="13">
        <f t="shared" si="107"/>
        <v>0</v>
      </c>
      <c r="M500" s="85">
        <f t="shared" si="103"/>
        <v>200</v>
      </c>
      <c r="N500" s="13">
        <f t="shared" si="107"/>
        <v>-164.3</v>
      </c>
      <c r="O500" s="85">
        <f t="shared" si="104"/>
        <v>35.69999999999999</v>
      </c>
      <c r="P500" s="13">
        <f t="shared" si="107"/>
        <v>0</v>
      </c>
      <c r="Q500" s="85">
        <f t="shared" si="101"/>
        <v>35.69999999999999</v>
      </c>
    </row>
    <row r="501" spans="1:17" ht="12.75">
      <c r="A501" s="12" t="s">
        <v>263</v>
      </c>
      <c r="B501" s="88">
        <v>803</v>
      </c>
      <c r="C501" s="8" t="s">
        <v>225</v>
      </c>
      <c r="D501" s="8" t="s">
        <v>229</v>
      </c>
      <c r="E501" s="115"/>
      <c r="F501" s="115"/>
      <c r="G501" s="69">
        <f t="shared" si="107"/>
        <v>200</v>
      </c>
      <c r="H501" s="69">
        <f t="shared" si="107"/>
        <v>0</v>
      </c>
      <c r="I501" s="69">
        <f t="shared" si="97"/>
        <v>200</v>
      </c>
      <c r="J501" s="69">
        <f t="shared" si="107"/>
        <v>0</v>
      </c>
      <c r="K501" s="85">
        <f t="shared" si="96"/>
        <v>200</v>
      </c>
      <c r="L501" s="13">
        <f t="shared" si="107"/>
        <v>0</v>
      </c>
      <c r="M501" s="85">
        <f t="shared" si="103"/>
        <v>200</v>
      </c>
      <c r="N501" s="13">
        <f t="shared" si="107"/>
        <v>-164.3</v>
      </c>
      <c r="O501" s="85">
        <f t="shared" si="104"/>
        <v>35.69999999999999</v>
      </c>
      <c r="P501" s="13">
        <f t="shared" si="107"/>
        <v>0</v>
      </c>
      <c r="Q501" s="85">
        <f t="shared" si="101"/>
        <v>35.69999999999999</v>
      </c>
    </row>
    <row r="502" spans="1:17" ht="33">
      <c r="A502" s="61" t="str">
        <f ca="1">IF(ISERROR(MATCH(E502,Код_КЦСР,0)),"",INDIRECT(ADDRESS(MATCH(E502,Код_КЦСР,0)+1,2,,,"КЦСР")))</f>
        <v>Муниципальная программа «Охрана окружающей среды» на 2013-2022 годы</v>
      </c>
      <c r="B502" s="88">
        <v>803</v>
      </c>
      <c r="C502" s="8" t="s">
        <v>225</v>
      </c>
      <c r="D502" s="8" t="s">
        <v>229</v>
      </c>
      <c r="E502" s="115" t="s">
        <v>548</v>
      </c>
      <c r="F502" s="115"/>
      <c r="G502" s="69">
        <f t="shared" si="107"/>
        <v>200</v>
      </c>
      <c r="H502" s="69">
        <f t="shared" si="107"/>
        <v>0</v>
      </c>
      <c r="I502" s="69">
        <f t="shared" si="97"/>
        <v>200</v>
      </c>
      <c r="J502" s="69">
        <f t="shared" si="107"/>
        <v>0</v>
      </c>
      <c r="K502" s="85">
        <f t="shared" si="96"/>
        <v>200</v>
      </c>
      <c r="L502" s="13">
        <f t="shared" si="107"/>
        <v>0</v>
      </c>
      <c r="M502" s="85">
        <f t="shared" si="103"/>
        <v>200</v>
      </c>
      <c r="N502" s="13">
        <f t="shared" si="107"/>
        <v>-164.3</v>
      </c>
      <c r="O502" s="85">
        <f t="shared" si="104"/>
        <v>35.69999999999999</v>
      </c>
      <c r="P502" s="13">
        <f t="shared" si="107"/>
        <v>0</v>
      </c>
      <c r="Q502" s="85">
        <f t="shared" si="101"/>
        <v>35.69999999999999</v>
      </c>
    </row>
    <row r="503" spans="1:17" ht="131.25" customHeight="1">
      <c r="A503" s="61" t="str">
        <f ca="1">IF(ISERROR(MATCH(E503,Код_КЦСР,0)),"",INDIRECT(ADDRESS(MATCH(E503,Код_КЦСР,0)+1,2,,,"КЦСР")))</f>
        <v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услуги и (или) выполнения работ по содержанию и ремонту общего имущества в таких домах)</v>
      </c>
      <c r="B503" s="88">
        <v>803</v>
      </c>
      <c r="C503" s="8" t="s">
        <v>225</v>
      </c>
      <c r="D503" s="8" t="s">
        <v>229</v>
      </c>
      <c r="E503" s="115" t="s">
        <v>555</v>
      </c>
      <c r="F503" s="115"/>
      <c r="G503" s="69">
        <f t="shared" si="107"/>
        <v>200</v>
      </c>
      <c r="H503" s="69">
        <f t="shared" si="107"/>
        <v>0</v>
      </c>
      <c r="I503" s="69">
        <f t="shared" si="97"/>
        <v>200</v>
      </c>
      <c r="J503" s="69">
        <f t="shared" si="107"/>
        <v>0</v>
      </c>
      <c r="K503" s="85">
        <f t="shared" si="96"/>
        <v>200</v>
      </c>
      <c r="L503" s="13">
        <f t="shared" si="107"/>
        <v>0</v>
      </c>
      <c r="M503" s="85">
        <f t="shared" si="103"/>
        <v>200</v>
      </c>
      <c r="N503" s="13">
        <f t="shared" si="107"/>
        <v>-164.3</v>
      </c>
      <c r="O503" s="85">
        <f t="shared" si="104"/>
        <v>35.69999999999999</v>
      </c>
      <c r="P503" s="13">
        <f t="shared" si="107"/>
        <v>0</v>
      </c>
      <c r="Q503" s="85">
        <f t="shared" si="101"/>
        <v>35.69999999999999</v>
      </c>
    </row>
    <row r="504" spans="1:17" ht="12.75">
      <c r="A504" s="61" t="str">
        <f ca="1">IF(ISERROR(MATCH(F504,Код_КВР,0)),"",INDIRECT(ADDRESS(MATCH(F504,Код_КВР,0)+1,2,,,"КВР")))</f>
        <v>Иные бюджетные ассигнования</v>
      </c>
      <c r="B504" s="88">
        <v>803</v>
      </c>
      <c r="C504" s="8" t="s">
        <v>225</v>
      </c>
      <c r="D504" s="8" t="s">
        <v>229</v>
      </c>
      <c r="E504" s="115" t="s">
        <v>555</v>
      </c>
      <c r="F504" s="115">
        <v>800</v>
      </c>
      <c r="G504" s="69">
        <f t="shared" si="107"/>
        <v>200</v>
      </c>
      <c r="H504" s="69">
        <f t="shared" si="107"/>
        <v>0</v>
      </c>
      <c r="I504" s="69">
        <f t="shared" si="97"/>
        <v>200</v>
      </c>
      <c r="J504" s="69">
        <f t="shared" si="107"/>
        <v>0</v>
      </c>
      <c r="K504" s="85">
        <f t="shared" si="96"/>
        <v>200</v>
      </c>
      <c r="L504" s="13">
        <f t="shared" si="107"/>
        <v>0</v>
      </c>
      <c r="M504" s="85">
        <f t="shared" si="103"/>
        <v>200</v>
      </c>
      <c r="N504" s="13">
        <f t="shared" si="107"/>
        <v>-164.3</v>
      </c>
      <c r="O504" s="85">
        <f t="shared" si="104"/>
        <v>35.69999999999999</v>
      </c>
      <c r="P504" s="13">
        <f t="shared" si="107"/>
        <v>0</v>
      </c>
      <c r="Q504" s="85">
        <f t="shared" si="101"/>
        <v>35.69999999999999</v>
      </c>
    </row>
    <row r="505" spans="1:17" ht="33">
      <c r="A505" s="61" t="str">
        <f ca="1">IF(ISERROR(MATCH(F505,Код_КВР,0)),"",INDIRECT(ADDRESS(MATCH(F505,Код_КВР,0)+1,2,,,"КВР")))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505" s="88">
        <v>803</v>
      </c>
      <c r="C505" s="8" t="s">
        <v>225</v>
      </c>
      <c r="D505" s="8" t="s">
        <v>229</v>
      </c>
      <c r="E505" s="115" t="s">
        <v>555</v>
      </c>
      <c r="F505" s="115">
        <v>810</v>
      </c>
      <c r="G505" s="69">
        <v>200</v>
      </c>
      <c r="H505" s="64"/>
      <c r="I505" s="69">
        <f t="shared" si="97"/>
        <v>200</v>
      </c>
      <c r="J505" s="64"/>
      <c r="K505" s="85">
        <f t="shared" si="96"/>
        <v>200</v>
      </c>
      <c r="L505" s="85"/>
      <c r="M505" s="85">
        <f t="shared" si="103"/>
        <v>200</v>
      </c>
      <c r="N505" s="85">
        <v>-164.3</v>
      </c>
      <c r="O505" s="85">
        <f t="shared" si="104"/>
        <v>35.69999999999999</v>
      </c>
      <c r="P505" s="85"/>
      <c r="Q505" s="85">
        <f t="shared" si="101"/>
        <v>35.69999999999999</v>
      </c>
    </row>
    <row r="506" spans="1:17" ht="12.75">
      <c r="A506" s="61" t="str">
        <f ca="1">IF(ISERROR(MATCH(C506,Код_Раздел,0)),"",INDIRECT(ADDRESS(MATCH(C506,Код_Раздел,0)+1,2,,,"Раздел")))</f>
        <v>Здравоохранение</v>
      </c>
      <c r="B506" s="88">
        <v>803</v>
      </c>
      <c r="C506" s="8" t="s">
        <v>227</v>
      </c>
      <c r="D506" s="8"/>
      <c r="E506" s="115"/>
      <c r="F506" s="115"/>
      <c r="G506" s="69">
        <f aca="true" t="shared" si="108" ref="G506:P512">G507</f>
        <v>1957.5</v>
      </c>
      <c r="H506" s="69">
        <f t="shared" si="108"/>
        <v>0</v>
      </c>
      <c r="I506" s="69">
        <f t="shared" si="97"/>
        <v>1957.5</v>
      </c>
      <c r="J506" s="69">
        <f t="shared" si="108"/>
        <v>0</v>
      </c>
      <c r="K506" s="85">
        <f t="shared" si="96"/>
        <v>1957.5</v>
      </c>
      <c r="L506" s="13">
        <f t="shared" si="108"/>
        <v>0</v>
      </c>
      <c r="M506" s="85">
        <f t="shared" si="103"/>
        <v>1957.5</v>
      </c>
      <c r="N506" s="13">
        <f t="shared" si="108"/>
        <v>0</v>
      </c>
      <c r="O506" s="85">
        <f t="shared" si="104"/>
        <v>1957.5</v>
      </c>
      <c r="P506" s="13">
        <f t="shared" si="108"/>
        <v>0</v>
      </c>
      <c r="Q506" s="85">
        <f t="shared" si="101"/>
        <v>1957.5</v>
      </c>
    </row>
    <row r="507" spans="1:17" ht="12.75">
      <c r="A507" s="77" t="s">
        <v>272</v>
      </c>
      <c r="B507" s="88">
        <v>803</v>
      </c>
      <c r="C507" s="8" t="s">
        <v>227</v>
      </c>
      <c r="D507" s="8" t="s">
        <v>203</v>
      </c>
      <c r="E507" s="115"/>
      <c r="F507" s="115"/>
      <c r="G507" s="69">
        <f t="shared" si="108"/>
        <v>1957.5</v>
      </c>
      <c r="H507" s="69">
        <f t="shared" si="108"/>
        <v>0</v>
      </c>
      <c r="I507" s="69">
        <f t="shared" si="97"/>
        <v>1957.5</v>
      </c>
      <c r="J507" s="69">
        <f t="shared" si="108"/>
        <v>0</v>
      </c>
      <c r="K507" s="85">
        <f t="shared" si="96"/>
        <v>1957.5</v>
      </c>
      <c r="L507" s="13">
        <f t="shared" si="108"/>
        <v>0</v>
      </c>
      <c r="M507" s="85">
        <f t="shared" si="103"/>
        <v>1957.5</v>
      </c>
      <c r="N507" s="13">
        <f t="shared" si="108"/>
        <v>0</v>
      </c>
      <c r="O507" s="85">
        <f t="shared" si="104"/>
        <v>1957.5</v>
      </c>
      <c r="P507" s="13">
        <f t="shared" si="108"/>
        <v>0</v>
      </c>
      <c r="Q507" s="85">
        <f t="shared" si="101"/>
        <v>1957.5</v>
      </c>
    </row>
    <row r="508" spans="1:17" ht="33">
      <c r="A508" s="61" t="str">
        <f ca="1">IF(ISERROR(MATCH(E508,Код_КЦСР,0)),"",INDIRECT(ADDRESS(MATCH(E508,Код_КЦСР,0)+1,2,,,"КЦСР")))</f>
        <v>Муниципальная программа «Развитие жилищно-коммунального хозяйства города Череповца» на 2014-2018 годы</v>
      </c>
      <c r="B508" s="88">
        <v>803</v>
      </c>
      <c r="C508" s="8" t="s">
        <v>227</v>
      </c>
      <c r="D508" s="8" t="s">
        <v>203</v>
      </c>
      <c r="E508" s="115" t="s">
        <v>47</v>
      </c>
      <c r="F508" s="115"/>
      <c r="G508" s="69">
        <f t="shared" si="108"/>
        <v>1957.5</v>
      </c>
      <c r="H508" s="69">
        <f t="shared" si="108"/>
        <v>0</v>
      </c>
      <c r="I508" s="69">
        <f t="shared" si="97"/>
        <v>1957.5</v>
      </c>
      <c r="J508" s="69">
        <f t="shared" si="108"/>
        <v>0</v>
      </c>
      <c r="K508" s="85">
        <f t="shared" si="96"/>
        <v>1957.5</v>
      </c>
      <c r="L508" s="13">
        <f t="shared" si="108"/>
        <v>0</v>
      </c>
      <c r="M508" s="85">
        <f t="shared" si="103"/>
        <v>1957.5</v>
      </c>
      <c r="N508" s="13">
        <f t="shared" si="108"/>
        <v>0</v>
      </c>
      <c r="O508" s="85">
        <f t="shared" si="104"/>
        <v>1957.5</v>
      </c>
      <c r="P508" s="13">
        <f t="shared" si="108"/>
        <v>0</v>
      </c>
      <c r="Q508" s="85">
        <f t="shared" si="101"/>
        <v>1957.5</v>
      </c>
    </row>
    <row r="509" spans="1:17" ht="12.75">
      <c r="A509" s="61" t="str">
        <f ca="1">IF(ISERROR(MATCH(E509,Код_КЦСР,0)),"",INDIRECT(ADDRESS(MATCH(E509,Код_КЦСР,0)+1,2,,,"КЦСР")))</f>
        <v>Развитие благоустройства города</v>
      </c>
      <c r="B509" s="88">
        <v>803</v>
      </c>
      <c r="C509" s="8" t="s">
        <v>227</v>
      </c>
      <c r="D509" s="8" t="s">
        <v>203</v>
      </c>
      <c r="E509" s="115" t="s">
        <v>48</v>
      </c>
      <c r="F509" s="115"/>
      <c r="G509" s="69">
        <f t="shared" si="108"/>
        <v>1957.5</v>
      </c>
      <c r="H509" s="69">
        <f t="shared" si="108"/>
        <v>0</v>
      </c>
      <c r="I509" s="69">
        <f t="shared" si="97"/>
        <v>1957.5</v>
      </c>
      <c r="J509" s="69">
        <f t="shared" si="108"/>
        <v>0</v>
      </c>
      <c r="K509" s="85">
        <f t="shared" si="96"/>
        <v>1957.5</v>
      </c>
      <c r="L509" s="13">
        <f t="shared" si="108"/>
        <v>0</v>
      </c>
      <c r="M509" s="85">
        <f t="shared" si="103"/>
        <v>1957.5</v>
      </c>
      <c r="N509" s="13">
        <f t="shared" si="108"/>
        <v>0</v>
      </c>
      <c r="O509" s="85">
        <f t="shared" si="104"/>
        <v>1957.5</v>
      </c>
      <c r="P509" s="13">
        <f t="shared" si="108"/>
        <v>0</v>
      </c>
      <c r="Q509" s="85">
        <f t="shared" si="101"/>
        <v>1957.5</v>
      </c>
    </row>
    <row r="510" spans="1:17" ht="99">
      <c r="A510" s="61" t="str">
        <f ca="1">IF(ISERROR(MATCH(E510,Код_КЦСР,0)),"",INDIRECT(ADDRESS(MATCH(E510,Код_КЦСР,0)+1,2,,,"КЦСР")))</f>
        <v>Субвенции на 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в сфере обеспечения санитарно-эпидемиологического благополучия населения» за счет субвенций из областного бюджета</v>
      </c>
      <c r="B510" s="88">
        <v>803</v>
      </c>
      <c r="C510" s="8" t="s">
        <v>227</v>
      </c>
      <c r="D510" s="8" t="s">
        <v>203</v>
      </c>
      <c r="E510" s="115" t="s">
        <v>422</v>
      </c>
      <c r="F510" s="115"/>
      <c r="G510" s="69">
        <f t="shared" si="108"/>
        <v>1957.5</v>
      </c>
      <c r="H510" s="69">
        <f t="shared" si="108"/>
        <v>0</v>
      </c>
      <c r="I510" s="69">
        <f t="shared" si="97"/>
        <v>1957.5</v>
      </c>
      <c r="J510" s="69">
        <f t="shared" si="108"/>
        <v>0</v>
      </c>
      <c r="K510" s="85">
        <f t="shared" si="96"/>
        <v>1957.5</v>
      </c>
      <c r="L510" s="13">
        <f t="shared" si="108"/>
        <v>0</v>
      </c>
      <c r="M510" s="85">
        <f t="shared" si="103"/>
        <v>1957.5</v>
      </c>
      <c r="N510" s="13">
        <f t="shared" si="108"/>
        <v>0</v>
      </c>
      <c r="O510" s="85">
        <f t="shared" si="104"/>
        <v>1957.5</v>
      </c>
      <c r="P510" s="13">
        <f t="shared" si="108"/>
        <v>0</v>
      </c>
      <c r="Q510" s="85">
        <f t="shared" si="101"/>
        <v>1957.5</v>
      </c>
    </row>
    <row r="511" spans="1:17" ht="12.75">
      <c r="A511" s="61" t="str">
        <f ca="1">IF(ISERROR(MATCH(F511,Код_КВР,0)),"",INDIRECT(ADDRESS(MATCH(F511,Код_КВР,0)+1,2,,,"КВР")))</f>
        <v>Закупка товаров, работ и услуг для муниципальных нужд</v>
      </c>
      <c r="B511" s="88">
        <v>803</v>
      </c>
      <c r="C511" s="8" t="s">
        <v>227</v>
      </c>
      <c r="D511" s="8" t="s">
        <v>203</v>
      </c>
      <c r="E511" s="115" t="s">
        <v>422</v>
      </c>
      <c r="F511" s="115">
        <v>200</v>
      </c>
      <c r="G511" s="69">
        <f t="shared" si="108"/>
        <v>1957.5</v>
      </c>
      <c r="H511" s="69">
        <f t="shared" si="108"/>
        <v>0</v>
      </c>
      <c r="I511" s="69">
        <f t="shared" si="97"/>
        <v>1957.5</v>
      </c>
      <c r="J511" s="69">
        <f t="shared" si="108"/>
        <v>0</v>
      </c>
      <c r="K511" s="85">
        <f t="shared" si="96"/>
        <v>1957.5</v>
      </c>
      <c r="L511" s="13">
        <f t="shared" si="108"/>
        <v>0</v>
      </c>
      <c r="M511" s="85">
        <f t="shared" si="103"/>
        <v>1957.5</v>
      </c>
      <c r="N511" s="13">
        <f t="shared" si="108"/>
        <v>0</v>
      </c>
      <c r="O511" s="85">
        <f t="shared" si="104"/>
        <v>1957.5</v>
      </c>
      <c r="P511" s="13">
        <f t="shared" si="108"/>
        <v>0</v>
      </c>
      <c r="Q511" s="85">
        <f t="shared" si="101"/>
        <v>1957.5</v>
      </c>
    </row>
    <row r="512" spans="1:17" ht="33">
      <c r="A512" s="61" t="str">
        <f ca="1">IF(ISERROR(MATCH(F512,Код_КВР,0)),"",INDIRECT(ADDRESS(MATCH(F512,Код_КВР,0)+1,2,,,"КВР")))</f>
        <v>Иные закупки товаров, работ и услуг для обеспечения муниципальных нужд</v>
      </c>
      <c r="B512" s="88">
        <v>803</v>
      </c>
      <c r="C512" s="8" t="s">
        <v>227</v>
      </c>
      <c r="D512" s="8" t="s">
        <v>203</v>
      </c>
      <c r="E512" s="115" t="s">
        <v>422</v>
      </c>
      <c r="F512" s="115">
        <v>240</v>
      </c>
      <c r="G512" s="69">
        <f t="shared" si="108"/>
        <v>1957.5</v>
      </c>
      <c r="H512" s="69">
        <f t="shared" si="108"/>
        <v>0</v>
      </c>
      <c r="I512" s="69">
        <f t="shared" si="97"/>
        <v>1957.5</v>
      </c>
      <c r="J512" s="69">
        <f t="shared" si="108"/>
        <v>0</v>
      </c>
      <c r="K512" s="85">
        <f t="shared" si="96"/>
        <v>1957.5</v>
      </c>
      <c r="L512" s="13">
        <f t="shared" si="108"/>
        <v>0</v>
      </c>
      <c r="M512" s="85">
        <f t="shared" si="103"/>
        <v>1957.5</v>
      </c>
      <c r="N512" s="13">
        <f t="shared" si="108"/>
        <v>0</v>
      </c>
      <c r="O512" s="85">
        <f t="shared" si="104"/>
        <v>1957.5</v>
      </c>
      <c r="P512" s="13">
        <f t="shared" si="108"/>
        <v>0</v>
      </c>
      <c r="Q512" s="85">
        <f t="shared" si="101"/>
        <v>1957.5</v>
      </c>
    </row>
    <row r="513" spans="1:17" ht="33">
      <c r="A513" s="61" t="str">
        <f ca="1">IF(ISERROR(MATCH(F513,Код_КВР,0)),"",INDIRECT(ADDRESS(MATCH(F513,Код_КВР,0)+1,2,,,"КВР")))</f>
        <v xml:space="preserve">Прочая закупка товаров, работ и услуг для обеспечения муниципальных нужд         </v>
      </c>
      <c r="B513" s="88">
        <v>803</v>
      </c>
      <c r="C513" s="8" t="s">
        <v>227</v>
      </c>
      <c r="D513" s="8" t="s">
        <v>203</v>
      </c>
      <c r="E513" s="115" t="s">
        <v>422</v>
      </c>
      <c r="F513" s="115">
        <v>244</v>
      </c>
      <c r="G513" s="69">
        <v>1957.5</v>
      </c>
      <c r="H513" s="64"/>
      <c r="I513" s="69">
        <f t="shared" si="97"/>
        <v>1957.5</v>
      </c>
      <c r="J513" s="64"/>
      <c r="K513" s="85">
        <f aca="true" t="shared" si="109" ref="K513:K597">I513+J513</f>
        <v>1957.5</v>
      </c>
      <c r="L513" s="85"/>
      <c r="M513" s="85">
        <f t="shared" si="103"/>
        <v>1957.5</v>
      </c>
      <c r="N513" s="85"/>
      <c r="O513" s="85">
        <f t="shared" si="104"/>
        <v>1957.5</v>
      </c>
      <c r="P513" s="85"/>
      <c r="Q513" s="85">
        <f t="shared" si="101"/>
        <v>1957.5</v>
      </c>
    </row>
    <row r="514" spans="1:17" ht="12.75">
      <c r="A514" s="61" t="str">
        <f ca="1">IF(ISERROR(MATCH(C514,Код_Раздел,0)),"",INDIRECT(ADDRESS(MATCH(C514,Код_Раздел,0)+1,2,,,"Раздел")))</f>
        <v>Социальная политика</v>
      </c>
      <c r="B514" s="88">
        <v>803</v>
      </c>
      <c r="C514" s="8" t="s">
        <v>196</v>
      </c>
      <c r="D514" s="8"/>
      <c r="E514" s="115"/>
      <c r="F514" s="115"/>
      <c r="G514" s="69">
        <f aca="true" t="shared" si="110" ref="G514:P519">G515</f>
        <v>71</v>
      </c>
      <c r="H514" s="69">
        <f t="shared" si="110"/>
        <v>0</v>
      </c>
      <c r="I514" s="69">
        <f t="shared" si="97"/>
        <v>71</v>
      </c>
      <c r="J514" s="69">
        <f t="shared" si="110"/>
        <v>0</v>
      </c>
      <c r="K514" s="85">
        <f t="shared" si="109"/>
        <v>71</v>
      </c>
      <c r="L514" s="13">
        <f t="shared" si="110"/>
        <v>0</v>
      </c>
      <c r="M514" s="85">
        <f t="shared" si="103"/>
        <v>71</v>
      </c>
      <c r="N514" s="13">
        <f t="shared" si="110"/>
        <v>0</v>
      </c>
      <c r="O514" s="85">
        <f t="shared" si="104"/>
        <v>71</v>
      </c>
      <c r="P514" s="13">
        <f t="shared" si="110"/>
        <v>0</v>
      </c>
      <c r="Q514" s="85">
        <f t="shared" si="101"/>
        <v>71</v>
      </c>
    </row>
    <row r="515" spans="1:17" ht="12.75">
      <c r="A515" s="12" t="s">
        <v>187</v>
      </c>
      <c r="B515" s="88">
        <v>803</v>
      </c>
      <c r="C515" s="8" t="s">
        <v>196</v>
      </c>
      <c r="D515" s="8" t="s">
        <v>223</v>
      </c>
      <c r="E515" s="115"/>
      <c r="F515" s="115"/>
      <c r="G515" s="69">
        <f t="shared" si="110"/>
        <v>71</v>
      </c>
      <c r="H515" s="69">
        <f t="shared" si="110"/>
        <v>0</v>
      </c>
      <c r="I515" s="69">
        <f t="shared" si="97"/>
        <v>71</v>
      </c>
      <c r="J515" s="69">
        <f t="shared" si="110"/>
        <v>0</v>
      </c>
      <c r="K515" s="85">
        <f t="shared" si="109"/>
        <v>71</v>
      </c>
      <c r="L515" s="13">
        <f t="shared" si="110"/>
        <v>0</v>
      </c>
      <c r="M515" s="85">
        <f t="shared" si="103"/>
        <v>71</v>
      </c>
      <c r="N515" s="13">
        <f t="shared" si="110"/>
        <v>0</v>
      </c>
      <c r="O515" s="85">
        <f t="shared" si="104"/>
        <v>71</v>
      </c>
      <c r="P515" s="13">
        <f t="shared" si="110"/>
        <v>0</v>
      </c>
      <c r="Q515" s="85">
        <f t="shared" si="101"/>
        <v>71</v>
      </c>
    </row>
    <row r="516" spans="1:17" ht="33">
      <c r="A516" s="61" t="str">
        <f ca="1">IF(ISERROR(MATCH(E516,Код_КЦСР,0)),"",INDIRECT(ADDRESS(MATCH(E516,Код_КЦСР,0)+1,2,,,"КЦСР")))</f>
        <v>Муниципальная программа «Социальная поддержка граждан» на 2014-2018 годы</v>
      </c>
      <c r="B516" s="88">
        <v>803</v>
      </c>
      <c r="C516" s="8" t="s">
        <v>196</v>
      </c>
      <c r="D516" s="8" t="s">
        <v>223</v>
      </c>
      <c r="E516" s="115" t="s">
        <v>6</v>
      </c>
      <c r="F516" s="115"/>
      <c r="G516" s="69">
        <f t="shared" si="110"/>
        <v>71</v>
      </c>
      <c r="H516" s="69">
        <f t="shared" si="110"/>
        <v>0</v>
      </c>
      <c r="I516" s="69">
        <f t="shared" si="97"/>
        <v>71</v>
      </c>
      <c r="J516" s="69">
        <f t="shared" si="110"/>
        <v>0</v>
      </c>
      <c r="K516" s="85">
        <f t="shared" si="109"/>
        <v>71</v>
      </c>
      <c r="L516" s="13">
        <f t="shared" si="110"/>
        <v>0</v>
      </c>
      <c r="M516" s="85">
        <f t="shared" si="103"/>
        <v>71</v>
      </c>
      <c r="N516" s="13">
        <f t="shared" si="110"/>
        <v>0</v>
      </c>
      <c r="O516" s="85">
        <f t="shared" si="104"/>
        <v>71</v>
      </c>
      <c r="P516" s="13">
        <f t="shared" si="110"/>
        <v>0</v>
      </c>
      <c r="Q516" s="85">
        <f t="shared" si="101"/>
        <v>71</v>
      </c>
    </row>
    <row r="517" spans="1:17" ht="12.75">
      <c r="A517" s="61" t="str">
        <f ca="1">IF(ISERROR(MATCH(E517,Код_КЦСР,0)),"",INDIRECT(ADDRESS(MATCH(E517,Код_КЦСР,0)+1,2,,,"КЦСР")))</f>
        <v>Оплата услуг бани по льготным помывкам</v>
      </c>
      <c r="B517" s="88">
        <v>803</v>
      </c>
      <c r="C517" s="8" t="s">
        <v>196</v>
      </c>
      <c r="D517" s="8" t="s">
        <v>223</v>
      </c>
      <c r="E517" s="115" t="s">
        <v>22</v>
      </c>
      <c r="F517" s="115"/>
      <c r="G517" s="69">
        <f t="shared" si="110"/>
        <v>71</v>
      </c>
      <c r="H517" s="69">
        <f t="shared" si="110"/>
        <v>0</v>
      </c>
      <c r="I517" s="69">
        <f t="shared" si="97"/>
        <v>71</v>
      </c>
      <c r="J517" s="69">
        <f t="shared" si="110"/>
        <v>0</v>
      </c>
      <c r="K517" s="85">
        <f t="shared" si="109"/>
        <v>71</v>
      </c>
      <c r="L517" s="13">
        <f t="shared" si="110"/>
        <v>0</v>
      </c>
      <c r="M517" s="85">
        <f t="shared" si="103"/>
        <v>71</v>
      </c>
      <c r="N517" s="13">
        <f t="shared" si="110"/>
        <v>0</v>
      </c>
      <c r="O517" s="85">
        <f t="shared" si="104"/>
        <v>71</v>
      </c>
      <c r="P517" s="13">
        <f t="shared" si="110"/>
        <v>0</v>
      </c>
      <c r="Q517" s="85">
        <f t="shared" si="101"/>
        <v>71</v>
      </c>
    </row>
    <row r="518" spans="1:17" ht="12.75">
      <c r="A518" s="61" t="str">
        <f ca="1">IF(ISERROR(MATCH(F518,Код_КВР,0)),"",INDIRECT(ADDRESS(MATCH(F518,Код_КВР,0)+1,2,,,"КВР")))</f>
        <v>Социальное обеспечение и иные выплаты населению</v>
      </c>
      <c r="B518" s="88">
        <v>803</v>
      </c>
      <c r="C518" s="8" t="s">
        <v>196</v>
      </c>
      <c r="D518" s="8" t="s">
        <v>223</v>
      </c>
      <c r="E518" s="115" t="s">
        <v>22</v>
      </c>
      <c r="F518" s="115">
        <v>300</v>
      </c>
      <c r="G518" s="69">
        <f t="shared" si="110"/>
        <v>71</v>
      </c>
      <c r="H518" s="69">
        <f t="shared" si="110"/>
        <v>0</v>
      </c>
      <c r="I518" s="69">
        <f t="shared" si="97"/>
        <v>71</v>
      </c>
      <c r="J518" s="69">
        <f t="shared" si="110"/>
        <v>0</v>
      </c>
      <c r="K518" s="85">
        <f t="shared" si="109"/>
        <v>71</v>
      </c>
      <c r="L518" s="13">
        <f t="shared" si="110"/>
        <v>0</v>
      </c>
      <c r="M518" s="85">
        <f t="shared" si="103"/>
        <v>71</v>
      </c>
      <c r="N518" s="13">
        <f t="shared" si="110"/>
        <v>0</v>
      </c>
      <c r="O518" s="85">
        <f t="shared" si="104"/>
        <v>71</v>
      </c>
      <c r="P518" s="13">
        <f t="shared" si="110"/>
        <v>0</v>
      </c>
      <c r="Q518" s="85">
        <f t="shared" si="101"/>
        <v>71</v>
      </c>
    </row>
    <row r="519" spans="1:17" ht="33">
      <c r="A519" s="61" t="str">
        <f ca="1">IF(ISERROR(MATCH(F519,Код_КВР,0)),"",INDIRECT(ADDRESS(MATCH(F519,Код_КВР,0)+1,2,,,"КВР")))</f>
        <v>Социальные выплаты гражданам, кроме публичных нормативных социальных выплат</v>
      </c>
      <c r="B519" s="88">
        <v>803</v>
      </c>
      <c r="C519" s="8" t="s">
        <v>196</v>
      </c>
      <c r="D519" s="8" t="s">
        <v>223</v>
      </c>
      <c r="E519" s="115" t="s">
        <v>22</v>
      </c>
      <c r="F519" s="115">
        <v>320</v>
      </c>
      <c r="G519" s="69">
        <f t="shared" si="110"/>
        <v>71</v>
      </c>
      <c r="H519" s="69">
        <f t="shared" si="110"/>
        <v>0</v>
      </c>
      <c r="I519" s="69">
        <f aca="true" t="shared" si="111" ref="I519:I603">G519+H519</f>
        <v>71</v>
      </c>
      <c r="J519" s="69">
        <f t="shared" si="110"/>
        <v>0</v>
      </c>
      <c r="K519" s="85">
        <f t="shared" si="109"/>
        <v>71</v>
      </c>
      <c r="L519" s="13">
        <f t="shared" si="110"/>
        <v>0</v>
      </c>
      <c r="M519" s="85">
        <f t="shared" si="103"/>
        <v>71</v>
      </c>
      <c r="N519" s="13">
        <f t="shared" si="110"/>
        <v>0</v>
      </c>
      <c r="O519" s="85">
        <f t="shared" si="104"/>
        <v>71</v>
      </c>
      <c r="P519" s="13">
        <f t="shared" si="110"/>
        <v>0</v>
      </c>
      <c r="Q519" s="85">
        <f t="shared" si="101"/>
        <v>71</v>
      </c>
    </row>
    <row r="520" spans="1:17" ht="33">
      <c r="A520" s="61" t="str">
        <f ca="1">IF(ISERROR(MATCH(F520,Код_КВР,0)),"",INDIRECT(ADDRESS(MATCH(F520,Код_КВР,0)+1,2,,,"КВР")))</f>
        <v>Приобретение товаров, работ, услуг в пользу граждан в целях их социального обеспечения</v>
      </c>
      <c r="B520" s="88">
        <v>803</v>
      </c>
      <c r="C520" s="8" t="s">
        <v>196</v>
      </c>
      <c r="D520" s="8" t="s">
        <v>223</v>
      </c>
      <c r="E520" s="115" t="s">
        <v>22</v>
      </c>
      <c r="F520" s="115">
        <v>323</v>
      </c>
      <c r="G520" s="69">
        <v>71</v>
      </c>
      <c r="H520" s="64"/>
      <c r="I520" s="69">
        <f t="shared" si="111"/>
        <v>71</v>
      </c>
      <c r="J520" s="64"/>
      <c r="K520" s="85">
        <f t="shared" si="109"/>
        <v>71</v>
      </c>
      <c r="L520" s="85"/>
      <c r="M520" s="85">
        <f t="shared" si="103"/>
        <v>71</v>
      </c>
      <c r="N520" s="85"/>
      <c r="O520" s="85">
        <f t="shared" si="104"/>
        <v>71</v>
      </c>
      <c r="P520" s="85"/>
      <c r="Q520" s="85">
        <f t="shared" si="101"/>
        <v>71</v>
      </c>
    </row>
    <row r="521" spans="1:17" ht="33">
      <c r="A521" s="61" t="str">
        <f ca="1">IF(ISERROR(MATCH(B521,Код_ППП,0)),"",INDIRECT(ADDRESS(MATCH(B521,Код_ППП,0)+1,2,,,"ППП")))</f>
        <v>УПРАВЛЕНИЕ АРХИТЕКТУРЫ И ГРАДОСТРОИТЕЛЬСТВА МЭРИИ ГОРОДА</v>
      </c>
      <c r="B521" s="88">
        <v>804</v>
      </c>
      <c r="C521" s="8"/>
      <c r="D521" s="8"/>
      <c r="E521" s="115"/>
      <c r="F521" s="115"/>
      <c r="G521" s="69">
        <f>G522</f>
        <v>39887.8</v>
      </c>
      <c r="H521" s="69">
        <f>H522</f>
        <v>0</v>
      </c>
      <c r="I521" s="69">
        <f t="shared" si="111"/>
        <v>39887.8</v>
      </c>
      <c r="J521" s="69">
        <f>J522</f>
        <v>0</v>
      </c>
      <c r="K521" s="85">
        <f t="shared" si="109"/>
        <v>39887.8</v>
      </c>
      <c r="L521" s="13">
        <f>L522</f>
        <v>-4085.5</v>
      </c>
      <c r="M521" s="85">
        <f t="shared" si="103"/>
        <v>35802.3</v>
      </c>
      <c r="N521" s="13">
        <f>N522</f>
        <v>0</v>
      </c>
      <c r="O521" s="85">
        <f t="shared" si="104"/>
        <v>35802.3</v>
      </c>
      <c r="P521" s="13">
        <f>P522</f>
        <v>0</v>
      </c>
      <c r="Q521" s="85">
        <f t="shared" si="101"/>
        <v>35802.3</v>
      </c>
    </row>
    <row r="522" spans="1:17" ht="12.75">
      <c r="A522" s="61" t="str">
        <f ca="1">IF(ISERROR(MATCH(C522,Код_Раздел,0)),"",INDIRECT(ADDRESS(MATCH(C522,Код_Раздел,0)+1,2,,,"Раздел")))</f>
        <v>Национальная экономика</v>
      </c>
      <c r="B522" s="88">
        <v>804</v>
      </c>
      <c r="C522" s="8" t="s">
        <v>224</v>
      </c>
      <c r="D522" s="8"/>
      <c r="E522" s="115"/>
      <c r="F522" s="115"/>
      <c r="G522" s="69">
        <f>G523</f>
        <v>39887.8</v>
      </c>
      <c r="H522" s="69">
        <f>H523</f>
        <v>0</v>
      </c>
      <c r="I522" s="69">
        <f t="shared" si="111"/>
        <v>39887.8</v>
      </c>
      <c r="J522" s="69">
        <f>J523</f>
        <v>0</v>
      </c>
      <c r="K522" s="85">
        <f t="shared" si="109"/>
        <v>39887.8</v>
      </c>
      <c r="L522" s="13">
        <f>L523</f>
        <v>-4085.5</v>
      </c>
      <c r="M522" s="85">
        <f t="shared" si="103"/>
        <v>35802.3</v>
      </c>
      <c r="N522" s="13">
        <f>N523</f>
        <v>0</v>
      </c>
      <c r="O522" s="85">
        <f t="shared" si="104"/>
        <v>35802.3</v>
      </c>
      <c r="P522" s="13">
        <f>P523</f>
        <v>0</v>
      </c>
      <c r="Q522" s="85">
        <f t="shared" si="101"/>
        <v>35802.3</v>
      </c>
    </row>
    <row r="523" spans="1:17" ht="12.75">
      <c r="A523" s="12" t="s">
        <v>231</v>
      </c>
      <c r="B523" s="88">
        <v>804</v>
      </c>
      <c r="C523" s="8" t="s">
        <v>224</v>
      </c>
      <c r="D523" s="8" t="s">
        <v>204</v>
      </c>
      <c r="E523" s="115"/>
      <c r="F523" s="115"/>
      <c r="G523" s="69">
        <f>G524+G533</f>
        <v>39887.8</v>
      </c>
      <c r="H523" s="69">
        <f>H524+H533</f>
        <v>0</v>
      </c>
      <c r="I523" s="69">
        <f t="shared" si="111"/>
        <v>39887.8</v>
      </c>
      <c r="J523" s="69">
        <f>J524+J533</f>
        <v>0</v>
      </c>
      <c r="K523" s="85">
        <f t="shared" si="109"/>
        <v>39887.8</v>
      </c>
      <c r="L523" s="13">
        <f>L524+L533</f>
        <v>-4085.5</v>
      </c>
      <c r="M523" s="85">
        <f t="shared" si="103"/>
        <v>35802.3</v>
      </c>
      <c r="N523" s="13">
        <f>N524+N533</f>
        <v>0</v>
      </c>
      <c r="O523" s="85">
        <f t="shared" si="104"/>
        <v>35802.3</v>
      </c>
      <c r="P523" s="13">
        <f>P524+P533</f>
        <v>0</v>
      </c>
      <c r="Q523" s="85">
        <f t="shared" si="101"/>
        <v>35802.3</v>
      </c>
    </row>
    <row r="524" spans="1:17" ht="33">
      <c r="A524" s="61" t="str">
        <f ca="1">IF(ISERROR(MATCH(E524,Код_КЦСР,0)),"",INDIRECT(ADDRESS(MATCH(E524,Код_КЦСР,0)+1,2,,,"КЦСР")))</f>
        <v>Муниципальная программа «Реализация градостроительной политики города Череповца» на 2014-2022 годы</v>
      </c>
      <c r="B524" s="88">
        <v>804</v>
      </c>
      <c r="C524" s="8" t="s">
        <v>224</v>
      </c>
      <c r="D524" s="8" t="s">
        <v>204</v>
      </c>
      <c r="E524" s="115" t="s">
        <v>43</v>
      </c>
      <c r="F524" s="115"/>
      <c r="G524" s="69">
        <f>G525+G529</f>
        <v>8645.8</v>
      </c>
      <c r="H524" s="69">
        <f>H525+H529</f>
        <v>0</v>
      </c>
      <c r="I524" s="69">
        <f t="shared" si="111"/>
        <v>8645.8</v>
      </c>
      <c r="J524" s="69">
        <f>J525+J529</f>
        <v>0</v>
      </c>
      <c r="K524" s="85">
        <f t="shared" si="109"/>
        <v>8645.8</v>
      </c>
      <c r="L524" s="13">
        <f>L525+L529</f>
        <v>-4085.5</v>
      </c>
      <c r="M524" s="85">
        <f t="shared" si="103"/>
        <v>4560.299999999999</v>
      </c>
      <c r="N524" s="13">
        <f>N525+N529</f>
        <v>0</v>
      </c>
      <c r="O524" s="85">
        <f t="shared" si="104"/>
        <v>4560.299999999999</v>
      </c>
      <c r="P524" s="13">
        <f>P525+P529</f>
        <v>0</v>
      </c>
      <c r="Q524" s="85">
        <f t="shared" si="101"/>
        <v>4560.299999999999</v>
      </c>
    </row>
    <row r="525" spans="1:17" ht="33">
      <c r="A525" s="61" t="str">
        <f ca="1">IF(ISERROR(MATCH(E525,Код_КЦСР,0)),"",INDIRECT(ADDRESS(MATCH(E525,Код_КЦСР,0)+1,2,,,"КЦСР")))</f>
        <v>Обеспечение подготовки градостроительной документации и нормативно-правовых актов</v>
      </c>
      <c r="B525" s="88">
        <v>804</v>
      </c>
      <c r="C525" s="8" t="s">
        <v>224</v>
      </c>
      <c r="D525" s="8" t="s">
        <v>204</v>
      </c>
      <c r="E525" s="115" t="s">
        <v>44</v>
      </c>
      <c r="F525" s="115"/>
      <c r="G525" s="69">
        <f aca="true" t="shared" si="112" ref="G525:P527">G526</f>
        <v>7401</v>
      </c>
      <c r="H525" s="69">
        <f t="shared" si="112"/>
        <v>0</v>
      </c>
      <c r="I525" s="69">
        <f t="shared" si="111"/>
        <v>7401</v>
      </c>
      <c r="J525" s="69">
        <f t="shared" si="112"/>
        <v>0</v>
      </c>
      <c r="K525" s="85">
        <f t="shared" si="109"/>
        <v>7401</v>
      </c>
      <c r="L525" s="13">
        <f t="shared" si="112"/>
        <v>-4085.5</v>
      </c>
      <c r="M525" s="85">
        <f t="shared" si="103"/>
        <v>3315.5</v>
      </c>
      <c r="N525" s="13">
        <f t="shared" si="112"/>
        <v>0</v>
      </c>
      <c r="O525" s="85">
        <f t="shared" si="104"/>
        <v>3315.5</v>
      </c>
      <c r="P525" s="13">
        <f t="shared" si="112"/>
        <v>0</v>
      </c>
      <c r="Q525" s="85">
        <f t="shared" si="101"/>
        <v>3315.5</v>
      </c>
    </row>
    <row r="526" spans="1:17" ht="12.75">
      <c r="A526" s="61" t="str">
        <f ca="1">IF(ISERROR(MATCH(F526,Код_КВР,0)),"",INDIRECT(ADDRESS(MATCH(F526,Код_КВР,0)+1,2,,,"КВР")))</f>
        <v>Закупка товаров, работ и услуг для муниципальных нужд</v>
      </c>
      <c r="B526" s="88">
        <v>804</v>
      </c>
      <c r="C526" s="8" t="s">
        <v>224</v>
      </c>
      <c r="D526" s="8" t="s">
        <v>204</v>
      </c>
      <c r="E526" s="115" t="s">
        <v>44</v>
      </c>
      <c r="F526" s="115">
        <v>200</v>
      </c>
      <c r="G526" s="69">
        <f t="shared" si="112"/>
        <v>7401</v>
      </c>
      <c r="H526" s="69">
        <f t="shared" si="112"/>
        <v>0</v>
      </c>
      <c r="I526" s="69">
        <f t="shared" si="111"/>
        <v>7401</v>
      </c>
      <c r="J526" s="69">
        <f t="shared" si="112"/>
        <v>0</v>
      </c>
      <c r="K526" s="85">
        <f t="shared" si="109"/>
        <v>7401</v>
      </c>
      <c r="L526" s="13">
        <f t="shared" si="112"/>
        <v>-4085.5</v>
      </c>
      <c r="M526" s="85">
        <f t="shared" si="103"/>
        <v>3315.5</v>
      </c>
      <c r="N526" s="13">
        <f t="shared" si="112"/>
        <v>0</v>
      </c>
      <c r="O526" s="85">
        <f t="shared" si="104"/>
        <v>3315.5</v>
      </c>
      <c r="P526" s="13">
        <f t="shared" si="112"/>
        <v>0</v>
      </c>
      <c r="Q526" s="85">
        <f t="shared" si="101"/>
        <v>3315.5</v>
      </c>
    </row>
    <row r="527" spans="1:17" ht="33">
      <c r="A527" s="61" t="str">
        <f ca="1">IF(ISERROR(MATCH(F527,Код_КВР,0)),"",INDIRECT(ADDRESS(MATCH(F527,Код_КВР,0)+1,2,,,"КВР")))</f>
        <v>Иные закупки товаров, работ и услуг для обеспечения муниципальных нужд</v>
      </c>
      <c r="B527" s="88">
        <v>804</v>
      </c>
      <c r="C527" s="8" t="s">
        <v>224</v>
      </c>
      <c r="D527" s="8" t="s">
        <v>204</v>
      </c>
      <c r="E527" s="115" t="s">
        <v>44</v>
      </c>
      <c r="F527" s="115">
        <v>240</v>
      </c>
      <c r="G527" s="69">
        <f t="shared" si="112"/>
        <v>7401</v>
      </c>
      <c r="H527" s="69">
        <f t="shared" si="112"/>
        <v>0</v>
      </c>
      <c r="I527" s="69">
        <f t="shared" si="111"/>
        <v>7401</v>
      </c>
      <c r="J527" s="69">
        <f t="shared" si="112"/>
        <v>0</v>
      </c>
      <c r="K527" s="85">
        <f t="shared" si="109"/>
        <v>7401</v>
      </c>
      <c r="L527" s="13">
        <f t="shared" si="112"/>
        <v>-4085.5</v>
      </c>
      <c r="M527" s="85">
        <f t="shared" si="103"/>
        <v>3315.5</v>
      </c>
      <c r="N527" s="13">
        <f t="shared" si="112"/>
        <v>0</v>
      </c>
      <c r="O527" s="85">
        <f t="shared" si="104"/>
        <v>3315.5</v>
      </c>
      <c r="P527" s="13">
        <f t="shared" si="112"/>
        <v>0</v>
      </c>
      <c r="Q527" s="85">
        <f t="shared" si="101"/>
        <v>3315.5</v>
      </c>
    </row>
    <row r="528" spans="1:17" ht="33">
      <c r="A528" s="61" t="str">
        <f ca="1">IF(ISERROR(MATCH(F528,Код_КВР,0)),"",INDIRECT(ADDRESS(MATCH(F528,Код_КВР,0)+1,2,,,"КВР")))</f>
        <v xml:space="preserve">Прочая закупка товаров, работ и услуг для обеспечения муниципальных нужд         </v>
      </c>
      <c r="B528" s="88">
        <v>804</v>
      </c>
      <c r="C528" s="8" t="s">
        <v>224</v>
      </c>
      <c r="D528" s="8" t="s">
        <v>204</v>
      </c>
      <c r="E528" s="115" t="s">
        <v>44</v>
      </c>
      <c r="F528" s="115">
        <v>244</v>
      </c>
      <c r="G528" s="69">
        <v>7401</v>
      </c>
      <c r="H528" s="64"/>
      <c r="I528" s="69">
        <f t="shared" si="111"/>
        <v>7401</v>
      </c>
      <c r="J528" s="64"/>
      <c r="K528" s="85">
        <f t="shared" si="109"/>
        <v>7401</v>
      </c>
      <c r="L528" s="85">
        <f>-4000-85.5</f>
        <v>-4085.5</v>
      </c>
      <c r="M528" s="85">
        <f t="shared" si="103"/>
        <v>3315.5</v>
      </c>
      <c r="N528" s="85"/>
      <c r="O528" s="85">
        <f t="shared" si="104"/>
        <v>3315.5</v>
      </c>
      <c r="P528" s="85"/>
      <c r="Q528" s="85">
        <f t="shared" si="101"/>
        <v>3315.5</v>
      </c>
    </row>
    <row r="529" spans="1:17" ht="12.75">
      <c r="A529" s="61" t="str">
        <f ca="1">IF(ISERROR(MATCH(E529,Код_КЦСР,0)),"",INDIRECT(ADDRESS(MATCH(E529,Код_КЦСР,0)+1,2,,,"КЦСР")))</f>
        <v>Создание условий для формирования комфортной городской среды</v>
      </c>
      <c r="B529" s="88">
        <v>804</v>
      </c>
      <c r="C529" s="8" t="s">
        <v>224</v>
      </c>
      <c r="D529" s="8" t="s">
        <v>204</v>
      </c>
      <c r="E529" s="115" t="s">
        <v>46</v>
      </c>
      <c r="F529" s="115"/>
      <c r="G529" s="69">
        <f aca="true" t="shared" si="113" ref="G529:P531">G530</f>
        <v>1244.8</v>
      </c>
      <c r="H529" s="69">
        <f t="shared" si="113"/>
        <v>0</v>
      </c>
      <c r="I529" s="69">
        <f t="shared" si="111"/>
        <v>1244.8</v>
      </c>
      <c r="J529" s="69">
        <f t="shared" si="113"/>
        <v>0</v>
      </c>
      <c r="K529" s="85">
        <f t="shared" si="109"/>
        <v>1244.8</v>
      </c>
      <c r="L529" s="13">
        <f t="shared" si="113"/>
        <v>0</v>
      </c>
      <c r="M529" s="85">
        <f t="shared" si="103"/>
        <v>1244.8</v>
      </c>
      <c r="N529" s="13">
        <f t="shared" si="113"/>
        <v>0</v>
      </c>
      <c r="O529" s="85">
        <f t="shared" si="104"/>
        <v>1244.8</v>
      </c>
      <c r="P529" s="13">
        <f t="shared" si="113"/>
        <v>0</v>
      </c>
      <c r="Q529" s="85">
        <f t="shared" si="101"/>
        <v>1244.8</v>
      </c>
    </row>
    <row r="530" spans="1:17" ht="12.75">
      <c r="A530" s="61" t="str">
        <f ca="1">IF(ISERROR(MATCH(F530,Код_КВР,0)),"",INDIRECT(ADDRESS(MATCH(F530,Код_КВР,0)+1,2,,,"КВР")))</f>
        <v>Закупка товаров, работ и услуг для муниципальных нужд</v>
      </c>
      <c r="B530" s="88">
        <v>804</v>
      </c>
      <c r="C530" s="8" t="s">
        <v>224</v>
      </c>
      <c r="D530" s="8" t="s">
        <v>204</v>
      </c>
      <c r="E530" s="115" t="s">
        <v>46</v>
      </c>
      <c r="F530" s="115">
        <v>200</v>
      </c>
      <c r="G530" s="69">
        <f t="shared" si="113"/>
        <v>1244.8</v>
      </c>
      <c r="H530" s="69">
        <f t="shared" si="113"/>
        <v>0</v>
      </c>
      <c r="I530" s="69">
        <f t="shared" si="111"/>
        <v>1244.8</v>
      </c>
      <c r="J530" s="69">
        <f t="shared" si="113"/>
        <v>0</v>
      </c>
      <c r="K530" s="85">
        <f t="shared" si="109"/>
        <v>1244.8</v>
      </c>
      <c r="L530" s="13">
        <f t="shared" si="113"/>
        <v>0</v>
      </c>
      <c r="M530" s="85">
        <f t="shared" si="103"/>
        <v>1244.8</v>
      </c>
      <c r="N530" s="13">
        <f t="shared" si="113"/>
        <v>0</v>
      </c>
      <c r="O530" s="85">
        <f t="shared" si="104"/>
        <v>1244.8</v>
      </c>
      <c r="P530" s="13">
        <f t="shared" si="113"/>
        <v>0</v>
      </c>
      <c r="Q530" s="85">
        <f t="shared" si="101"/>
        <v>1244.8</v>
      </c>
    </row>
    <row r="531" spans="1:17" ht="33">
      <c r="A531" s="61" t="str">
        <f ca="1">IF(ISERROR(MATCH(F531,Код_КВР,0)),"",INDIRECT(ADDRESS(MATCH(F531,Код_КВР,0)+1,2,,,"КВР")))</f>
        <v>Иные закупки товаров, работ и услуг для обеспечения муниципальных нужд</v>
      </c>
      <c r="B531" s="88">
        <v>804</v>
      </c>
      <c r="C531" s="8" t="s">
        <v>224</v>
      </c>
      <c r="D531" s="8" t="s">
        <v>204</v>
      </c>
      <c r="E531" s="115" t="s">
        <v>46</v>
      </c>
      <c r="F531" s="115">
        <v>240</v>
      </c>
      <c r="G531" s="69">
        <f t="shared" si="113"/>
        <v>1244.8</v>
      </c>
      <c r="H531" s="69">
        <f t="shared" si="113"/>
        <v>0</v>
      </c>
      <c r="I531" s="69">
        <f t="shared" si="111"/>
        <v>1244.8</v>
      </c>
      <c r="J531" s="69">
        <f t="shared" si="113"/>
        <v>0</v>
      </c>
      <c r="K531" s="85">
        <f t="shared" si="109"/>
        <v>1244.8</v>
      </c>
      <c r="L531" s="13">
        <f t="shared" si="113"/>
        <v>0</v>
      </c>
      <c r="M531" s="85">
        <f t="shared" si="103"/>
        <v>1244.8</v>
      </c>
      <c r="N531" s="13">
        <f t="shared" si="113"/>
        <v>0</v>
      </c>
      <c r="O531" s="85">
        <f t="shared" si="104"/>
        <v>1244.8</v>
      </c>
      <c r="P531" s="13">
        <f t="shared" si="113"/>
        <v>0</v>
      </c>
      <c r="Q531" s="85">
        <f t="shared" si="101"/>
        <v>1244.8</v>
      </c>
    </row>
    <row r="532" spans="1:17" ht="33">
      <c r="A532" s="61" t="str">
        <f ca="1">IF(ISERROR(MATCH(F532,Код_КВР,0)),"",INDIRECT(ADDRESS(MATCH(F532,Код_КВР,0)+1,2,,,"КВР")))</f>
        <v xml:space="preserve">Прочая закупка товаров, работ и услуг для обеспечения муниципальных нужд         </v>
      </c>
      <c r="B532" s="88">
        <v>804</v>
      </c>
      <c r="C532" s="8" t="s">
        <v>224</v>
      </c>
      <c r="D532" s="8" t="s">
        <v>204</v>
      </c>
      <c r="E532" s="115" t="s">
        <v>46</v>
      </c>
      <c r="F532" s="115">
        <v>244</v>
      </c>
      <c r="G532" s="69">
        <v>1244.8</v>
      </c>
      <c r="H532" s="64"/>
      <c r="I532" s="69">
        <f t="shared" si="111"/>
        <v>1244.8</v>
      </c>
      <c r="J532" s="64"/>
      <c r="K532" s="85">
        <f t="shared" si="109"/>
        <v>1244.8</v>
      </c>
      <c r="L532" s="85"/>
      <c r="M532" s="85">
        <f t="shared" si="103"/>
        <v>1244.8</v>
      </c>
      <c r="N532" s="85"/>
      <c r="O532" s="85">
        <f t="shared" si="104"/>
        <v>1244.8</v>
      </c>
      <c r="P532" s="85"/>
      <c r="Q532" s="85">
        <f t="shared" si="101"/>
        <v>1244.8</v>
      </c>
    </row>
    <row r="533" spans="1:17" ht="33">
      <c r="A533" s="61" t="str">
        <f ca="1">IF(ISERROR(MATCH(E533,Код_КЦСР,0)),"",INDIRECT(ADDRESS(MATCH(E533,Код_КЦСР,0)+1,2,,,"КЦСР")))</f>
        <v>Непрограммные направления деятельности органов местного самоуправления</v>
      </c>
      <c r="B533" s="88">
        <v>804</v>
      </c>
      <c r="C533" s="8" t="s">
        <v>224</v>
      </c>
      <c r="D533" s="8" t="s">
        <v>204</v>
      </c>
      <c r="E533" s="115" t="s">
        <v>305</v>
      </c>
      <c r="F533" s="115"/>
      <c r="G533" s="69">
        <f aca="true" t="shared" si="114" ref="G533:P535">G534</f>
        <v>31242</v>
      </c>
      <c r="H533" s="69">
        <f t="shared" si="114"/>
        <v>0</v>
      </c>
      <c r="I533" s="69">
        <f t="shared" si="111"/>
        <v>31242</v>
      </c>
      <c r="J533" s="69">
        <f t="shared" si="114"/>
        <v>0</v>
      </c>
      <c r="K533" s="85">
        <f t="shared" si="109"/>
        <v>31242</v>
      </c>
      <c r="L533" s="13">
        <f t="shared" si="114"/>
        <v>0</v>
      </c>
      <c r="M533" s="85">
        <f t="shared" si="103"/>
        <v>31242</v>
      </c>
      <c r="N533" s="13">
        <f t="shared" si="114"/>
        <v>0</v>
      </c>
      <c r="O533" s="85">
        <f t="shared" si="104"/>
        <v>31242</v>
      </c>
      <c r="P533" s="13">
        <f t="shared" si="114"/>
        <v>0</v>
      </c>
      <c r="Q533" s="85">
        <f t="shared" si="101"/>
        <v>31242</v>
      </c>
    </row>
    <row r="534" spans="1:17" ht="12.75">
      <c r="A534" s="61" t="str">
        <f ca="1">IF(ISERROR(MATCH(E534,Код_КЦСР,0)),"",INDIRECT(ADDRESS(MATCH(E534,Код_КЦСР,0)+1,2,,,"КЦСР")))</f>
        <v>Расходы, не включенные в муниципальные программы города Череповца</v>
      </c>
      <c r="B534" s="88">
        <v>804</v>
      </c>
      <c r="C534" s="8" t="s">
        <v>224</v>
      </c>
      <c r="D534" s="8" t="s">
        <v>204</v>
      </c>
      <c r="E534" s="115" t="s">
        <v>307</v>
      </c>
      <c r="F534" s="115"/>
      <c r="G534" s="69">
        <f t="shared" si="114"/>
        <v>31242</v>
      </c>
      <c r="H534" s="69">
        <f t="shared" si="114"/>
        <v>0</v>
      </c>
      <c r="I534" s="69">
        <f t="shared" si="111"/>
        <v>31242</v>
      </c>
      <c r="J534" s="69">
        <f t="shared" si="114"/>
        <v>0</v>
      </c>
      <c r="K534" s="85">
        <f t="shared" si="109"/>
        <v>31242</v>
      </c>
      <c r="L534" s="13">
        <f t="shared" si="114"/>
        <v>0</v>
      </c>
      <c r="M534" s="85">
        <f t="shared" si="103"/>
        <v>31242</v>
      </c>
      <c r="N534" s="13">
        <f t="shared" si="114"/>
        <v>0</v>
      </c>
      <c r="O534" s="85">
        <f t="shared" si="104"/>
        <v>31242</v>
      </c>
      <c r="P534" s="13">
        <f t="shared" si="114"/>
        <v>0</v>
      </c>
      <c r="Q534" s="85">
        <f t="shared" si="101"/>
        <v>31242</v>
      </c>
    </row>
    <row r="535" spans="1:17" ht="33">
      <c r="A535" s="61" t="str">
        <f ca="1">IF(ISERROR(MATCH(E535,Код_КЦСР,0)),"",INDIRECT(ADDRESS(MATCH(E535,Код_КЦСР,0)+1,2,,,"КЦСР")))</f>
        <v>Руководство и управление в сфере установленных функций органов местного самоуправления</v>
      </c>
      <c r="B535" s="88">
        <v>804</v>
      </c>
      <c r="C535" s="8" t="s">
        <v>224</v>
      </c>
      <c r="D535" s="8" t="s">
        <v>204</v>
      </c>
      <c r="E535" s="115" t="s">
        <v>309</v>
      </c>
      <c r="F535" s="115"/>
      <c r="G535" s="69">
        <f t="shared" si="114"/>
        <v>31242</v>
      </c>
      <c r="H535" s="69">
        <f t="shared" si="114"/>
        <v>0</v>
      </c>
      <c r="I535" s="69">
        <f t="shared" si="111"/>
        <v>31242</v>
      </c>
      <c r="J535" s="69">
        <f t="shared" si="114"/>
        <v>0</v>
      </c>
      <c r="K535" s="85">
        <f t="shared" si="109"/>
        <v>31242</v>
      </c>
      <c r="L535" s="13">
        <f t="shared" si="114"/>
        <v>0</v>
      </c>
      <c r="M535" s="85">
        <f t="shared" si="103"/>
        <v>31242</v>
      </c>
      <c r="N535" s="13">
        <f t="shared" si="114"/>
        <v>0</v>
      </c>
      <c r="O535" s="85">
        <f t="shared" si="104"/>
        <v>31242</v>
      </c>
      <c r="P535" s="13">
        <f t="shared" si="114"/>
        <v>0</v>
      </c>
      <c r="Q535" s="85">
        <f t="shared" si="101"/>
        <v>31242</v>
      </c>
    </row>
    <row r="536" spans="1:17" ht="12.75">
      <c r="A536" s="61" t="str">
        <f ca="1">IF(ISERROR(MATCH(E536,Код_КЦСР,0)),"",INDIRECT(ADDRESS(MATCH(E536,Код_КЦСР,0)+1,2,,,"КЦСР")))</f>
        <v>Центральный аппарат</v>
      </c>
      <c r="B536" s="88">
        <v>804</v>
      </c>
      <c r="C536" s="8" t="s">
        <v>224</v>
      </c>
      <c r="D536" s="8" t="s">
        <v>204</v>
      </c>
      <c r="E536" s="115" t="s">
        <v>312</v>
      </c>
      <c r="F536" s="115"/>
      <c r="G536" s="69">
        <f>G537+G539+G542</f>
        <v>31242</v>
      </c>
      <c r="H536" s="69">
        <f>H537+H539+H542</f>
        <v>0</v>
      </c>
      <c r="I536" s="69">
        <f t="shared" si="111"/>
        <v>31242</v>
      </c>
      <c r="J536" s="69">
        <f>J537+J539+J542</f>
        <v>0</v>
      </c>
      <c r="K536" s="85">
        <f t="shared" si="109"/>
        <v>31242</v>
      </c>
      <c r="L536" s="13">
        <f>L537+L539+L542</f>
        <v>0</v>
      </c>
      <c r="M536" s="85">
        <f t="shared" si="103"/>
        <v>31242</v>
      </c>
      <c r="N536" s="13">
        <f>N537+N539+N542</f>
        <v>0</v>
      </c>
      <c r="O536" s="85">
        <f t="shared" si="104"/>
        <v>31242</v>
      </c>
      <c r="P536" s="13">
        <f>P537+P539+P542</f>
        <v>0</v>
      </c>
      <c r="Q536" s="85">
        <f t="shared" si="101"/>
        <v>31242</v>
      </c>
    </row>
    <row r="537" spans="1:17" ht="33">
      <c r="A537" s="61" t="str">
        <f aca="true" t="shared" si="115" ref="A537:A543">IF(ISERROR(MATCH(F537,Код_КВР,0)),"",INDIRECT(ADDRESS(MATCH(F537,Код_КВР,0)+1,2,,,"КВР")))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537" s="88">
        <v>804</v>
      </c>
      <c r="C537" s="8" t="s">
        <v>224</v>
      </c>
      <c r="D537" s="8" t="s">
        <v>204</v>
      </c>
      <c r="E537" s="115" t="s">
        <v>312</v>
      </c>
      <c r="F537" s="115">
        <v>100</v>
      </c>
      <c r="G537" s="69">
        <f>G538</f>
        <v>31220</v>
      </c>
      <c r="H537" s="69">
        <f>H538</f>
        <v>0</v>
      </c>
      <c r="I537" s="69">
        <f t="shared" si="111"/>
        <v>31220</v>
      </c>
      <c r="J537" s="69">
        <f>J538</f>
        <v>0</v>
      </c>
      <c r="K537" s="85">
        <f t="shared" si="109"/>
        <v>31220</v>
      </c>
      <c r="L537" s="13">
        <f>L538</f>
        <v>0</v>
      </c>
      <c r="M537" s="85">
        <f t="shared" si="103"/>
        <v>31220</v>
      </c>
      <c r="N537" s="13">
        <f>N538</f>
        <v>0</v>
      </c>
      <c r="O537" s="85">
        <f t="shared" si="104"/>
        <v>31220</v>
      </c>
      <c r="P537" s="13">
        <f>P538</f>
        <v>-0.1</v>
      </c>
      <c r="Q537" s="85">
        <f t="shared" si="101"/>
        <v>31219.9</v>
      </c>
    </row>
    <row r="538" spans="1:17" ht="12.75">
      <c r="A538" s="61" t="str">
        <f ca="1" t="shared" si="115"/>
        <v>Расходы на выплаты персоналу муниципальных органов</v>
      </c>
      <c r="B538" s="88">
        <v>804</v>
      </c>
      <c r="C538" s="8" t="s">
        <v>224</v>
      </c>
      <c r="D538" s="8" t="s">
        <v>204</v>
      </c>
      <c r="E538" s="115" t="s">
        <v>312</v>
      </c>
      <c r="F538" s="115">
        <v>120</v>
      </c>
      <c r="G538" s="69">
        <v>31220</v>
      </c>
      <c r="H538" s="64"/>
      <c r="I538" s="69">
        <f t="shared" si="111"/>
        <v>31220</v>
      </c>
      <c r="J538" s="64"/>
      <c r="K538" s="85">
        <f t="shared" si="109"/>
        <v>31220</v>
      </c>
      <c r="L538" s="85"/>
      <c r="M538" s="85">
        <f t="shared" si="103"/>
        <v>31220</v>
      </c>
      <c r="N538" s="85"/>
      <c r="O538" s="85">
        <f t="shared" si="104"/>
        <v>31220</v>
      </c>
      <c r="P538" s="85">
        <v>-0.1</v>
      </c>
      <c r="Q538" s="85">
        <f t="shared" si="101"/>
        <v>31219.9</v>
      </c>
    </row>
    <row r="539" spans="1:17" ht="12.75">
      <c r="A539" s="61" t="str">
        <f ca="1" t="shared" si="115"/>
        <v>Закупка товаров, работ и услуг для муниципальных нужд</v>
      </c>
      <c r="B539" s="88">
        <v>804</v>
      </c>
      <c r="C539" s="8" t="s">
        <v>224</v>
      </c>
      <c r="D539" s="8" t="s">
        <v>204</v>
      </c>
      <c r="E539" s="115" t="s">
        <v>312</v>
      </c>
      <c r="F539" s="115">
        <v>200</v>
      </c>
      <c r="G539" s="69">
        <f>G540</f>
        <v>20</v>
      </c>
      <c r="H539" s="69">
        <f>H540</f>
        <v>0</v>
      </c>
      <c r="I539" s="69">
        <f t="shared" si="111"/>
        <v>20</v>
      </c>
      <c r="J539" s="69">
        <f>J540</f>
        <v>0</v>
      </c>
      <c r="K539" s="85">
        <f t="shared" si="109"/>
        <v>20</v>
      </c>
      <c r="L539" s="13">
        <f>L540</f>
        <v>0</v>
      </c>
      <c r="M539" s="85">
        <f t="shared" si="103"/>
        <v>20</v>
      </c>
      <c r="N539" s="13">
        <f>N540</f>
        <v>0</v>
      </c>
      <c r="O539" s="85">
        <f t="shared" si="104"/>
        <v>20</v>
      </c>
      <c r="P539" s="13">
        <f>P540</f>
        <v>0</v>
      </c>
      <c r="Q539" s="85">
        <f t="shared" si="101"/>
        <v>20</v>
      </c>
    </row>
    <row r="540" spans="1:17" ht="33">
      <c r="A540" s="61" t="str">
        <f ca="1" t="shared" si="115"/>
        <v>Иные закупки товаров, работ и услуг для обеспечения муниципальных нужд</v>
      </c>
      <c r="B540" s="88">
        <v>804</v>
      </c>
      <c r="C540" s="8" t="s">
        <v>224</v>
      </c>
      <c r="D540" s="8" t="s">
        <v>204</v>
      </c>
      <c r="E540" s="115" t="s">
        <v>312</v>
      </c>
      <c r="F540" s="115">
        <v>240</v>
      </c>
      <c r="G540" s="69">
        <f>G541</f>
        <v>20</v>
      </c>
      <c r="H540" s="69">
        <f>H541</f>
        <v>0</v>
      </c>
      <c r="I540" s="69">
        <f t="shared" si="111"/>
        <v>20</v>
      </c>
      <c r="J540" s="69">
        <f>J541</f>
        <v>0</v>
      </c>
      <c r="K540" s="85">
        <f t="shared" si="109"/>
        <v>20</v>
      </c>
      <c r="L540" s="13">
        <f>L541</f>
        <v>0</v>
      </c>
      <c r="M540" s="85">
        <f t="shared" si="103"/>
        <v>20</v>
      </c>
      <c r="N540" s="13">
        <f>N541</f>
        <v>0</v>
      </c>
      <c r="O540" s="85">
        <f t="shared" si="104"/>
        <v>20</v>
      </c>
      <c r="P540" s="13">
        <f>P541</f>
        <v>0</v>
      </c>
      <c r="Q540" s="85">
        <f t="shared" si="101"/>
        <v>20</v>
      </c>
    </row>
    <row r="541" spans="1:17" ht="33">
      <c r="A541" s="61" t="str">
        <f ca="1" t="shared" si="115"/>
        <v xml:space="preserve">Прочая закупка товаров, работ и услуг для обеспечения муниципальных нужд         </v>
      </c>
      <c r="B541" s="88">
        <v>804</v>
      </c>
      <c r="C541" s="8" t="s">
        <v>224</v>
      </c>
      <c r="D541" s="8" t="s">
        <v>204</v>
      </c>
      <c r="E541" s="115" t="s">
        <v>312</v>
      </c>
      <c r="F541" s="115">
        <v>244</v>
      </c>
      <c r="G541" s="69">
        <v>20</v>
      </c>
      <c r="H541" s="64"/>
      <c r="I541" s="69">
        <f t="shared" si="111"/>
        <v>20</v>
      </c>
      <c r="J541" s="64"/>
      <c r="K541" s="85">
        <f t="shared" si="109"/>
        <v>20</v>
      </c>
      <c r="L541" s="85"/>
      <c r="M541" s="85">
        <f t="shared" si="103"/>
        <v>20</v>
      </c>
      <c r="N541" s="85"/>
      <c r="O541" s="85">
        <f t="shared" si="104"/>
        <v>20</v>
      </c>
      <c r="P541" s="85"/>
      <c r="Q541" s="85">
        <f t="shared" si="101"/>
        <v>20</v>
      </c>
    </row>
    <row r="542" spans="1:17" ht="12.75">
      <c r="A542" s="61" t="str">
        <f ca="1" t="shared" si="115"/>
        <v>Иные бюджетные ассигнования</v>
      </c>
      <c r="B542" s="88">
        <v>804</v>
      </c>
      <c r="C542" s="8" t="s">
        <v>224</v>
      </c>
      <c r="D542" s="8" t="s">
        <v>204</v>
      </c>
      <c r="E542" s="115" t="s">
        <v>312</v>
      </c>
      <c r="F542" s="115">
        <v>800</v>
      </c>
      <c r="G542" s="69">
        <f>G543</f>
        <v>2</v>
      </c>
      <c r="H542" s="69">
        <f>H543</f>
        <v>0</v>
      </c>
      <c r="I542" s="69">
        <f t="shared" si="111"/>
        <v>2</v>
      </c>
      <c r="J542" s="69">
        <f>J543</f>
        <v>0</v>
      </c>
      <c r="K542" s="85">
        <f t="shared" si="109"/>
        <v>2</v>
      </c>
      <c r="L542" s="13">
        <f>L543</f>
        <v>0</v>
      </c>
      <c r="M542" s="85">
        <f t="shared" si="103"/>
        <v>2</v>
      </c>
      <c r="N542" s="13">
        <f>N543</f>
        <v>0</v>
      </c>
      <c r="O542" s="85">
        <f t="shared" si="104"/>
        <v>2</v>
      </c>
      <c r="P542" s="13">
        <f>P543</f>
        <v>0.1</v>
      </c>
      <c r="Q542" s="85">
        <f t="shared" si="101"/>
        <v>2.1</v>
      </c>
    </row>
    <row r="543" spans="1:17" ht="12.75">
      <c r="A543" s="61" t="str">
        <f ca="1" t="shared" si="115"/>
        <v>Уплата налогов, сборов и иных платежей</v>
      </c>
      <c r="B543" s="88">
        <v>804</v>
      </c>
      <c r="C543" s="8" t="s">
        <v>224</v>
      </c>
      <c r="D543" s="8" t="s">
        <v>204</v>
      </c>
      <c r="E543" s="115" t="s">
        <v>312</v>
      </c>
      <c r="F543" s="115">
        <v>850</v>
      </c>
      <c r="G543" s="69">
        <f>G545</f>
        <v>2</v>
      </c>
      <c r="H543" s="69">
        <f>H545</f>
        <v>0</v>
      </c>
      <c r="I543" s="69">
        <f t="shared" si="111"/>
        <v>2</v>
      </c>
      <c r="J543" s="69">
        <f>J545</f>
        <v>0</v>
      </c>
      <c r="K543" s="85">
        <f t="shared" si="109"/>
        <v>2</v>
      </c>
      <c r="L543" s="13">
        <f>L545</f>
        <v>0</v>
      </c>
      <c r="M543" s="85">
        <f t="shared" si="103"/>
        <v>2</v>
      </c>
      <c r="N543" s="13">
        <f>N545</f>
        <v>0</v>
      </c>
      <c r="O543" s="85">
        <f t="shared" si="104"/>
        <v>2</v>
      </c>
      <c r="P543" s="13">
        <f>P545+P544</f>
        <v>0.1</v>
      </c>
      <c r="Q543" s="85">
        <f aca="true" t="shared" si="116" ref="Q543:Q607">O543+P543</f>
        <v>2.1</v>
      </c>
    </row>
    <row r="544" spans="1:17" s="96" customFormat="1" ht="12.75">
      <c r="A544" s="61" t="str">
        <f ca="1">IF(ISERROR(MATCH(F544,Код_КВР,0)),"",INDIRECT(ADDRESS(MATCH(F544,Код_КВР,0)+1,2,,,"КВР")))</f>
        <v>Уплата налога на имущество организаций и земельного налога</v>
      </c>
      <c r="B544" s="120">
        <v>804</v>
      </c>
      <c r="C544" s="8" t="s">
        <v>224</v>
      </c>
      <c r="D544" s="8" t="s">
        <v>204</v>
      </c>
      <c r="E544" s="120" t="s">
        <v>312</v>
      </c>
      <c r="F544" s="120">
        <v>851</v>
      </c>
      <c r="G544" s="69"/>
      <c r="H544" s="69"/>
      <c r="I544" s="69"/>
      <c r="J544" s="69"/>
      <c r="K544" s="85"/>
      <c r="L544" s="13"/>
      <c r="M544" s="85"/>
      <c r="N544" s="13"/>
      <c r="O544" s="85"/>
      <c r="P544" s="13">
        <v>0.1</v>
      </c>
      <c r="Q544" s="85">
        <f t="shared" si="116"/>
        <v>0.1</v>
      </c>
    </row>
    <row r="545" spans="1:17" ht="12.75">
      <c r="A545" s="61" t="str">
        <f ca="1">IF(ISERROR(MATCH(F545,Код_КВР,0)),"",INDIRECT(ADDRESS(MATCH(F545,Код_КВР,0)+1,2,,,"КВР")))</f>
        <v>Уплата прочих налогов, сборов и иных платежей</v>
      </c>
      <c r="B545" s="88">
        <v>804</v>
      </c>
      <c r="C545" s="8" t="s">
        <v>224</v>
      </c>
      <c r="D545" s="8" t="s">
        <v>204</v>
      </c>
      <c r="E545" s="115" t="s">
        <v>312</v>
      </c>
      <c r="F545" s="115">
        <v>852</v>
      </c>
      <c r="G545" s="69">
        <v>2</v>
      </c>
      <c r="H545" s="64"/>
      <c r="I545" s="69">
        <f t="shared" si="111"/>
        <v>2</v>
      </c>
      <c r="J545" s="64"/>
      <c r="K545" s="85">
        <f t="shared" si="109"/>
        <v>2</v>
      </c>
      <c r="L545" s="85"/>
      <c r="M545" s="85">
        <f t="shared" si="103"/>
        <v>2</v>
      </c>
      <c r="N545" s="85"/>
      <c r="O545" s="85">
        <f t="shared" si="104"/>
        <v>2</v>
      </c>
      <c r="P545" s="85"/>
      <c r="Q545" s="85">
        <f t="shared" si="116"/>
        <v>2</v>
      </c>
    </row>
    <row r="546" spans="1:17" ht="12.75">
      <c r="A546" s="61" t="str">
        <f ca="1">IF(ISERROR(MATCH(B546,Код_ППП,0)),"",INDIRECT(ADDRESS(MATCH(B546,Код_ППП,0)+1,2,,,"ППП")))</f>
        <v>УПРАВЛЕНИЕ ОБРАЗОВАНИЯ МЭРИИ ГОРОДА</v>
      </c>
      <c r="B546" s="88">
        <v>805</v>
      </c>
      <c r="C546" s="8"/>
      <c r="D546" s="8"/>
      <c r="E546" s="115"/>
      <c r="F546" s="115"/>
      <c r="G546" s="69">
        <f>G559+G776</f>
        <v>3169541.4</v>
      </c>
      <c r="H546" s="69">
        <f>H559+H776</f>
        <v>0</v>
      </c>
      <c r="I546" s="69">
        <f t="shared" si="111"/>
        <v>3169541.4</v>
      </c>
      <c r="J546" s="69">
        <f>J559+J776</f>
        <v>37566</v>
      </c>
      <c r="K546" s="85">
        <f t="shared" si="109"/>
        <v>3207107.4</v>
      </c>
      <c r="L546" s="13">
        <f>L559+L776</f>
        <v>-505</v>
      </c>
      <c r="M546" s="85">
        <f>K546+L546</f>
        <v>3206602.4</v>
      </c>
      <c r="N546" s="13">
        <f>N547+N559+N776</f>
        <v>1986.4</v>
      </c>
      <c r="O546" s="85">
        <f>M546+N546</f>
        <v>3208588.8</v>
      </c>
      <c r="P546" s="13">
        <f>P547+P559+P776</f>
        <v>0</v>
      </c>
      <c r="Q546" s="85">
        <f t="shared" si="116"/>
        <v>3208588.8</v>
      </c>
    </row>
    <row r="547" spans="1:17" s="96" customFormat="1" ht="12.75">
      <c r="A547" s="61" t="str">
        <f ca="1">IF(ISERROR(MATCH(C547,Код_Раздел,0)),"",INDIRECT(ADDRESS(MATCH(C547,Код_Раздел,0)+1,2,,,"Раздел")))</f>
        <v>Национальная экономика</v>
      </c>
      <c r="B547" s="94">
        <v>805</v>
      </c>
      <c r="C547" s="8" t="s">
        <v>224</v>
      </c>
      <c r="D547" s="8"/>
      <c r="E547" s="115"/>
      <c r="F547" s="115"/>
      <c r="G547" s="69"/>
      <c r="H547" s="69"/>
      <c r="I547" s="69"/>
      <c r="J547" s="69"/>
      <c r="K547" s="85"/>
      <c r="L547" s="13"/>
      <c r="M547" s="85"/>
      <c r="N547" s="13">
        <f>N548</f>
        <v>68.9</v>
      </c>
      <c r="O547" s="85">
        <f t="shared" si="104"/>
        <v>68.9</v>
      </c>
      <c r="P547" s="13">
        <f>P548</f>
        <v>0</v>
      </c>
      <c r="Q547" s="85">
        <f t="shared" si="116"/>
        <v>68.9</v>
      </c>
    </row>
    <row r="548" spans="1:17" s="96" customFormat="1" ht="12.75">
      <c r="A548" s="76" t="s">
        <v>211</v>
      </c>
      <c r="B548" s="94">
        <v>805</v>
      </c>
      <c r="C548" s="8" t="s">
        <v>224</v>
      </c>
      <c r="D548" s="8" t="s">
        <v>221</v>
      </c>
      <c r="E548" s="115"/>
      <c r="F548" s="115"/>
      <c r="G548" s="69"/>
      <c r="H548" s="69"/>
      <c r="I548" s="69"/>
      <c r="J548" s="69"/>
      <c r="K548" s="85"/>
      <c r="L548" s="13"/>
      <c r="M548" s="85"/>
      <c r="N548" s="13">
        <f>N549</f>
        <v>68.9</v>
      </c>
      <c r="O548" s="85">
        <f t="shared" si="104"/>
        <v>68.9</v>
      </c>
      <c r="P548" s="13">
        <f>P549</f>
        <v>0</v>
      </c>
      <c r="Q548" s="85">
        <f t="shared" si="116"/>
        <v>68.9</v>
      </c>
    </row>
    <row r="549" spans="1:17" s="96" customFormat="1" ht="33">
      <c r="A549" s="61" t="str">
        <f ca="1">IF(ISERROR(MATCH(E549,Код_КЦСР,0)),"",INDIRECT(ADDRESS(MATCH(E549,Код_КЦСР,0)+1,2,,,"КЦСР")))</f>
        <v>Непрограммные направления деятельности органов местного самоуправления</v>
      </c>
      <c r="B549" s="94">
        <v>805</v>
      </c>
      <c r="C549" s="8" t="s">
        <v>224</v>
      </c>
      <c r="D549" s="8" t="s">
        <v>221</v>
      </c>
      <c r="E549" s="115" t="s">
        <v>305</v>
      </c>
      <c r="F549" s="115"/>
      <c r="G549" s="69"/>
      <c r="H549" s="69"/>
      <c r="I549" s="69"/>
      <c r="J549" s="69"/>
      <c r="K549" s="85"/>
      <c r="L549" s="13"/>
      <c r="M549" s="85"/>
      <c r="N549" s="13">
        <f>N550</f>
        <v>68.9</v>
      </c>
      <c r="O549" s="85">
        <f t="shared" si="104"/>
        <v>68.9</v>
      </c>
      <c r="P549" s="13">
        <f>P550</f>
        <v>0</v>
      </c>
      <c r="Q549" s="85">
        <f t="shared" si="116"/>
        <v>68.9</v>
      </c>
    </row>
    <row r="550" spans="1:17" s="96" customFormat="1" ht="12.75">
      <c r="A550" s="61" t="str">
        <f ca="1">IF(ISERROR(MATCH(E550,Код_КЦСР,0)),"",INDIRECT(ADDRESS(MATCH(E550,Код_КЦСР,0)+1,2,,,"КЦСР")))</f>
        <v>Расходы, не включенные в муниципальные программы города Череповца</v>
      </c>
      <c r="B550" s="94">
        <v>805</v>
      </c>
      <c r="C550" s="8" t="s">
        <v>224</v>
      </c>
      <c r="D550" s="8" t="s">
        <v>221</v>
      </c>
      <c r="E550" s="115" t="s">
        <v>307</v>
      </c>
      <c r="F550" s="115"/>
      <c r="G550" s="69"/>
      <c r="H550" s="69"/>
      <c r="I550" s="69"/>
      <c r="J550" s="69"/>
      <c r="K550" s="85"/>
      <c r="L550" s="13"/>
      <c r="M550" s="85"/>
      <c r="N550" s="13">
        <f>N551+N555</f>
        <v>68.9</v>
      </c>
      <c r="O550" s="85">
        <f t="shared" si="104"/>
        <v>68.9</v>
      </c>
      <c r="P550" s="13">
        <f>P551+P555</f>
        <v>0</v>
      </c>
      <c r="Q550" s="85">
        <f t="shared" si="116"/>
        <v>68.9</v>
      </c>
    </row>
    <row r="551" spans="1:17" s="96" customFormat="1" ht="49.5">
      <c r="A551" s="61" t="str">
        <f ca="1">IF(ISERROR(MATCH(E551,Код_КЦСР,0)),"",INDIRECT(ADDRESS(MATCH(E551,Код_КЦСР,0)+1,2,,,"КЦСР")))</f>
        <v>Реализация мероприятий по содействию в трудоустройстве незанятых инвалидов на оборудованные (оснащенные) для них рабочие места за счет иных межбюджетных трансфертов из областного бюджета</v>
      </c>
      <c r="B551" s="94">
        <v>805</v>
      </c>
      <c r="C551" s="8" t="s">
        <v>224</v>
      </c>
      <c r="D551" s="8" t="s">
        <v>221</v>
      </c>
      <c r="E551" s="115" t="s">
        <v>640</v>
      </c>
      <c r="F551" s="115"/>
      <c r="G551" s="69"/>
      <c r="H551" s="69"/>
      <c r="I551" s="69"/>
      <c r="J551" s="69"/>
      <c r="K551" s="85"/>
      <c r="L551" s="13"/>
      <c r="M551" s="85"/>
      <c r="N551" s="13">
        <f>N552</f>
        <v>3.4</v>
      </c>
      <c r="O551" s="85">
        <f t="shared" si="104"/>
        <v>3.4</v>
      </c>
      <c r="P551" s="13">
        <f>P552</f>
        <v>0</v>
      </c>
      <c r="Q551" s="85">
        <f t="shared" si="116"/>
        <v>3.4</v>
      </c>
    </row>
    <row r="552" spans="1:17" s="96" customFormat="1" ht="33">
      <c r="A552" s="61" t="str">
        <f ca="1">IF(ISERROR(MATCH(F552,Код_КВР,0)),"",INDIRECT(ADDRESS(MATCH(F552,Код_КВР,0)+1,2,,,"КВР")))</f>
        <v>Предоставление субсидий бюджетным, автономным учреждениям и иным некоммерческим организациям</v>
      </c>
      <c r="B552" s="94">
        <v>805</v>
      </c>
      <c r="C552" s="8" t="s">
        <v>224</v>
      </c>
      <c r="D552" s="8" t="s">
        <v>221</v>
      </c>
      <c r="E552" s="115" t="s">
        <v>640</v>
      </c>
      <c r="F552" s="115">
        <v>600</v>
      </c>
      <c r="G552" s="69"/>
      <c r="H552" s="69"/>
      <c r="I552" s="69"/>
      <c r="J552" s="69"/>
      <c r="K552" s="85"/>
      <c r="L552" s="13"/>
      <c r="M552" s="85"/>
      <c r="N552" s="13">
        <f>N553</f>
        <v>3.4</v>
      </c>
      <c r="O552" s="85">
        <f t="shared" si="104"/>
        <v>3.4</v>
      </c>
      <c r="P552" s="13">
        <f>P553</f>
        <v>0</v>
      </c>
      <c r="Q552" s="85">
        <f t="shared" si="116"/>
        <v>3.4</v>
      </c>
    </row>
    <row r="553" spans="1:17" s="96" customFormat="1" ht="12.75">
      <c r="A553" s="61" t="str">
        <f ca="1">IF(ISERROR(MATCH(F553,Код_КВР,0)),"",INDIRECT(ADDRESS(MATCH(F553,Код_КВР,0)+1,2,,,"КВР")))</f>
        <v>Субсидии бюджетным учреждениям</v>
      </c>
      <c r="B553" s="94">
        <v>805</v>
      </c>
      <c r="C553" s="8" t="s">
        <v>224</v>
      </c>
      <c r="D553" s="8" t="s">
        <v>221</v>
      </c>
      <c r="E553" s="115" t="s">
        <v>640</v>
      </c>
      <c r="F553" s="115">
        <v>610</v>
      </c>
      <c r="G553" s="69"/>
      <c r="H553" s="69"/>
      <c r="I553" s="69"/>
      <c r="J553" s="69"/>
      <c r="K553" s="85"/>
      <c r="L553" s="13"/>
      <c r="M553" s="85"/>
      <c r="N553" s="13">
        <f>N554</f>
        <v>3.4</v>
      </c>
      <c r="O553" s="85">
        <f t="shared" si="104"/>
        <v>3.4</v>
      </c>
      <c r="P553" s="13">
        <f>P554</f>
        <v>0</v>
      </c>
      <c r="Q553" s="85">
        <f t="shared" si="116"/>
        <v>3.4</v>
      </c>
    </row>
    <row r="554" spans="1:17" s="96" customFormat="1" ht="12.75">
      <c r="A554" s="61" t="str">
        <f ca="1">IF(ISERROR(MATCH(F554,Код_КВР,0)),"",INDIRECT(ADDRESS(MATCH(F554,Код_КВР,0)+1,2,,,"КВР")))</f>
        <v>Субсидии бюджетным учреждениям на иные цели</v>
      </c>
      <c r="B554" s="94">
        <v>805</v>
      </c>
      <c r="C554" s="8" t="s">
        <v>224</v>
      </c>
      <c r="D554" s="8" t="s">
        <v>221</v>
      </c>
      <c r="E554" s="115" t="s">
        <v>640</v>
      </c>
      <c r="F554" s="115">
        <v>612</v>
      </c>
      <c r="G554" s="69"/>
      <c r="H554" s="69"/>
      <c r="I554" s="69"/>
      <c r="J554" s="69"/>
      <c r="K554" s="85"/>
      <c r="L554" s="13"/>
      <c r="M554" s="85"/>
      <c r="N554" s="13">
        <v>3.4</v>
      </c>
      <c r="O554" s="85">
        <f t="shared" si="104"/>
        <v>3.4</v>
      </c>
      <c r="P554" s="13"/>
      <c r="Q554" s="85">
        <f t="shared" si="116"/>
        <v>3.4</v>
      </c>
    </row>
    <row r="555" spans="1:17" s="96" customFormat="1" ht="39" customHeight="1">
      <c r="A555" s="61" t="str">
        <f ca="1">IF(ISERROR(MATCH(E555,Код_КЦСР,0)),"",INDIRECT(ADDRESS(MATCH(E555,Код_КЦСР,0)+1,2,,,"КЦСР")))</f>
        <v>Реализация дополнительных мероприятий в сфере занятости населения за счет иных межбюджетных трансфертов из федерального бюджета</v>
      </c>
      <c r="B555" s="94">
        <v>805</v>
      </c>
      <c r="C555" s="8" t="s">
        <v>224</v>
      </c>
      <c r="D555" s="8" t="s">
        <v>221</v>
      </c>
      <c r="E555" s="115" t="s">
        <v>638</v>
      </c>
      <c r="F555" s="115"/>
      <c r="G555" s="69"/>
      <c r="H555" s="69"/>
      <c r="I555" s="69"/>
      <c r="J555" s="69"/>
      <c r="K555" s="85"/>
      <c r="L555" s="13"/>
      <c r="M555" s="85"/>
      <c r="N555" s="13">
        <f>N556</f>
        <v>65.5</v>
      </c>
      <c r="O555" s="85">
        <f t="shared" si="104"/>
        <v>65.5</v>
      </c>
      <c r="P555" s="13">
        <f>P556</f>
        <v>0</v>
      </c>
      <c r="Q555" s="85">
        <f t="shared" si="116"/>
        <v>65.5</v>
      </c>
    </row>
    <row r="556" spans="1:17" s="96" customFormat="1" ht="33">
      <c r="A556" s="61" t="str">
        <f ca="1">IF(ISERROR(MATCH(F556,Код_КВР,0)),"",INDIRECT(ADDRESS(MATCH(F556,Код_КВР,0)+1,2,,,"КВР")))</f>
        <v>Предоставление субсидий бюджетным, автономным учреждениям и иным некоммерческим организациям</v>
      </c>
      <c r="B556" s="94">
        <v>805</v>
      </c>
      <c r="C556" s="8" t="s">
        <v>224</v>
      </c>
      <c r="D556" s="8" t="s">
        <v>221</v>
      </c>
      <c r="E556" s="115" t="s">
        <v>638</v>
      </c>
      <c r="F556" s="115">
        <v>600</v>
      </c>
      <c r="G556" s="69"/>
      <c r="H556" s="69"/>
      <c r="I556" s="69"/>
      <c r="J556" s="69"/>
      <c r="K556" s="85"/>
      <c r="L556" s="13"/>
      <c r="M556" s="85"/>
      <c r="N556" s="13">
        <f>N557</f>
        <v>65.5</v>
      </c>
      <c r="O556" s="85">
        <f t="shared" si="104"/>
        <v>65.5</v>
      </c>
      <c r="P556" s="13">
        <f>P557</f>
        <v>0</v>
      </c>
      <c r="Q556" s="85">
        <f t="shared" si="116"/>
        <v>65.5</v>
      </c>
    </row>
    <row r="557" spans="1:17" s="96" customFormat="1" ht="12.75">
      <c r="A557" s="61" t="str">
        <f ca="1">IF(ISERROR(MATCH(F557,Код_КВР,0)),"",INDIRECT(ADDRESS(MATCH(F557,Код_КВР,0)+1,2,,,"КВР")))</f>
        <v>Субсидии бюджетным учреждениям</v>
      </c>
      <c r="B557" s="94">
        <v>805</v>
      </c>
      <c r="C557" s="8" t="s">
        <v>224</v>
      </c>
      <c r="D557" s="8" t="s">
        <v>221</v>
      </c>
      <c r="E557" s="115" t="s">
        <v>638</v>
      </c>
      <c r="F557" s="115">
        <v>610</v>
      </c>
      <c r="G557" s="69"/>
      <c r="H557" s="69"/>
      <c r="I557" s="69"/>
      <c r="J557" s="69"/>
      <c r="K557" s="85"/>
      <c r="L557" s="13"/>
      <c r="M557" s="85"/>
      <c r="N557" s="13">
        <f>N558</f>
        <v>65.5</v>
      </c>
      <c r="O557" s="85">
        <f t="shared" si="104"/>
        <v>65.5</v>
      </c>
      <c r="P557" s="13">
        <f>P558</f>
        <v>0</v>
      </c>
      <c r="Q557" s="85">
        <f t="shared" si="116"/>
        <v>65.5</v>
      </c>
    </row>
    <row r="558" spans="1:17" s="96" customFormat="1" ht="23.25" customHeight="1">
      <c r="A558" s="61" t="str">
        <f ca="1">IF(ISERROR(MATCH(F558,Код_КВР,0)),"",INDIRECT(ADDRESS(MATCH(F558,Код_КВР,0)+1,2,,,"КВР")))</f>
        <v>Субсидии бюджетным учреждениям на иные цели</v>
      </c>
      <c r="B558" s="94">
        <v>805</v>
      </c>
      <c r="C558" s="8" t="s">
        <v>224</v>
      </c>
      <c r="D558" s="8" t="s">
        <v>221</v>
      </c>
      <c r="E558" s="115" t="s">
        <v>638</v>
      </c>
      <c r="F558" s="115">
        <v>612</v>
      </c>
      <c r="G558" s="69"/>
      <c r="H558" s="69"/>
      <c r="I558" s="69"/>
      <c r="J558" s="69"/>
      <c r="K558" s="85"/>
      <c r="L558" s="13"/>
      <c r="M558" s="85"/>
      <c r="N558" s="13">
        <v>65.5</v>
      </c>
      <c r="O558" s="85">
        <f t="shared" si="104"/>
        <v>65.5</v>
      </c>
      <c r="P558" s="13"/>
      <c r="Q558" s="85">
        <f t="shared" si="116"/>
        <v>65.5</v>
      </c>
    </row>
    <row r="559" spans="1:17" ht="12.75">
      <c r="A559" s="61" t="str">
        <f ca="1">IF(ISERROR(MATCH(C559,Код_Раздел,0)),"",INDIRECT(ADDRESS(MATCH(C559,Код_Раздел,0)+1,2,,,"Раздел")))</f>
        <v>Образование</v>
      </c>
      <c r="B559" s="88">
        <v>805</v>
      </c>
      <c r="C559" s="8" t="s">
        <v>203</v>
      </c>
      <c r="D559" s="8"/>
      <c r="E559" s="115"/>
      <c r="F559" s="115"/>
      <c r="G559" s="69">
        <f>G560+G594+G649+G665</f>
        <v>3015136.3</v>
      </c>
      <c r="H559" s="69">
        <f>H560+H594+H649+H665</f>
        <v>0</v>
      </c>
      <c r="I559" s="69">
        <f t="shared" si="111"/>
        <v>3015136.3</v>
      </c>
      <c r="J559" s="69">
        <f>J560+J594+J649+J665</f>
        <v>37566</v>
      </c>
      <c r="K559" s="85">
        <f t="shared" si="109"/>
        <v>3052702.3</v>
      </c>
      <c r="L559" s="13">
        <f>L560+L594+L649+L665</f>
        <v>-505</v>
      </c>
      <c r="M559" s="85">
        <f t="shared" si="103"/>
        <v>3052197.3</v>
      </c>
      <c r="N559" s="13">
        <f>N560+N594+N649+N665</f>
        <v>1917.5</v>
      </c>
      <c r="O559" s="85">
        <f t="shared" si="104"/>
        <v>3054114.8</v>
      </c>
      <c r="P559" s="13">
        <f>P560+P594+P649+P665</f>
        <v>10</v>
      </c>
      <c r="Q559" s="85">
        <f t="shared" si="116"/>
        <v>3054124.8</v>
      </c>
    </row>
    <row r="560" spans="1:17" ht="12.75">
      <c r="A560" s="12" t="s">
        <v>265</v>
      </c>
      <c r="B560" s="88">
        <v>805</v>
      </c>
      <c r="C560" s="8" t="s">
        <v>203</v>
      </c>
      <c r="D560" s="8" t="s">
        <v>221</v>
      </c>
      <c r="E560" s="115"/>
      <c r="F560" s="115"/>
      <c r="G560" s="69">
        <f>G561</f>
        <v>1310375.8</v>
      </c>
      <c r="H560" s="69">
        <f>H561</f>
        <v>0</v>
      </c>
      <c r="I560" s="69">
        <f t="shared" si="111"/>
        <v>1310375.8</v>
      </c>
      <c r="J560" s="69">
        <f>J561+J586</f>
        <v>44229.299999999996</v>
      </c>
      <c r="K560" s="85">
        <f>I560+J560</f>
        <v>1354605.1</v>
      </c>
      <c r="L560" s="13">
        <f>L561+L586</f>
        <v>-167.8</v>
      </c>
      <c r="M560" s="85">
        <f t="shared" si="103"/>
        <v>1354437.3</v>
      </c>
      <c r="N560" s="13">
        <f>N561+N586</f>
        <v>-2500</v>
      </c>
      <c r="O560" s="85">
        <f t="shared" si="104"/>
        <v>1351937.3</v>
      </c>
      <c r="P560" s="13">
        <f>P561+P586</f>
        <v>0</v>
      </c>
      <c r="Q560" s="85">
        <f t="shared" si="116"/>
        <v>1351937.3</v>
      </c>
    </row>
    <row r="561" spans="1:17" ht="12.75">
      <c r="A561" s="61" t="str">
        <f ca="1">IF(ISERROR(MATCH(E561,Код_КЦСР,0)),"",INDIRECT(ADDRESS(MATCH(E561,Код_КЦСР,0)+1,2,,,"КЦСР")))</f>
        <v>Муниципальная программа «Развитие образования» на 2013-2022 годы</v>
      </c>
      <c r="B561" s="88">
        <v>805</v>
      </c>
      <c r="C561" s="8" t="s">
        <v>203</v>
      </c>
      <c r="D561" s="8" t="s">
        <v>221</v>
      </c>
      <c r="E561" s="115" t="s">
        <v>277</v>
      </c>
      <c r="F561" s="115"/>
      <c r="G561" s="69">
        <f>G562+G575</f>
        <v>1310375.8</v>
      </c>
      <c r="H561" s="69">
        <f>H562+H575</f>
        <v>0</v>
      </c>
      <c r="I561" s="69">
        <f t="shared" si="111"/>
        <v>1310375.8</v>
      </c>
      <c r="J561" s="69">
        <f>J562+J575</f>
        <v>0</v>
      </c>
      <c r="K561" s="85">
        <f t="shared" si="109"/>
        <v>1310375.8</v>
      </c>
      <c r="L561" s="13">
        <f>L562+L575</f>
        <v>-167.8</v>
      </c>
      <c r="M561" s="85">
        <f t="shared" si="103"/>
        <v>1310208</v>
      </c>
      <c r="N561" s="13">
        <f>N562+N575</f>
        <v>-2500</v>
      </c>
      <c r="O561" s="85">
        <f t="shared" si="104"/>
        <v>1307708</v>
      </c>
      <c r="P561" s="13">
        <f>P562+P575</f>
        <v>0</v>
      </c>
      <c r="Q561" s="85">
        <f t="shared" si="116"/>
        <v>1307708</v>
      </c>
    </row>
    <row r="562" spans="1:17" ht="12.75">
      <c r="A562" s="61" t="str">
        <f ca="1">IF(ISERROR(MATCH(E562,Код_КЦСР,0)),"",INDIRECT(ADDRESS(MATCH(E562,Код_КЦСР,0)+1,2,,,"КЦСР")))</f>
        <v>Дошкольное образование</v>
      </c>
      <c r="B562" s="88">
        <v>805</v>
      </c>
      <c r="C562" s="8" t="s">
        <v>203</v>
      </c>
      <c r="D562" s="8" t="s">
        <v>221</v>
      </c>
      <c r="E562" s="115" t="s">
        <v>284</v>
      </c>
      <c r="F562" s="115"/>
      <c r="G562" s="69">
        <f>G563+G569</f>
        <v>1304089.6</v>
      </c>
      <c r="H562" s="69">
        <f>H563+H569</f>
        <v>0</v>
      </c>
      <c r="I562" s="69">
        <f t="shared" si="111"/>
        <v>1304089.6</v>
      </c>
      <c r="J562" s="69">
        <f>J563+J569</f>
        <v>0</v>
      </c>
      <c r="K562" s="85">
        <f t="shared" si="109"/>
        <v>1304089.6</v>
      </c>
      <c r="L562" s="13">
        <f>L563+L569</f>
        <v>-167.8</v>
      </c>
      <c r="M562" s="85">
        <f aca="true" t="shared" si="117" ref="M562:M625">K562+L562</f>
        <v>1303921.8</v>
      </c>
      <c r="N562" s="13">
        <f>N563+N569</f>
        <v>-2500</v>
      </c>
      <c r="O562" s="85">
        <f aca="true" t="shared" si="118" ref="O562:O625">M562+N562</f>
        <v>1301421.8</v>
      </c>
      <c r="P562" s="13">
        <f>P563+P569</f>
        <v>0</v>
      </c>
      <c r="Q562" s="85">
        <f t="shared" si="116"/>
        <v>1301421.8</v>
      </c>
    </row>
    <row r="563" spans="1:17" ht="63" customHeight="1">
      <c r="A563" s="61" t="str">
        <f ca="1">IF(ISERROR(MATCH(E563,Код_КЦСР,0)),"",INDIRECT(ADDRESS(MATCH(E563,Код_КЦСР,0)+1,2,,,"КЦСР")))</f>
        <v>Создание условий для осуществления присмотра и ухода за детьми в муниципальных дошкольных образовательных учреждениях, реализующих основную образовательную программу дошкольного образования</v>
      </c>
      <c r="B563" s="88">
        <v>805</v>
      </c>
      <c r="C563" s="8" t="s">
        <v>203</v>
      </c>
      <c r="D563" s="8" t="s">
        <v>221</v>
      </c>
      <c r="E563" s="115" t="s">
        <v>285</v>
      </c>
      <c r="F563" s="115"/>
      <c r="G563" s="69">
        <f>G564</f>
        <v>242839.90000000002</v>
      </c>
      <c r="H563" s="69">
        <f>H564</f>
        <v>0</v>
      </c>
      <c r="I563" s="69">
        <f t="shared" si="111"/>
        <v>242839.90000000002</v>
      </c>
      <c r="J563" s="69">
        <f>J564</f>
        <v>0</v>
      </c>
      <c r="K563" s="85">
        <f t="shared" si="109"/>
        <v>242839.90000000002</v>
      </c>
      <c r="L563" s="13">
        <f>L564</f>
        <v>-167.8</v>
      </c>
      <c r="M563" s="85">
        <f t="shared" si="117"/>
        <v>242672.10000000003</v>
      </c>
      <c r="N563" s="13">
        <f>N564</f>
        <v>-2500</v>
      </c>
      <c r="O563" s="85">
        <f t="shared" si="118"/>
        <v>240172.10000000003</v>
      </c>
      <c r="P563" s="13">
        <f>P564</f>
        <v>0</v>
      </c>
      <c r="Q563" s="85">
        <f t="shared" si="116"/>
        <v>240172.10000000003</v>
      </c>
    </row>
    <row r="564" spans="1:17" ht="33">
      <c r="A564" s="61" t="str">
        <f ca="1">IF(ISERROR(MATCH(F564,Код_КВР,0)),"",INDIRECT(ADDRESS(MATCH(F564,Код_КВР,0)+1,2,,,"КВР")))</f>
        <v>Предоставление субсидий бюджетным, автономным учреждениям и иным некоммерческим организациям</v>
      </c>
      <c r="B564" s="88">
        <v>805</v>
      </c>
      <c r="C564" s="8" t="s">
        <v>203</v>
      </c>
      <c r="D564" s="8" t="s">
        <v>221</v>
      </c>
      <c r="E564" s="115" t="s">
        <v>285</v>
      </c>
      <c r="F564" s="115">
        <v>600</v>
      </c>
      <c r="G564" s="69">
        <f>G565+G567</f>
        <v>242839.90000000002</v>
      </c>
      <c r="H564" s="69">
        <f>H565+H567</f>
        <v>0</v>
      </c>
      <c r="I564" s="69">
        <f t="shared" si="111"/>
        <v>242839.90000000002</v>
      </c>
      <c r="J564" s="69">
        <f>J565+J567</f>
        <v>0</v>
      </c>
      <c r="K564" s="85">
        <f t="shared" si="109"/>
        <v>242839.90000000002</v>
      </c>
      <c r="L564" s="13">
        <f>L565+L567</f>
        <v>-167.8</v>
      </c>
      <c r="M564" s="85">
        <f t="shared" si="117"/>
        <v>242672.10000000003</v>
      </c>
      <c r="N564" s="13">
        <f>N565+N567</f>
        <v>-2500</v>
      </c>
      <c r="O564" s="85">
        <f t="shared" si="118"/>
        <v>240172.10000000003</v>
      </c>
      <c r="P564" s="13">
        <f>P565+P567</f>
        <v>0</v>
      </c>
      <c r="Q564" s="85">
        <f t="shared" si="116"/>
        <v>240172.10000000003</v>
      </c>
    </row>
    <row r="565" spans="1:17" ht="12.75">
      <c r="A565" s="61" t="str">
        <f ca="1">IF(ISERROR(MATCH(F565,Код_КВР,0)),"",INDIRECT(ADDRESS(MATCH(F565,Код_КВР,0)+1,2,,,"КВР")))</f>
        <v>Субсидии бюджетным учреждениям</v>
      </c>
      <c r="B565" s="88">
        <v>805</v>
      </c>
      <c r="C565" s="8" t="s">
        <v>203</v>
      </c>
      <c r="D565" s="8" t="s">
        <v>221</v>
      </c>
      <c r="E565" s="115" t="s">
        <v>285</v>
      </c>
      <c r="F565" s="115">
        <v>610</v>
      </c>
      <c r="G565" s="69">
        <f>G566</f>
        <v>221390.7</v>
      </c>
      <c r="H565" s="69">
        <f>H566</f>
        <v>0</v>
      </c>
      <c r="I565" s="69">
        <f t="shared" si="111"/>
        <v>221390.7</v>
      </c>
      <c r="J565" s="69">
        <f>J566</f>
        <v>0</v>
      </c>
      <c r="K565" s="85">
        <f t="shared" si="109"/>
        <v>221390.7</v>
      </c>
      <c r="L565" s="13">
        <f>L566</f>
        <v>0</v>
      </c>
      <c r="M565" s="85">
        <f t="shared" si="117"/>
        <v>221390.7</v>
      </c>
      <c r="N565" s="13">
        <f>N566</f>
        <v>-2500</v>
      </c>
      <c r="O565" s="85">
        <f t="shared" si="118"/>
        <v>218890.7</v>
      </c>
      <c r="P565" s="13">
        <f>P566</f>
        <v>0</v>
      </c>
      <c r="Q565" s="85">
        <f t="shared" si="116"/>
        <v>218890.7</v>
      </c>
    </row>
    <row r="566" spans="1:17" ht="49.5">
      <c r="A566" s="61" t="str">
        <f ca="1">IF(ISERROR(MATCH(F566,Код_КВР,0)),"",INDIRECT(ADDRESS(MATCH(F566,Код_КВР,0)+1,2,,,"КВР")))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66" s="88">
        <v>805</v>
      </c>
      <c r="C566" s="8" t="s">
        <v>203</v>
      </c>
      <c r="D566" s="8" t="s">
        <v>221</v>
      </c>
      <c r="E566" s="115" t="s">
        <v>285</v>
      </c>
      <c r="F566" s="115">
        <v>611</v>
      </c>
      <c r="G566" s="69">
        <v>221390.7</v>
      </c>
      <c r="H566" s="64"/>
      <c r="I566" s="69">
        <f t="shared" si="111"/>
        <v>221390.7</v>
      </c>
      <c r="J566" s="64"/>
      <c r="K566" s="85">
        <f t="shared" si="109"/>
        <v>221390.7</v>
      </c>
      <c r="L566" s="85"/>
      <c r="M566" s="85">
        <f t="shared" si="117"/>
        <v>221390.7</v>
      </c>
      <c r="N566" s="85">
        <v>-2500</v>
      </c>
      <c r="O566" s="85">
        <f t="shared" si="118"/>
        <v>218890.7</v>
      </c>
      <c r="P566" s="85"/>
      <c r="Q566" s="85">
        <f t="shared" si="116"/>
        <v>218890.7</v>
      </c>
    </row>
    <row r="567" spans="1:17" ht="12.75">
      <c r="A567" s="61" t="str">
        <f ca="1">IF(ISERROR(MATCH(F567,Код_КВР,0)),"",INDIRECT(ADDRESS(MATCH(F567,Код_КВР,0)+1,2,,,"КВР")))</f>
        <v>Субсидии автономным учреждениям</v>
      </c>
      <c r="B567" s="88">
        <v>805</v>
      </c>
      <c r="C567" s="8" t="s">
        <v>203</v>
      </c>
      <c r="D567" s="8" t="s">
        <v>221</v>
      </c>
      <c r="E567" s="115" t="s">
        <v>285</v>
      </c>
      <c r="F567" s="115">
        <v>620</v>
      </c>
      <c r="G567" s="69">
        <f>G568</f>
        <v>21449.2</v>
      </c>
      <c r="H567" s="69">
        <f>H568</f>
        <v>0</v>
      </c>
      <c r="I567" s="69">
        <f t="shared" si="111"/>
        <v>21449.2</v>
      </c>
      <c r="J567" s="69">
        <f>J568</f>
        <v>0</v>
      </c>
      <c r="K567" s="85">
        <f t="shared" si="109"/>
        <v>21449.2</v>
      </c>
      <c r="L567" s="13">
        <f>L568</f>
        <v>-167.8</v>
      </c>
      <c r="M567" s="85">
        <f t="shared" si="117"/>
        <v>21281.4</v>
      </c>
      <c r="N567" s="13">
        <f>N568</f>
        <v>0</v>
      </c>
      <c r="O567" s="85">
        <f t="shared" si="118"/>
        <v>21281.4</v>
      </c>
      <c r="P567" s="13">
        <f>P568</f>
        <v>0</v>
      </c>
      <c r="Q567" s="85">
        <f t="shared" si="116"/>
        <v>21281.4</v>
      </c>
    </row>
    <row r="568" spans="1:17" ht="49.5">
      <c r="A568" s="61" t="str">
        <f ca="1">IF(ISERROR(MATCH(F568,Код_КВР,0)),"",INDIRECT(ADDRESS(MATCH(F568,Код_КВР,0)+1,2,,,"КВР")))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68" s="88">
        <v>805</v>
      </c>
      <c r="C568" s="8" t="s">
        <v>203</v>
      </c>
      <c r="D568" s="8" t="s">
        <v>221</v>
      </c>
      <c r="E568" s="115" t="s">
        <v>285</v>
      </c>
      <c r="F568" s="115">
        <v>621</v>
      </c>
      <c r="G568" s="69">
        <v>21449.2</v>
      </c>
      <c r="H568" s="64"/>
      <c r="I568" s="69">
        <f t="shared" si="111"/>
        <v>21449.2</v>
      </c>
      <c r="J568" s="64"/>
      <c r="K568" s="85">
        <f t="shared" si="109"/>
        <v>21449.2</v>
      </c>
      <c r="L568" s="85">
        <v>-167.8</v>
      </c>
      <c r="M568" s="85">
        <f t="shared" si="117"/>
        <v>21281.4</v>
      </c>
      <c r="N568" s="85"/>
      <c r="O568" s="85">
        <f t="shared" si="118"/>
        <v>21281.4</v>
      </c>
      <c r="P568" s="85"/>
      <c r="Q568" s="85">
        <f t="shared" si="116"/>
        <v>21281.4</v>
      </c>
    </row>
    <row r="569" spans="1:17" ht="49.5">
      <c r="A569" s="61" t="str">
        <f ca="1">IF(ISERROR(MATCH(E569,Код_КЦСР,0)),"",INDIRECT(ADDRESS(MATCH(E569,Код_КЦСР,0)+1,2,,,"КЦСР")))</f>
        <v>Организация предоставления общедоступного и бесплатного дошкольного образования в муниципальных дошкольных образовательных учреждениях за счет субвенций из областного бюджета</v>
      </c>
      <c r="B569" s="88">
        <v>805</v>
      </c>
      <c r="C569" s="8" t="s">
        <v>203</v>
      </c>
      <c r="D569" s="8" t="s">
        <v>221</v>
      </c>
      <c r="E569" s="115" t="s">
        <v>433</v>
      </c>
      <c r="F569" s="115"/>
      <c r="G569" s="69">
        <f>G570</f>
        <v>1061249.7</v>
      </c>
      <c r="H569" s="69">
        <f>H570</f>
        <v>0</v>
      </c>
      <c r="I569" s="69">
        <f t="shared" si="111"/>
        <v>1061249.7</v>
      </c>
      <c r="J569" s="69">
        <f>J570</f>
        <v>0</v>
      </c>
      <c r="K569" s="85">
        <f t="shared" si="109"/>
        <v>1061249.7</v>
      </c>
      <c r="L569" s="13">
        <f>L570</f>
        <v>0</v>
      </c>
      <c r="M569" s="85">
        <f t="shared" si="117"/>
        <v>1061249.7</v>
      </c>
      <c r="N569" s="13">
        <f>N570</f>
        <v>0</v>
      </c>
      <c r="O569" s="85">
        <f t="shared" si="118"/>
        <v>1061249.7</v>
      </c>
      <c r="P569" s="13">
        <f>P570</f>
        <v>0</v>
      </c>
      <c r="Q569" s="85">
        <f t="shared" si="116"/>
        <v>1061249.7</v>
      </c>
    </row>
    <row r="570" spans="1:17" ht="33">
      <c r="A570" s="61" t="str">
        <f ca="1">IF(ISERROR(MATCH(F570,Код_КВР,0)),"",INDIRECT(ADDRESS(MATCH(F570,Код_КВР,0)+1,2,,,"КВР")))</f>
        <v>Предоставление субсидий бюджетным, автономным учреждениям и иным некоммерческим организациям</v>
      </c>
      <c r="B570" s="88">
        <v>805</v>
      </c>
      <c r="C570" s="8" t="s">
        <v>203</v>
      </c>
      <c r="D570" s="8" t="s">
        <v>221</v>
      </c>
      <c r="E570" s="115" t="s">
        <v>433</v>
      </c>
      <c r="F570" s="115">
        <v>600</v>
      </c>
      <c r="G570" s="69">
        <f>G571+G573</f>
        <v>1061249.7</v>
      </c>
      <c r="H570" s="69">
        <f>H571+H573</f>
        <v>0</v>
      </c>
      <c r="I570" s="69">
        <f t="shared" si="111"/>
        <v>1061249.7</v>
      </c>
      <c r="J570" s="69">
        <f>J571+J573</f>
        <v>0</v>
      </c>
      <c r="K570" s="85">
        <f t="shared" si="109"/>
        <v>1061249.7</v>
      </c>
      <c r="L570" s="13">
        <f>L571+L573</f>
        <v>0</v>
      </c>
      <c r="M570" s="85">
        <f t="shared" si="117"/>
        <v>1061249.7</v>
      </c>
      <c r="N570" s="13">
        <f>N571+N573</f>
        <v>0</v>
      </c>
      <c r="O570" s="85">
        <f t="shared" si="118"/>
        <v>1061249.7</v>
      </c>
      <c r="P570" s="13">
        <f>P571+P573</f>
        <v>0</v>
      </c>
      <c r="Q570" s="85">
        <f t="shared" si="116"/>
        <v>1061249.7</v>
      </c>
    </row>
    <row r="571" spans="1:17" ht="12.75">
      <c r="A571" s="61" t="str">
        <f ca="1">IF(ISERROR(MATCH(F571,Код_КВР,0)),"",INDIRECT(ADDRESS(MATCH(F571,Код_КВР,0)+1,2,,,"КВР")))</f>
        <v>Субсидии бюджетным учреждениям</v>
      </c>
      <c r="B571" s="88">
        <v>805</v>
      </c>
      <c r="C571" s="8" t="s">
        <v>203</v>
      </c>
      <c r="D571" s="8" t="s">
        <v>221</v>
      </c>
      <c r="E571" s="115" t="s">
        <v>433</v>
      </c>
      <c r="F571" s="115">
        <v>610</v>
      </c>
      <c r="G571" s="69">
        <f>G572</f>
        <v>997794.8</v>
      </c>
      <c r="H571" s="69">
        <f>H572</f>
        <v>0</v>
      </c>
      <c r="I571" s="69">
        <f t="shared" si="111"/>
        <v>997794.8</v>
      </c>
      <c r="J571" s="69">
        <f>J572</f>
        <v>0</v>
      </c>
      <c r="K571" s="85">
        <f t="shared" si="109"/>
        <v>997794.8</v>
      </c>
      <c r="L571" s="13">
        <f>L572</f>
        <v>0</v>
      </c>
      <c r="M571" s="85">
        <f t="shared" si="117"/>
        <v>997794.8</v>
      </c>
      <c r="N571" s="13">
        <f>N572</f>
        <v>0</v>
      </c>
      <c r="O571" s="85">
        <f t="shared" si="118"/>
        <v>997794.8</v>
      </c>
      <c r="P571" s="13">
        <f>P572</f>
        <v>0</v>
      </c>
      <c r="Q571" s="85">
        <f t="shared" si="116"/>
        <v>997794.8</v>
      </c>
    </row>
    <row r="572" spans="1:17" ht="49.5">
      <c r="A572" s="61" t="str">
        <f ca="1">IF(ISERROR(MATCH(F572,Код_КВР,0)),"",INDIRECT(ADDRESS(MATCH(F572,Код_КВР,0)+1,2,,,"КВР")))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572" s="88">
        <v>805</v>
      </c>
      <c r="C572" s="8" t="s">
        <v>203</v>
      </c>
      <c r="D572" s="8" t="s">
        <v>221</v>
      </c>
      <c r="E572" s="115" t="s">
        <v>433</v>
      </c>
      <c r="F572" s="115">
        <v>611</v>
      </c>
      <c r="G572" s="69">
        <v>997794.8</v>
      </c>
      <c r="H572" s="64"/>
      <c r="I572" s="69">
        <f t="shared" si="111"/>
        <v>997794.8</v>
      </c>
      <c r="J572" s="64"/>
      <c r="K572" s="85">
        <f t="shared" si="109"/>
        <v>997794.8</v>
      </c>
      <c r="L572" s="85"/>
      <c r="M572" s="85">
        <f t="shared" si="117"/>
        <v>997794.8</v>
      </c>
      <c r="N572" s="85"/>
      <c r="O572" s="85">
        <f t="shared" si="118"/>
        <v>997794.8</v>
      </c>
      <c r="P572" s="85"/>
      <c r="Q572" s="85">
        <f t="shared" si="116"/>
        <v>997794.8</v>
      </c>
    </row>
    <row r="573" spans="1:17" ht="12.75">
      <c r="A573" s="61" t="str">
        <f ca="1">IF(ISERROR(MATCH(F573,Код_КВР,0)),"",INDIRECT(ADDRESS(MATCH(F573,Код_КВР,0)+1,2,,,"КВР")))</f>
        <v>Субсидии автономным учреждениям</v>
      </c>
      <c r="B573" s="88">
        <v>805</v>
      </c>
      <c r="C573" s="8" t="s">
        <v>203</v>
      </c>
      <c r="D573" s="8" t="s">
        <v>221</v>
      </c>
      <c r="E573" s="115" t="s">
        <v>433</v>
      </c>
      <c r="F573" s="115">
        <v>620</v>
      </c>
      <c r="G573" s="69">
        <f>G574</f>
        <v>63454.9</v>
      </c>
      <c r="H573" s="69">
        <f>H574</f>
        <v>0</v>
      </c>
      <c r="I573" s="69">
        <f t="shared" si="111"/>
        <v>63454.9</v>
      </c>
      <c r="J573" s="69">
        <f>J574</f>
        <v>0</v>
      </c>
      <c r="K573" s="85">
        <f t="shared" si="109"/>
        <v>63454.9</v>
      </c>
      <c r="L573" s="13">
        <f>L574</f>
        <v>0</v>
      </c>
      <c r="M573" s="85">
        <f t="shared" si="117"/>
        <v>63454.9</v>
      </c>
      <c r="N573" s="13">
        <f>N574</f>
        <v>0</v>
      </c>
      <c r="O573" s="85">
        <f t="shared" si="118"/>
        <v>63454.9</v>
      </c>
      <c r="P573" s="13">
        <f>P574</f>
        <v>0</v>
      </c>
      <c r="Q573" s="85">
        <f t="shared" si="116"/>
        <v>63454.9</v>
      </c>
    </row>
    <row r="574" spans="1:17" ht="49.5">
      <c r="A574" s="61" t="str">
        <f ca="1">IF(ISERROR(MATCH(F574,Код_КВР,0)),"",INDIRECT(ADDRESS(MATCH(F574,Код_КВР,0)+1,2,,,"КВР")))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574" s="88">
        <v>805</v>
      </c>
      <c r="C574" s="8" t="s">
        <v>203</v>
      </c>
      <c r="D574" s="8" t="s">
        <v>221</v>
      </c>
      <c r="E574" s="115" t="s">
        <v>433</v>
      </c>
      <c r="F574" s="115">
        <v>621</v>
      </c>
      <c r="G574" s="69">
        <v>63454.9</v>
      </c>
      <c r="H574" s="64"/>
      <c r="I574" s="69">
        <f t="shared" si="111"/>
        <v>63454.9</v>
      </c>
      <c r="J574" s="64"/>
      <c r="K574" s="85">
        <f t="shared" si="109"/>
        <v>63454.9</v>
      </c>
      <c r="L574" s="85"/>
      <c r="M574" s="85">
        <f t="shared" si="117"/>
        <v>63454.9</v>
      </c>
      <c r="N574" s="85"/>
      <c r="O574" s="85">
        <f t="shared" si="118"/>
        <v>63454.9</v>
      </c>
      <c r="P574" s="85"/>
      <c r="Q574" s="85">
        <f t="shared" si="116"/>
        <v>63454.9</v>
      </c>
    </row>
    <row r="575" spans="1:17" ht="12.75">
      <c r="A575" s="61" t="str">
        <f ca="1">IF(ISERROR(MATCH(E575,Код_КЦСР,0)),"",INDIRECT(ADDRESS(MATCH(E575,Код_КЦСР,0)+1,2,,,"КЦСР")))</f>
        <v>Кадровое обеспечение муниципальной системы образования</v>
      </c>
      <c r="B575" s="88">
        <v>805</v>
      </c>
      <c r="C575" s="8" t="s">
        <v>203</v>
      </c>
      <c r="D575" s="8" t="s">
        <v>221</v>
      </c>
      <c r="E575" s="115" t="s">
        <v>297</v>
      </c>
      <c r="F575" s="115"/>
      <c r="G575" s="69">
        <f>G576+G581</f>
        <v>6286.2</v>
      </c>
      <c r="H575" s="69">
        <f>H576+H581</f>
        <v>0</v>
      </c>
      <c r="I575" s="69">
        <f t="shared" si="111"/>
        <v>6286.2</v>
      </c>
      <c r="J575" s="69">
        <f>J576+J581</f>
        <v>0</v>
      </c>
      <c r="K575" s="85">
        <f t="shared" si="109"/>
        <v>6286.2</v>
      </c>
      <c r="L575" s="13">
        <f>L576+L581</f>
        <v>0</v>
      </c>
      <c r="M575" s="85">
        <f t="shared" si="117"/>
        <v>6286.2</v>
      </c>
      <c r="N575" s="13">
        <f>N576+N581</f>
        <v>0</v>
      </c>
      <c r="O575" s="85">
        <f t="shared" si="118"/>
        <v>6286.2</v>
      </c>
      <c r="P575" s="13">
        <f>P576+P581</f>
        <v>0</v>
      </c>
      <c r="Q575" s="85">
        <f t="shared" si="116"/>
        <v>6286.2</v>
      </c>
    </row>
    <row r="576" spans="1:17" ht="33">
      <c r="A576" s="61" t="str">
        <f ca="1">IF(ISERROR(MATCH(E576,Код_КЦСР,0)),"",INDIRECT(ADDRESS(MATCH(E576,Код_КЦСР,0)+1,2,,,"КЦСР")))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576" s="88">
        <v>805</v>
      </c>
      <c r="C576" s="8" t="s">
        <v>203</v>
      </c>
      <c r="D576" s="8" t="s">
        <v>221</v>
      </c>
      <c r="E576" s="115" t="s">
        <v>299</v>
      </c>
      <c r="F576" s="115"/>
      <c r="G576" s="69">
        <f aca="true" t="shared" si="119" ref="G576:P579">G577</f>
        <v>130.2</v>
      </c>
      <c r="H576" s="69">
        <f t="shared" si="119"/>
        <v>0</v>
      </c>
      <c r="I576" s="69">
        <f t="shared" si="111"/>
        <v>130.2</v>
      </c>
      <c r="J576" s="69">
        <f t="shared" si="119"/>
        <v>0</v>
      </c>
      <c r="K576" s="85">
        <f t="shared" si="109"/>
        <v>130.2</v>
      </c>
      <c r="L576" s="13">
        <f t="shared" si="119"/>
        <v>0</v>
      </c>
      <c r="M576" s="85">
        <f t="shared" si="117"/>
        <v>130.2</v>
      </c>
      <c r="N576" s="13">
        <f t="shared" si="119"/>
        <v>0</v>
      </c>
      <c r="O576" s="85">
        <f t="shared" si="118"/>
        <v>130.2</v>
      </c>
      <c r="P576" s="13">
        <f t="shared" si="119"/>
        <v>0</v>
      </c>
      <c r="Q576" s="85">
        <f t="shared" si="116"/>
        <v>130.2</v>
      </c>
    </row>
    <row r="577" spans="1:17" ht="51.75" customHeight="1">
      <c r="A577" s="61" t="str">
        <f ca="1">IF(ISERROR(MATCH(E577,Код_КЦСР,0)),"",INDIRECT(ADDRESS(MATCH(E577,Код_КЦСР,0)+1,2,,,"КЦСР")))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577" s="88">
        <v>805</v>
      </c>
      <c r="C577" s="8" t="s">
        <v>203</v>
      </c>
      <c r="D577" s="8" t="s">
        <v>221</v>
      </c>
      <c r="E577" s="115" t="s">
        <v>301</v>
      </c>
      <c r="F577" s="115"/>
      <c r="G577" s="69">
        <f t="shared" si="119"/>
        <v>130.2</v>
      </c>
      <c r="H577" s="69">
        <f t="shared" si="119"/>
        <v>0</v>
      </c>
      <c r="I577" s="69">
        <f t="shared" si="111"/>
        <v>130.2</v>
      </c>
      <c r="J577" s="69">
        <f t="shared" si="119"/>
        <v>0</v>
      </c>
      <c r="K577" s="85">
        <f t="shared" si="109"/>
        <v>130.2</v>
      </c>
      <c r="L577" s="13">
        <f t="shared" si="119"/>
        <v>0</v>
      </c>
      <c r="M577" s="85">
        <f t="shared" si="117"/>
        <v>130.2</v>
      </c>
      <c r="N577" s="13">
        <f t="shared" si="119"/>
        <v>0</v>
      </c>
      <c r="O577" s="85">
        <f t="shared" si="118"/>
        <v>130.2</v>
      </c>
      <c r="P577" s="13">
        <f t="shared" si="119"/>
        <v>0</v>
      </c>
      <c r="Q577" s="85">
        <f t="shared" si="116"/>
        <v>130.2</v>
      </c>
    </row>
    <row r="578" spans="1:17" ht="12.75">
      <c r="A578" s="61" t="str">
        <f ca="1">IF(ISERROR(MATCH(F578,Код_КВР,0)),"",INDIRECT(ADDRESS(MATCH(F578,Код_КВР,0)+1,2,,,"КВР")))</f>
        <v>Социальное обеспечение и иные выплаты населению</v>
      </c>
      <c r="B578" s="88">
        <v>805</v>
      </c>
      <c r="C578" s="8" t="s">
        <v>203</v>
      </c>
      <c r="D578" s="8" t="s">
        <v>221</v>
      </c>
      <c r="E578" s="115" t="s">
        <v>301</v>
      </c>
      <c r="F578" s="115">
        <v>300</v>
      </c>
      <c r="G578" s="69">
        <f t="shared" si="119"/>
        <v>130.2</v>
      </c>
      <c r="H578" s="69">
        <f t="shared" si="119"/>
        <v>0</v>
      </c>
      <c r="I578" s="69">
        <f t="shared" si="111"/>
        <v>130.2</v>
      </c>
      <c r="J578" s="69">
        <f t="shared" si="119"/>
        <v>0</v>
      </c>
      <c r="K578" s="85">
        <f t="shared" si="109"/>
        <v>130.2</v>
      </c>
      <c r="L578" s="13">
        <f t="shared" si="119"/>
        <v>0</v>
      </c>
      <c r="M578" s="85">
        <f t="shared" si="117"/>
        <v>130.2</v>
      </c>
      <c r="N578" s="13">
        <f t="shared" si="119"/>
        <v>0</v>
      </c>
      <c r="O578" s="85">
        <f t="shared" si="118"/>
        <v>130.2</v>
      </c>
      <c r="P578" s="13">
        <f t="shared" si="119"/>
        <v>0</v>
      </c>
      <c r="Q578" s="85">
        <f t="shared" si="116"/>
        <v>130.2</v>
      </c>
    </row>
    <row r="579" spans="1:17" ht="12.75">
      <c r="A579" s="61" t="str">
        <f ca="1">IF(ISERROR(MATCH(F579,Код_КВР,0)),"",INDIRECT(ADDRESS(MATCH(F579,Код_КВР,0)+1,2,,,"КВР")))</f>
        <v>Публичные нормативные социальные выплаты гражданам</v>
      </c>
      <c r="B579" s="88">
        <v>805</v>
      </c>
      <c r="C579" s="8" t="s">
        <v>203</v>
      </c>
      <c r="D579" s="8" t="s">
        <v>221</v>
      </c>
      <c r="E579" s="115" t="s">
        <v>301</v>
      </c>
      <c r="F579" s="115">
        <v>310</v>
      </c>
      <c r="G579" s="69">
        <f t="shared" si="119"/>
        <v>130.2</v>
      </c>
      <c r="H579" s="69">
        <f t="shared" si="119"/>
        <v>0</v>
      </c>
      <c r="I579" s="69">
        <f t="shared" si="111"/>
        <v>130.2</v>
      </c>
      <c r="J579" s="69">
        <f t="shared" si="119"/>
        <v>0</v>
      </c>
      <c r="K579" s="85">
        <f t="shared" si="109"/>
        <v>130.2</v>
      </c>
      <c r="L579" s="13">
        <f t="shared" si="119"/>
        <v>0</v>
      </c>
      <c r="M579" s="85">
        <f t="shared" si="117"/>
        <v>130.2</v>
      </c>
      <c r="N579" s="13">
        <f t="shared" si="119"/>
        <v>0</v>
      </c>
      <c r="O579" s="85">
        <f t="shared" si="118"/>
        <v>130.2</v>
      </c>
      <c r="P579" s="13">
        <f t="shared" si="119"/>
        <v>0</v>
      </c>
      <c r="Q579" s="85">
        <f t="shared" si="116"/>
        <v>130.2</v>
      </c>
    </row>
    <row r="580" spans="1:17" ht="33">
      <c r="A580" s="61" t="str">
        <f ca="1">IF(ISERROR(MATCH(F580,Код_КВР,0)),"",INDIRECT(ADDRESS(MATCH(F580,Код_КВР,0)+1,2,,,"КВР")))</f>
        <v>Пособия, компенсации, меры социальной поддержки по публичным нормативным обязательствам</v>
      </c>
      <c r="B580" s="88">
        <v>805</v>
      </c>
      <c r="C580" s="8" t="s">
        <v>203</v>
      </c>
      <c r="D580" s="8" t="s">
        <v>221</v>
      </c>
      <c r="E580" s="115" t="s">
        <v>301</v>
      </c>
      <c r="F580" s="115">
        <v>313</v>
      </c>
      <c r="G580" s="69">
        <v>130.2</v>
      </c>
      <c r="H580" s="64"/>
      <c r="I580" s="69">
        <f t="shared" si="111"/>
        <v>130.2</v>
      </c>
      <c r="J580" s="64"/>
      <c r="K580" s="85">
        <f t="shared" si="109"/>
        <v>130.2</v>
      </c>
      <c r="L580" s="85"/>
      <c r="M580" s="85">
        <f t="shared" si="117"/>
        <v>130.2</v>
      </c>
      <c r="N580" s="85"/>
      <c r="O580" s="85">
        <f t="shared" si="118"/>
        <v>130.2</v>
      </c>
      <c r="P580" s="85"/>
      <c r="Q580" s="85">
        <f t="shared" si="116"/>
        <v>130.2</v>
      </c>
    </row>
    <row r="581" spans="1:17" ht="33">
      <c r="A581" s="61" t="str">
        <f ca="1">IF(ISERROR(MATCH(E581,Код_КЦСР,0)),"",INDIRECT(ADDRESS(MATCH(E581,Код_КЦСР,0)+1,2,,,"КЦСР")))</f>
        <v xml:space="preserve">Осуществление денежных выплат работникам муниципальных образовательных учреждений     </v>
      </c>
      <c r="B581" s="88">
        <v>805</v>
      </c>
      <c r="C581" s="8" t="s">
        <v>203</v>
      </c>
      <c r="D581" s="8" t="s">
        <v>221</v>
      </c>
      <c r="E581" s="115" t="s">
        <v>302</v>
      </c>
      <c r="F581" s="115"/>
      <c r="G581" s="69">
        <f aca="true" t="shared" si="120" ref="G581:P584">G582</f>
        <v>6156</v>
      </c>
      <c r="H581" s="69">
        <f t="shared" si="120"/>
        <v>0</v>
      </c>
      <c r="I581" s="69">
        <f t="shared" si="111"/>
        <v>6156</v>
      </c>
      <c r="J581" s="69">
        <f t="shared" si="120"/>
        <v>0</v>
      </c>
      <c r="K581" s="85">
        <f t="shared" si="109"/>
        <v>6156</v>
      </c>
      <c r="L581" s="13">
        <f t="shared" si="120"/>
        <v>0</v>
      </c>
      <c r="M581" s="85">
        <f t="shared" si="117"/>
        <v>6156</v>
      </c>
      <c r="N581" s="13">
        <f t="shared" si="120"/>
        <v>0</v>
      </c>
      <c r="O581" s="85">
        <f t="shared" si="118"/>
        <v>6156</v>
      </c>
      <c r="P581" s="13">
        <f t="shared" si="120"/>
        <v>0</v>
      </c>
      <c r="Q581" s="85">
        <f t="shared" si="116"/>
        <v>6156</v>
      </c>
    </row>
    <row r="582" spans="1:17" ht="81.75" customHeight="1">
      <c r="A582" s="61" t="str">
        <f ca="1">IF(ISERROR(MATCH(E582,Код_КЦСР,0)),"",INDIRECT(ADDRESS(MATCH(E582,Код_КЦСР,0)+1,2,,,"КЦСР")))</f>
        <v>Денежная компенсация на оплату расходов по найму (поднайму) жилых помещений лицам, работающим в должности «воспитатель» в муниципальных дошкольных образовательных учреждениях в соответствии с решением Череповецкой городской Думы от 29.05.2012 № 97</v>
      </c>
      <c r="B582" s="88">
        <v>805</v>
      </c>
      <c r="C582" s="8" t="s">
        <v>203</v>
      </c>
      <c r="D582" s="8" t="s">
        <v>221</v>
      </c>
      <c r="E582" s="115" t="s">
        <v>304</v>
      </c>
      <c r="F582" s="115"/>
      <c r="G582" s="69">
        <f t="shared" si="120"/>
        <v>6156</v>
      </c>
      <c r="H582" s="69">
        <f t="shared" si="120"/>
        <v>0</v>
      </c>
      <c r="I582" s="69">
        <f t="shared" si="111"/>
        <v>6156</v>
      </c>
      <c r="J582" s="69">
        <f t="shared" si="120"/>
        <v>0</v>
      </c>
      <c r="K582" s="85">
        <f t="shared" si="109"/>
        <v>6156</v>
      </c>
      <c r="L582" s="13">
        <f t="shared" si="120"/>
        <v>0</v>
      </c>
      <c r="M582" s="85">
        <f t="shared" si="117"/>
        <v>6156</v>
      </c>
      <c r="N582" s="13">
        <f t="shared" si="120"/>
        <v>0</v>
      </c>
      <c r="O582" s="85">
        <f t="shared" si="118"/>
        <v>6156</v>
      </c>
      <c r="P582" s="13">
        <f t="shared" si="120"/>
        <v>0</v>
      </c>
      <c r="Q582" s="85">
        <f t="shared" si="116"/>
        <v>6156</v>
      </c>
    </row>
    <row r="583" spans="1:17" ht="12.75">
      <c r="A583" s="61" t="str">
        <f ca="1">IF(ISERROR(MATCH(F583,Код_КВР,0)),"",INDIRECT(ADDRESS(MATCH(F583,Код_КВР,0)+1,2,,,"КВР")))</f>
        <v>Социальное обеспечение и иные выплаты населению</v>
      </c>
      <c r="B583" s="88">
        <v>805</v>
      </c>
      <c r="C583" s="8" t="s">
        <v>203</v>
      </c>
      <c r="D583" s="8" t="s">
        <v>221</v>
      </c>
      <c r="E583" s="115" t="s">
        <v>304</v>
      </c>
      <c r="F583" s="115">
        <v>300</v>
      </c>
      <c r="G583" s="69">
        <f t="shared" si="120"/>
        <v>6156</v>
      </c>
      <c r="H583" s="69">
        <f t="shared" si="120"/>
        <v>0</v>
      </c>
      <c r="I583" s="69">
        <f t="shared" si="111"/>
        <v>6156</v>
      </c>
      <c r="J583" s="69">
        <f t="shared" si="120"/>
        <v>0</v>
      </c>
      <c r="K583" s="85">
        <f t="shared" si="109"/>
        <v>6156</v>
      </c>
      <c r="L583" s="13">
        <f t="shared" si="120"/>
        <v>0</v>
      </c>
      <c r="M583" s="85">
        <f t="shared" si="117"/>
        <v>6156</v>
      </c>
      <c r="N583" s="13">
        <f t="shared" si="120"/>
        <v>0</v>
      </c>
      <c r="O583" s="85">
        <f t="shared" si="118"/>
        <v>6156</v>
      </c>
      <c r="P583" s="13">
        <f t="shared" si="120"/>
        <v>0</v>
      </c>
      <c r="Q583" s="85">
        <f t="shared" si="116"/>
        <v>6156</v>
      </c>
    </row>
    <row r="584" spans="1:17" ht="12.75">
      <c r="A584" s="61" t="str">
        <f ca="1">IF(ISERROR(MATCH(F584,Код_КВР,0)),"",INDIRECT(ADDRESS(MATCH(F584,Код_КВР,0)+1,2,,,"КВР")))</f>
        <v>Публичные нормативные социальные выплаты гражданам</v>
      </c>
      <c r="B584" s="88">
        <v>805</v>
      </c>
      <c r="C584" s="8" t="s">
        <v>203</v>
      </c>
      <c r="D584" s="8" t="s">
        <v>221</v>
      </c>
      <c r="E584" s="115" t="s">
        <v>304</v>
      </c>
      <c r="F584" s="115">
        <v>310</v>
      </c>
      <c r="G584" s="69">
        <f t="shared" si="120"/>
        <v>6156</v>
      </c>
      <c r="H584" s="69">
        <f t="shared" si="120"/>
        <v>0</v>
      </c>
      <c r="I584" s="69">
        <f t="shared" si="111"/>
        <v>6156</v>
      </c>
      <c r="J584" s="69">
        <f t="shared" si="120"/>
        <v>0</v>
      </c>
      <c r="K584" s="85">
        <f t="shared" si="109"/>
        <v>6156</v>
      </c>
      <c r="L584" s="13">
        <f t="shared" si="120"/>
        <v>0</v>
      </c>
      <c r="M584" s="85">
        <f t="shared" si="117"/>
        <v>6156</v>
      </c>
      <c r="N584" s="13">
        <f t="shared" si="120"/>
        <v>0</v>
      </c>
      <c r="O584" s="85">
        <f t="shared" si="118"/>
        <v>6156</v>
      </c>
      <c r="P584" s="13">
        <f t="shared" si="120"/>
        <v>0</v>
      </c>
      <c r="Q584" s="85">
        <f t="shared" si="116"/>
        <v>6156</v>
      </c>
    </row>
    <row r="585" spans="1:17" ht="33">
      <c r="A585" s="61" t="str">
        <f ca="1">IF(ISERROR(MATCH(F585,Код_КВР,0)),"",INDIRECT(ADDRESS(MATCH(F585,Код_КВР,0)+1,2,,,"КВР")))</f>
        <v>Пособия, компенсации, меры социальной поддержки по публичным нормативным обязательствам</v>
      </c>
      <c r="B585" s="88">
        <v>805</v>
      </c>
      <c r="C585" s="8" t="s">
        <v>203</v>
      </c>
      <c r="D585" s="8" t="s">
        <v>221</v>
      </c>
      <c r="E585" s="115" t="s">
        <v>304</v>
      </c>
      <c r="F585" s="115">
        <v>313</v>
      </c>
      <c r="G585" s="69">
        <v>6156</v>
      </c>
      <c r="H585" s="64"/>
      <c r="I585" s="69">
        <f t="shared" si="111"/>
        <v>6156</v>
      </c>
      <c r="J585" s="64"/>
      <c r="K585" s="85">
        <f t="shared" si="109"/>
        <v>6156</v>
      </c>
      <c r="L585" s="85"/>
      <c r="M585" s="85">
        <f t="shared" si="117"/>
        <v>6156</v>
      </c>
      <c r="N585" s="85"/>
      <c r="O585" s="85">
        <f t="shared" si="118"/>
        <v>6156</v>
      </c>
      <c r="P585" s="85"/>
      <c r="Q585" s="85">
        <f t="shared" si="116"/>
        <v>6156</v>
      </c>
    </row>
    <row r="586" spans="1:17" ht="33">
      <c r="A586" s="61" t="str">
        <f ca="1">IF(ISERROR(MATCH(E586,Код_КЦСР,0)),"",INDIRECT(ADDRESS(MATCH(E586,Код_КЦСР,0)+1,2,,,"КЦСР")))</f>
        <v>Непрограммные направления деятельности органов местного самоуправления</v>
      </c>
      <c r="B586" s="88">
        <v>805</v>
      </c>
      <c r="C586" s="8" t="s">
        <v>203</v>
      </c>
      <c r="D586" s="8" t="s">
        <v>221</v>
      </c>
      <c r="E586" s="115" t="s">
        <v>305</v>
      </c>
      <c r="F586" s="115"/>
      <c r="G586" s="69"/>
      <c r="H586" s="64"/>
      <c r="I586" s="69"/>
      <c r="J586" s="64">
        <f>J587</f>
        <v>44229.299999999996</v>
      </c>
      <c r="K586" s="85">
        <f t="shared" si="109"/>
        <v>44229.299999999996</v>
      </c>
      <c r="L586" s="85">
        <f>L587</f>
        <v>0</v>
      </c>
      <c r="M586" s="85">
        <f t="shared" si="117"/>
        <v>44229.299999999996</v>
      </c>
      <c r="N586" s="85">
        <f>N587</f>
        <v>0</v>
      </c>
      <c r="O586" s="85">
        <f t="shared" si="118"/>
        <v>44229.299999999996</v>
      </c>
      <c r="P586" s="85">
        <f>P587</f>
        <v>0</v>
      </c>
      <c r="Q586" s="85">
        <f t="shared" si="116"/>
        <v>44229.299999999996</v>
      </c>
    </row>
    <row r="587" spans="1:17" ht="12.75">
      <c r="A587" s="61" t="str">
        <f ca="1">IF(ISERROR(MATCH(E587,Код_КЦСР,0)),"",INDIRECT(ADDRESS(MATCH(E587,Код_КЦСР,0)+1,2,,,"КЦСР")))</f>
        <v>Расходы, не включенные в муниципальные программы города Череповца</v>
      </c>
      <c r="B587" s="88">
        <v>805</v>
      </c>
      <c r="C587" s="8" t="s">
        <v>203</v>
      </c>
      <c r="D587" s="8" t="s">
        <v>221</v>
      </c>
      <c r="E587" s="115" t="s">
        <v>307</v>
      </c>
      <c r="F587" s="115"/>
      <c r="G587" s="69"/>
      <c r="H587" s="64"/>
      <c r="I587" s="69"/>
      <c r="J587" s="64">
        <f>J588</f>
        <v>44229.299999999996</v>
      </c>
      <c r="K587" s="85">
        <f t="shared" si="109"/>
        <v>44229.299999999996</v>
      </c>
      <c r="L587" s="85">
        <f>L588</f>
        <v>0</v>
      </c>
      <c r="M587" s="85">
        <f t="shared" si="117"/>
        <v>44229.299999999996</v>
      </c>
      <c r="N587" s="85">
        <f>N588</f>
        <v>0</v>
      </c>
      <c r="O587" s="85">
        <f t="shared" si="118"/>
        <v>44229.299999999996</v>
      </c>
      <c r="P587" s="85">
        <f>P588</f>
        <v>0</v>
      </c>
      <c r="Q587" s="85">
        <f t="shared" si="116"/>
        <v>44229.299999999996</v>
      </c>
    </row>
    <row r="588" spans="1:17" ht="12.75">
      <c r="A588" s="61" t="str">
        <f ca="1">IF(ISERROR(MATCH(E588,Код_КЦСР,0)),"",INDIRECT(ADDRESS(MATCH(E588,Код_КЦСР,0)+1,2,,,"КЦСР")))</f>
        <v>Кредиторская задолженность, сложившаяся по итогам 2013 года</v>
      </c>
      <c r="B588" s="88">
        <v>805</v>
      </c>
      <c r="C588" s="8" t="s">
        <v>203</v>
      </c>
      <c r="D588" s="8" t="s">
        <v>221</v>
      </c>
      <c r="E588" s="115" t="s">
        <v>377</v>
      </c>
      <c r="F588" s="115"/>
      <c r="G588" s="69"/>
      <c r="H588" s="64"/>
      <c r="I588" s="69"/>
      <c r="J588" s="64">
        <f>J589</f>
        <v>44229.299999999996</v>
      </c>
      <c r="K588" s="85">
        <f t="shared" si="109"/>
        <v>44229.299999999996</v>
      </c>
      <c r="L588" s="85">
        <f>L589</f>
        <v>0</v>
      </c>
      <c r="M588" s="85">
        <f t="shared" si="117"/>
        <v>44229.299999999996</v>
      </c>
      <c r="N588" s="85">
        <f>N589</f>
        <v>0</v>
      </c>
      <c r="O588" s="85">
        <f t="shared" si="118"/>
        <v>44229.299999999996</v>
      </c>
      <c r="P588" s="85">
        <f>P589</f>
        <v>0</v>
      </c>
      <c r="Q588" s="85">
        <f t="shared" si="116"/>
        <v>44229.299999999996</v>
      </c>
    </row>
    <row r="589" spans="1:17" ht="33">
      <c r="A589" s="61" t="str">
        <f ca="1">IF(ISERROR(MATCH(F589,Код_КВР,0)),"",INDIRECT(ADDRESS(MATCH(F589,Код_КВР,0)+1,2,,,"КВР")))</f>
        <v>Предоставление субсидий бюджетным, автономным учреждениям и иным некоммерческим организациям</v>
      </c>
      <c r="B589" s="88">
        <v>805</v>
      </c>
      <c r="C589" s="8" t="s">
        <v>203</v>
      </c>
      <c r="D589" s="8" t="s">
        <v>221</v>
      </c>
      <c r="E589" s="115" t="s">
        <v>377</v>
      </c>
      <c r="F589" s="115">
        <v>600</v>
      </c>
      <c r="G589" s="69"/>
      <c r="H589" s="64"/>
      <c r="I589" s="69"/>
      <c r="J589" s="64">
        <f>J590+J592</f>
        <v>44229.299999999996</v>
      </c>
      <c r="K589" s="85">
        <f t="shared" si="109"/>
        <v>44229.299999999996</v>
      </c>
      <c r="L589" s="85">
        <f>L590+L592</f>
        <v>0</v>
      </c>
      <c r="M589" s="85">
        <f t="shared" si="117"/>
        <v>44229.299999999996</v>
      </c>
      <c r="N589" s="85">
        <f>N590+N592</f>
        <v>0</v>
      </c>
      <c r="O589" s="85">
        <f t="shared" si="118"/>
        <v>44229.299999999996</v>
      </c>
      <c r="P589" s="85">
        <f>P590+P592</f>
        <v>0</v>
      </c>
      <c r="Q589" s="85">
        <f t="shared" si="116"/>
        <v>44229.299999999996</v>
      </c>
    </row>
    <row r="590" spans="1:17" ht="12.75">
      <c r="A590" s="61" t="str">
        <f ca="1">IF(ISERROR(MATCH(F590,Код_КВР,0)),"",INDIRECT(ADDRESS(MATCH(F590,Код_КВР,0)+1,2,,,"КВР")))</f>
        <v>Субсидии бюджетным учреждениям</v>
      </c>
      <c r="B590" s="88">
        <v>805</v>
      </c>
      <c r="C590" s="8" t="s">
        <v>203</v>
      </c>
      <c r="D590" s="8" t="s">
        <v>221</v>
      </c>
      <c r="E590" s="115" t="s">
        <v>377</v>
      </c>
      <c r="F590" s="115">
        <v>610</v>
      </c>
      <c r="G590" s="69"/>
      <c r="H590" s="64"/>
      <c r="I590" s="69"/>
      <c r="J590" s="64">
        <f>J591</f>
        <v>42345.1</v>
      </c>
      <c r="K590" s="85">
        <f t="shared" si="109"/>
        <v>42345.1</v>
      </c>
      <c r="L590" s="85">
        <f>L591</f>
        <v>0</v>
      </c>
      <c r="M590" s="85">
        <f t="shared" si="117"/>
        <v>42345.1</v>
      </c>
      <c r="N590" s="85">
        <f>N591</f>
        <v>0</v>
      </c>
      <c r="O590" s="85">
        <f t="shared" si="118"/>
        <v>42345.1</v>
      </c>
      <c r="P590" s="85">
        <f>P591</f>
        <v>0</v>
      </c>
      <c r="Q590" s="85">
        <f t="shared" si="116"/>
        <v>42345.1</v>
      </c>
    </row>
    <row r="591" spans="1:17" ht="12.75">
      <c r="A591" s="61" t="str">
        <f ca="1">IF(ISERROR(MATCH(F591,Код_КВР,0)),"",INDIRECT(ADDRESS(MATCH(F591,Код_КВР,0)+1,2,,,"КВР")))</f>
        <v>Субсидии бюджетным учреждениям на иные цели</v>
      </c>
      <c r="B591" s="88">
        <v>805</v>
      </c>
      <c r="C591" s="8" t="s">
        <v>203</v>
      </c>
      <c r="D591" s="8" t="s">
        <v>221</v>
      </c>
      <c r="E591" s="115" t="s">
        <v>377</v>
      </c>
      <c r="F591" s="115">
        <v>612</v>
      </c>
      <c r="G591" s="69"/>
      <c r="H591" s="64"/>
      <c r="I591" s="69"/>
      <c r="J591" s="64">
        <f>45091.1-2746</f>
        <v>42345.1</v>
      </c>
      <c r="K591" s="85">
        <f t="shared" si="109"/>
        <v>42345.1</v>
      </c>
      <c r="L591" s="85"/>
      <c r="M591" s="85">
        <f t="shared" si="117"/>
        <v>42345.1</v>
      </c>
      <c r="N591" s="85"/>
      <c r="O591" s="85">
        <f t="shared" si="118"/>
        <v>42345.1</v>
      </c>
      <c r="P591" s="85"/>
      <c r="Q591" s="85">
        <f t="shared" si="116"/>
        <v>42345.1</v>
      </c>
    </row>
    <row r="592" spans="1:17" ht="12.75">
      <c r="A592" s="61" t="str">
        <f ca="1">IF(ISERROR(MATCH(F592,Код_КВР,0)),"",INDIRECT(ADDRESS(MATCH(F592,Код_КВР,0)+1,2,,,"КВР")))</f>
        <v>Субсидии автономным учреждениям</v>
      </c>
      <c r="B592" s="88">
        <v>805</v>
      </c>
      <c r="C592" s="8" t="s">
        <v>203</v>
      </c>
      <c r="D592" s="8" t="s">
        <v>221</v>
      </c>
      <c r="E592" s="115" t="s">
        <v>377</v>
      </c>
      <c r="F592" s="115">
        <v>620</v>
      </c>
      <c r="G592" s="69"/>
      <c r="H592" s="64"/>
      <c r="I592" s="69"/>
      <c r="J592" s="64">
        <f>J593</f>
        <v>1884.2</v>
      </c>
      <c r="K592" s="85">
        <f t="shared" si="109"/>
        <v>1884.2</v>
      </c>
      <c r="L592" s="85">
        <f>L593</f>
        <v>0</v>
      </c>
      <c r="M592" s="85">
        <f t="shared" si="117"/>
        <v>1884.2</v>
      </c>
      <c r="N592" s="85">
        <f>N593</f>
        <v>0</v>
      </c>
      <c r="O592" s="85">
        <f t="shared" si="118"/>
        <v>1884.2</v>
      </c>
      <c r="P592" s="85">
        <f>P593</f>
        <v>0</v>
      </c>
      <c r="Q592" s="85">
        <f t="shared" si="116"/>
        <v>1884.2</v>
      </c>
    </row>
    <row r="593" spans="1:17" ht="12.75">
      <c r="A593" s="61" t="str">
        <f ca="1">IF(ISERROR(MATCH(F593,Код_КВР,0)),"",INDIRECT(ADDRESS(MATCH(F593,Код_КВР,0)+1,2,,,"КВР")))</f>
        <v>Субсидии автономным учреждениям на иные цели</v>
      </c>
      <c r="B593" s="88">
        <v>805</v>
      </c>
      <c r="C593" s="8" t="s">
        <v>203</v>
      </c>
      <c r="D593" s="8" t="s">
        <v>221</v>
      </c>
      <c r="E593" s="115" t="s">
        <v>377</v>
      </c>
      <c r="F593" s="115">
        <v>622</v>
      </c>
      <c r="G593" s="69"/>
      <c r="H593" s="64"/>
      <c r="I593" s="69"/>
      <c r="J593" s="64">
        <v>1884.2</v>
      </c>
      <c r="K593" s="85">
        <f t="shared" si="109"/>
        <v>1884.2</v>
      </c>
      <c r="L593" s="85"/>
      <c r="M593" s="85">
        <f t="shared" si="117"/>
        <v>1884.2</v>
      </c>
      <c r="N593" s="85"/>
      <c r="O593" s="85">
        <f t="shared" si="118"/>
        <v>1884.2</v>
      </c>
      <c r="P593" s="85"/>
      <c r="Q593" s="85">
        <f t="shared" si="116"/>
        <v>1884.2</v>
      </c>
    </row>
    <row r="594" spans="1:17" ht="12.75">
      <c r="A594" s="12" t="s">
        <v>258</v>
      </c>
      <c r="B594" s="88">
        <v>805</v>
      </c>
      <c r="C594" s="8" t="s">
        <v>203</v>
      </c>
      <c r="D594" s="8" t="s">
        <v>222</v>
      </c>
      <c r="E594" s="115"/>
      <c r="F594" s="115"/>
      <c r="G594" s="69">
        <f>G595</f>
        <v>1549087.7999999998</v>
      </c>
      <c r="H594" s="69">
        <f>H595</f>
        <v>0</v>
      </c>
      <c r="I594" s="69">
        <f t="shared" si="111"/>
        <v>1549087.7999999998</v>
      </c>
      <c r="J594" s="69">
        <f>J595</f>
        <v>-7173</v>
      </c>
      <c r="K594" s="85">
        <f t="shared" si="109"/>
        <v>1541914.7999999998</v>
      </c>
      <c r="L594" s="13">
        <f>L595</f>
        <v>-77</v>
      </c>
      <c r="M594" s="85">
        <f t="shared" si="117"/>
        <v>1541837.7999999998</v>
      </c>
      <c r="N594" s="13">
        <f>N595</f>
        <v>-2877.3</v>
      </c>
      <c r="O594" s="85">
        <f t="shared" si="118"/>
        <v>1538960.4999999998</v>
      </c>
      <c r="P594" s="13">
        <f>P595</f>
        <v>10</v>
      </c>
      <c r="Q594" s="85">
        <f t="shared" si="116"/>
        <v>1538970.4999999998</v>
      </c>
    </row>
    <row r="595" spans="1:17" ht="21" customHeight="1">
      <c r="A595" s="61" t="str">
        <f ca="1">IF(ISERROR(MATCH(E595,Код_КЦСР,0)),"",INDIRECT(ADDRESS(MATCH(E595,Код_КЦСР,0)+1,2,,,"КЦСР")))</f>
        <v>Муниципальная программа «Развитие образования» на 2013-2022 годы</v>
      </c>
      <c r="B595" s="88">
        <v>805</v>
      </c>
      <c r="C595" s="8" t="s">
        <v>203</v>
      </c>
      <c r="D595" s="8" t="s">
        <v>222</v>
      </c>
      <c r="E595" s="115" t="s">
        <v>277</v>
      </c>
      <c r="F595" s="115"/>
      <c r="G595" s="69">
        <f>G596+G621+G630+G641</f>
        <v>1549087.7999999998</v>
      </c>
      <c r="H595" s="69">
        <f>H596+H621+H630+H641</f>
        <v>0</v>
      </c>
      <c r="I595" s="69">
        <f t="shared" si="111"/>
        <v>1549087.7999999998</v>
      </c>
      <c r="J595" s="69">
        <f>J596+J621+J630+J641</f>
        <v>-7173</v>
      </c>
      <c r="K595" s="85">
        <f t="shared" si="109"/>
        <v>1541914.7999999998</v>
      </c>
      <c r="L595" s="13">
        <f>L596+L621+L630+L641</f>
        <v>-77</v>
      </c>
      <c r="M595" s="85">
        <f t="shared" si="117"/>
        <v>1541837.7999999998</v>
      </c>
      <c r="N595" s="13">
        <f>N596+N621+N630+N641</f>
        <v>-2877.3</v>
      </c>
      <c r="O595" s="85">
        <f t="shared" si="118"/>
        <v>1538960.4999999998</v>
      </c>
      <c r="P595" s="13">
        <f>P596+P621+P630+P641</f>
        <v>10</v>
      </c>
      <c r="Q595" s="85">
        <f t="shared" si="116"/>
        <v>1538970.4999999998</v>
      </c>
    </row>
    <row r="596" spans="1:17" ht="12.75">
      <c r="A596" s="61" t="str">
        <f ca="1">IF(ISERROR(MATCH(E596,Код_КЦСР,0)),"",INDIRECT(ADDRESS(MATCH(E596,Код_КЦСР,0)+1,2,,,"КЦСР")))</f>
        <v>Общее образование</v>
      </c>
      <c r="B596" s="88">
        <v>805</v>
      </c>
      <c r="C596" s="8" t="s">
        <v>203</v>
      </c>
      <c r="D596" s="8" t="s">
        <v>222</v>
      </c>
      <c r="E596" s="115" t="s">
        <v>286</v>
      </c>
      <c r="F596" s="115"/>
      <c r="G596" s="69">
        <f>G597+G603+G607+G611+G617</f>
        <v>1341601.9</v>
      </c>
      <c r="H596" s="69">
        <f>H597+H603+H607+H611+H617</f>
        <v>0</v>
      </c>
      <c r="I596" s="69">
        <f>G596+H596</f>
        <v>1341601.9</v>
      </c>
      <c r="J596" s="69">
        <f>J597+J603+J607+J611+J617</f>
        <v>-7173</v>
      </c>
      <c r="K596" s="85">
        <f t="shared" si="109"/>
        <v>1334428.9</v>
      </c>
      <c r="L596" s="13">
        <f>L597+L603+L607+L611+L617</f>
        <v>0</v>
      </c>
      <c r="M596" s="85">
        <f t="shared" si="117"/>
        <v>1334428.9</v>
      </c>
      <c r="N596" s="13">
        <f>N597+N603+N607+N611+N617</f>
        <v>-2877.3</v>
      </c>
      <c r="O596" s="85">
        <f t="shared" si="118"/>
        <v>1331551.5999999999</v>
      </c>
      <c r="P596" s="13">
        <f>P597+P603+P607+P611+P617</f>
        <v>10</v>
      </c>
      <c r="Q596" s="85">
        <f t="shared" si="116"/>
        <v>1331561.5999999999</v>
      </c>
    </row>
    <row r="597" spans="1:17" ht="49.5">
      <c r="A597" s="61" t="str">
        <f ca="1">IF(ISERROR(MATCH(E597,Код_КЦСР,0)),"",INDIRECT(ADDRESS(MATCH(E597,Код_КЦСР,0)+1,2,,,"КЦСР")))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</v>
      </c>
      <c r="B597" s="88">
        <v>805</v>
      </c>
      <c r="C597" s="8" t="s">
        <v>203</v>
      </c>
      <c r="D597" s="8" t="s">
        <v>222</v>
      </c>
      <c r="E597" s="115" t="s">
        <v>287</v>
      </c>
      <c r="F597" s="115"/>
      <c r="G597" s="69">
        <f>G598</f>
        <v>159038.2</v>
      </c>
      <c r="H597" s="69">
        <f>H598</f>
        <v>0</v>
      </c>
      <c r="I597" s="69">
        <f t="shared" si="111"/>
        <v>159038.2</v>
      </c>
      <c r="J597" s="69">
        <f>J598</f>
        <v>0</v>
      </c>
      <c r="K597" s="85">
        <f t="shared" si="109"/>
        <v>159038.2</v>
      </c>
      <c r="L597" s="13">
        <f>L598</f>
        <v>0</v>
      </c>
      <c r="M597" s="85">
        <f t="shared" si="117"/>
        <v>159038.2</v>
      </c>
      <c r="N597" s="13">
        <f>N598</f>
        <v>-2877.3</v>
      </c>
      <c r="O597" s="85">
        <f t="shared" si="118"/>
        <v>156160.90000000002</v>
      </c>
      <c r="P597" s="13">
        <f>P598</f>
        <v>0</v>
      </c>
      <c r="Q597" s="85">
        <f t="shared" si="116"/>
        <v>156160.90000000002</v>
      </c>
    </row>
    <row r="598" spans="1:17" ht="33">
      <c r="A598" s="100" t="str">
        <f ca="1">IF(ISERROR(MATCH(F598,Код_КВР,0)),"",INDIRECT(ADDRESS(MATCH(F598,Код_КВР,0)+1,2,,,"КВР")))</f>
        <v>Предоставление субсидий бюджетным, автономным учреждениям и иным некоммерческим организациям</v>
      </c>
      <c r="B598" s="99">
        <v>805</v>
      </c>
      <c r="C598" s="102" t="s">
        <v>203</v>
      </c>
      <c r="D598" s="102" t="s">
        <v>222</v>
      </c>
      <c r="E598" s="99" t="s">
        <v>287</v>
      </c>
      <c r="F598" s="99">
        <v>600</v>
      </c>
      <c r="G598" s="108">
        <f>G599+G601</f>
        <v>159038.2</v>
      </c>
      <c r="H598" s="108">
        <f>H599+H601</f>
        <v>0</v>
      </c>
      <c r="I598" s="108">
        <f t="shared" si="111"/>
        <v>159038.2</v>
      </c>
      <c r="J598" s="108">
        <f>J599+J601</f>
        <v>0</v>
      </c>
      <c r="K598" s="109">
        <f aca="true" t="shared" si="121" ref="K598:K670">I598+J598</f>
        <v>159038.2</v>
      </c>
      <c r="L598" s="110">
        <f>L599+L601</f>
        <v>0</v>
      </c>
      <c r="M598" s="109">
        <f t="shared" si="117"/>
        <v>159038.2</v>
      </c>
      <c r="N598" s="110">
        <f>N599+N601</f>
        <v>-2877.3</v>
      </c>
      <c r="O598" s="109">
        <f t="shared" si="118"/>
        <v>156160.90000000002</v>
      </c>
      <c r="P598" s="110">
        <f>P599+P601</f>
        <v>0</v>
      </c>
      <c r="Q598" s="85">
        <f t="shared" si="116"/>
        <v>156160.90000000002</v>
      </c>
    </row>
    <row r="599" spans="1:17" ht="12.75">
      <c r="A599" s="100" t="str">
        <f ca="1">IF(ISERROR(MATCH(F599,Код_КВР,0)),"",INDIRECT(ADDRESS(MATCH(F599,Код_КВР,0)+1,2,,,"КВР")))</f>
        <v>Субсидии бюджетным учреждениям</v>
      </c>
      <c r="B599" s="99">
        <v>805</v>
      </c>
      <c r="C599" s="102" t="s">
        <v>203</v>
      </c>
      <c r="D599" s="102" t="s">
        <v>222</v>
      </c>
      <c r="E599" s="99" t="s">
        <v>287</v>
      </c>
      <c r="F599" s="99">
        <v>610</v>
      </c>
      <c r="G599" s="108">
        <f>G600</f>
        <v>155778.5</v>
      </c>
      <c r="H599" s="108">
        <f>H600</f>
        <v>0</v>
      </c>
      <c r="I599" s="108">
        <f t="shared" si="111"/>
        <v>155778.5</v>
      </c>
      <c r="J599" s="108">
        <f>J600</f>
        <v>0</v>
      </c>
      <c r="K599" s="109">
        <f t="shared" si="121"/>
        <v>155778.5</v>
      </c>
      <c r="L599" s="110">
        <f>L600</f>
        <v>0</v>
      </c>
      <c r="M599" s="109">
        <f t="shared" si="117"/>
        <v>155778.5</v>
      </c>
      <c r="N599" s="110">
        <f>N600</f>
        <v>-2877.3</v>
      </c>
      <c r="O599" s="109">
        <f t="shared" si="118"/>
        <v>152901.2</v>
      </c>
      <c r="P599" s="110">
        <f>P600</f>
        <v>0</v>
      </c>
      <c r="Q599" s="85">
        <f t="shared" si="116"/>
        <v>152901.2</v>
      </c>
    </row>
    <row r="600" spans="1:17" ht="49.5">
      <c r="A600" s="100" t="str">
        <f ca="1">IF(ISERROR(MATCH(F600,Код_КВР,0)),"",INDIRECT(ADDRESS(MATCH(F600,Код_КВР,0)+1,2,,,"КВР")))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0" s="99">
        <v>805</v>
      </c>
      <c r="C600" s="102" t="s">
        <v>203</v>
      </c>
      <c r="D600" s="102" t="s">
        <v>222</v>
      </c>
      <c r="E600" s="99" t="s">
        <v>287</v>
      </c>
      <c r="F600" s="99">
        <v>611</v>
      </c>
      <c r="G600" s="108">
        <v>155778.5</v>
      </c>
      <c r="H600" s="111"/>
      <c r="I600" s="108">
        <f t="shared" si="111"/>
        <v>155778.5</v>
      </c>
      <c r="J600" s="111"/>
      <c r="K600" s="109">
        <f t="shared" si="121"/>
        <v>155778.5</v>
      </c>
      <c r="L600" s="109"/>
      <c r="M600" s="109">
        <f t="shared" si="117"/>
        <v>155778.5</v>
      </c>
      <c r="N600" s="109">
        <f>-2500-377.3</f>
        <v>-2877.3</v>
      </c>
      <c r="O600" s="109">
        <f t="shared" si="118"/>
        <v>152901.2</v>
      </c>
      <c r="P600" s="109"/>
      <c r="Q600" s="85">
        <f t="shared" si="116"/>
        <v>152901.2</v>
      </c>
    </row>
    <row r="601" spans="1:17" ht="12.75">
      <c r="A601" s="61" t="str">
        <f ca="1">IF(ISERROR(MATCH(F601,Код_КВР,0)),"",INDIRECT(ADDRESS(MATCH(F601,Код_КВР,0)+1,2,,,"КВР")))</f>
        <v>Субсидии автономным учреждениям</v>
      </c>
      <c r="B601" s="88">
        <v>805</v>
      </c>
      <c r="C601" s="8" t="s">
        <v>203</v>
      </c>
      <c r="D601" s="8" t="s">
        <v>222</v>
      </c>
      <c r="E601" s="115" t="s">
        <v>287</v>
      </c>
      <c r="F601" s="115">
        <v>620</v>
      </c>
      <c r="G601" s="69">
        <f>G602</f>
        <v>3259.7</v>
      </c>
      <c r="H601" s="69">
        <f>H602</f>
        <v>0</v>
      </c>
      <c r="I601" s="69">
        <f t="shared" si="111"/>
        <v>3259.7</v>
      </c>
      <c r="J601" s="69">
        <f>J602</f>
        <v>0</v>
      </c>
      <c r="K601" s="85">
        <f t="shared" si="121"/>
        <v>3259.7</v>
      </c>
      <c r="L601" s="13">
        <f>L602</f>
        <v>0</v>
      </c>
      <c r="M601" s="85">
        <f t="shared" si="117"/>
        <v>3259.7</v>
      </c>
      <c r="N601" s="13">
        <f>N602</f>
        <v>0</v>
      </c>
      <c r="O601" s="85">
        <f t="shared" si="118"/>
        <v>3259.7</v>
      </c>
      <c r="P601" s="13">
        <f>P602</f>
        <v>0</v>
      </c>
      <c r="Q601" s="85">
        <f t="shared" si="116"/>
        <v>3259.7</v>
      </c>
    </row>
    <row r="602" spans="1:17" ht="49.5">
      <c r="A602" s="61" t="str">
        <f ca="1">IF(ISERROR(MATCH(F602,Код_КВР,0)),"",INDIRECT(ADDRESS(MATCH(F602,Код_КВР,0)+1,2,,,"КВР")))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02" s="88">
        <v>805</v>
      </c>
      <c r="C602" s="8" t="s">
        <v>203</v>
      </c>
      <c r="D602" s="8" t="s">
        <v>222</v>
      </c>
      <c r="E602" s="115" t="s">
        <v>287</v>
      </c>
      <c r="F602" s="115">
        <v>621</v>
      </c>
      <c r="G602" s="69">
        <v>3259.7</v>
      </c>
      <c r="H602" s="64"/>
      <c r="I602" s="69">
        <f t="shared" si="111"/>
        <v>3259.7</v>
      </c>
      <c r="J602" s="64"/>
      <c r="K602" s="85">
        <f t="shared" si="121"/>
        <v>3259.7</v>
      </c>
      <c r="L602" s="85"/>
      <c r="M602" s="85">
        <f t="shared" si="117"/>
        <v>3259.7</v>
      </c>
      <c r="N602" s="85"/>
      <c r="O602" s="85">
        <f t="shared" si="118"/>
        <v>3259.7</v>
      </c>
      <c r="P602" s="85"/>
      <c r="Q602" s="85">
        <f t="shared" si="116"/>
        <v>3259.7</v>
      </c>
    </row>
    <row r="603" spans="1:17" ht="82.5">
      <c r="A603" s="61" t="str">
        <f ca="1">IF(ISERROR(MATCH(E603,Код_КЦСР,0)),"",INDIRECT(ADDRESS(MATCH(E603,Код_КЦСР,0)+1,2,,,"КЦСР")))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</v>
      </c>
      <c r="B603" s="88">
        <v>805</v>
      </c>
      <c r="C603" s="8" t="s">
        <v>203</v>
      </c>
      <c r="D603" s="8" t="s">
        <v>222</v>
      </c>
      <c r="E603" s="115" t="s">
        <v>288</v>
      </c>
      <c r="F603" s="115"/>
      <c r="G603" s="69">
        <f aca="true" t="shared" si="122" ref="G603:P605">G604</f>
        <v>8367.7</v>
      </c>
      <c r="H603" s="69">
        <f t="shared" si="122"/>
        <v>0</v>
      </c>
      <c r="I603" s="69">
        <f t="shared" si="111"/>
        <v>8367.7</v>
      </c>
      <c r="J603" s="69">
        <f t="shared" si="122"/>
        <v>0</v>
      </c>
      <c r="K603" s="85">
        <f t="shared" si="121"/>
        <v>8367.7</v>
      </c>
      <c r="L603" s="13">
        <f t="shared" si="122"/>
        <v>0</v>
      </c>
      <c r="M603" s="85">
        <f t="shared" si="117"/>
        <v>8367.7</v>
      </c>
      <c r="N603" s="13">
        <f t="shared" si="122"/>
        <v>0</v>
      </c>
      <c r="O603" s="85">
        <f t="shared" si="118"/>
        <v>8367.7</v>
      </c>
      <c r="P603" s="13">
        <f t="shared" si="122"/>
        <v>0</v>
      </c>
      <c r="Q603" s="85">
        <f t="shared" si="116"/>
        <v>8367.7</v>
      </c>
    </row>
    <row r="604" spans="1:17" ht="33">
      <c r="A604" s="61" t="str">
        <f ca="1">IF(ISERROR(MATCH(F604,Код_КВР,0)),"",INDIRECT(ADDRESS(MATCH(F604,Код_КВР,0)+1,2,,,"КВР")))</f>
        <v>Предоставление субсидий бюджетным, автономным учреждениям и иным некоммерческим организациям</v>
      </c>
      <c r="B604" s="88">
        <v>805</v>
      </c>
      <c r="C604" s="8" t="s">
        <v>203</v>
      </c>
      <c r="D604" s="8" t="s">
        <v>222</v>
      </c>
      <c r="E604" s="115" t="s">
        <v>288</v>
      </c>
      <c r="F604" s="115">
        <v>600</v>
      </c>
      <c r="G604" s="69">
        <f t="shared" si="122"/>
        <v>8367.7</v>
      </c>
      <c r="H604" s="69">
        <f t="shared" si="122"/>
        <v>0</v>
      </c>
      <c r="I604" s="69">
        <f aca="true" t="shared" si="123" ref="I604:I679">G604+H604</f>
        <v>8367.7</v>
      </c>
      <c r="J604" s="69">
        <f t="shared" si="122"/>
        <v>0</v>
      </c>
      <c r="K604" s="85">
        <f t="shared" si="121"/>
        <v>8367.7</v>
      </c>
      <c r="L604" s="13">
        <f t="shared" si="122"/>
        <v>0</v>
      </c>
      <c r="M604" s="85">
        <f t="shared" si="117"/>
        <v>8367.7</v>
      </c>
      <c r="N604" s="13">
        <f t="shared" si="122"/>
        <v>0</v>
      </c>
      <c r="O604" s="85">
        <f t="shared" si="118"/>
        <v>8367.7</v>
      </c>
      <c r="P604" s="13">
        <f t="shared" si="122"/>
        <v>0</v>
      </c>
      <c r="Q604" s="85">
        <f t="shared" si="116"/>
        <v>8367.7</v>
      </c>
    </row>
    <row r="605" spans="1:17" ht="12.75">
      <c r="A605" s="61" t="str">
        <f ca="1">IF(ISERROR(MATCH(F605,Код_КВР,0)),"",INDIRECT(ADDRESS(MATCH(F605,Код_КВР,0)+1,2,,,"КВР")))</f>
        <v>Субсидии бюджетным учреждениям</v>
      </c>
      <c r="B605" s="88">
        <v>805</v>
      </c>
      <c r="C605" s="8" t="s">
        <v>203</v>
      </c>
      <c r="D605" s="8" t="s">
        <v>222</v>
      </c>
      <c r="E605" s="115" t="s">
        <v>288</v>
      </c>
      <c r="F605" s="115">
        <v>610</v>
      </c>
      <c r="G605" s="69">
        <f t="shared" si="122"/>
        <v>8367.7</v>
      </c>
      <c r="H605" s="69">
        <f t="shared" si="122"/>
        <v>0</v>
      </c>
      <c r="I605" s="69">
        <f t="shared" si="123"/>
        <v>8367.7</v>
      </c>
      <c r="J605" s="69">
        <f t="shared" si="122"/>
        <v>0</v>
      </c>
      <c r="K605" s="85">
        <f t="shared" si="121"/>
        <v>8367.7</v>
      </c>
      <c r="L605" s="13">
        <f t="shared" si="122"/>
        <v>0</v>
      </c>
      <c r="M605" s="85">
        <f t="shared" si="117"/>
        <v>8367.7</v>
      </c>
      <c r="N605" s="13">
        <f t="shared" si="122"/>
        <v>0</v>
      </c>
      <c r="O605" s="85">
        <f t="shared" si="118"/>
        <v>8367.7</v>
      </c>
      <c r="P605" s="13">
        <f t="shared" si="122"/>
        <v>0</v>
      </c>
      <c r="Q605" s="85">
        <f t="shared" si="116"/>
        <v>8367.7</v>
      </c>
    </row>
    <row r="606" spans="1:17" ht="49.5">
      <c r="A606" s="61" t="str">
        <f ca="1">IF(ISERROR(MATCH(F606,Код_КВР,0)),"",INDIRECT(ADDRESS(MATCH(F606,Код_КВР,0)+1,2,,,"КВР")))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06" s="88">
        <v>805</v>
      </c>
      <c r="C606" s="8" t="s">
        <v>203</v>
      </c>
      <c r="D606" s="8" t="s">
        <v>222</v>
      </c>
      <c r="E606" s="115" t="s">
        <v>288</v>
      </c>
      <c r="F606" s="115">
        <v>611</v>
      </c>
      <c r="G606" s="69">
        <v>8367.7</v>
      </c>
      <c r="H606" s="64"/>
      <c r="I606" s="69">
        <f t="shared" si="123"/>
        <v>8367.7</v>
      </c>
      <c r="J606" s="64"/>
      <c r="K606" s="85">
        <f t="shared" si="121"/>
        <v>8367.7</v>
      </c>
      <c r="L606" s="85"/>
      <c r="M606" s="85">
        <f t="shared" si="117"/>
        <v>8367.7</v>
      </c>
      <c r="N606" s="85"/>
      <c r="O606" s="85">
        <f t="shared" si="118"/>
        <v>8367.7</v>
      </c>
      <c r="P606" s="85"/>
      <c r="Q606" s="85">
        <f t="shared" si="116"/>
        <v>8367.7</v>
      </c>
    </row>
    <row r="607" spans="1:17" ht="33">
      <c r="A607" s="61" t="str">
        <f ca="1">IF(ISERROR(MATCH(E607,Код_КЦСР,0)),"",INDIRECT(ADDRESS(MATCH(E607,Код_КЦСР,0)+1,2,,,"КЦСР")))</f>
        <v>Формирование комплексной системы выявления, развития и поддержки одаренных детей и молодых талантов</v>
      </c>
      <c r="B607" s="88">
        <v>805</v>
      </c>
      <c r="C607" s="8" t="s">
        <v>203</v>
      </c>
      <c r="D607" s="8" t="s">
        <v>222</v>
      </c>
      <c r="E607" s="115" t="s">
        <v>289</v>
      </c>
      <c r="F607" s="115"/>
      <c r="G607" s="69">
        <f>G608</f>
        <v>458</v>
      </c>
      <c r="H607" s="69">
        <f>H608</f>
        <v>0</v>
      </c>
      <c r="I607" s="69">
        <f t="shared" si="123"/>
        <v>458</v>
      </c>
      <c r="J607" s="69">
        <f>J608</f>
        <v>0</v>
      </c>
      <c r="K607" s="85">
        <f t="shared" si="121"/>
        <v>458</v>
      </c>
      <c r="L607" s="13">
        <f>L608</f>
        <v>0</v>
      </c>
      <c r="M607" s="85">
        <f t="shared" si="117"/>
        <v>458</v>
      </c>
      <c r="N607" s="13">
        <f>N608</f>
        <v>0</v>
      </c>
      <c r="O607" s="85">
        <f t="shared" si="118"/>
        <v>458</v>
      </c>
      <c r="P607" s="13">
        <f>P608</f>
        <v>10</v>
      </c>
      <c r="Q607" s="85">
        <f t="shared" si="116"/>
        <v>468</v>
      </c>
    </row>
    <row r="608" spans="1:17" ht="12.75">
      <c r="A608" s="61" t="str">
        <f ca="1">IF(ISERROR(MATCH(F608,Код_КВР,0)),"",INDIRECT(ADDRESS(MATCH(F608,Код_КВР,0)+1,2,,,"КВР")))</f>
        <v>Социальное обеспечение и иные выплаты населению</v>
      </c>
      <c r="B608" s="88">
        <v>805</v>
      </c>
      <c r="C608" s="8" t="s">
        <v>203</v>
      </c>
      <c r="D608" s="8" t="s">
        <v>222</v>
      </c>
      <c r="E608" s="115" t="s">
        <v>289</v>
      </c>
      <c r="F608" s="115">
        <v>300</v>
      </c>
      <c r="G608" s="69">
        <f>SUM(G609:G610)</f>
        <v>458</v>
      </c>
      <c r="H608" s="69">
        <f>SUM(H609:H610)</f>
        <v>0</v>
      </c>
      <c r="I608" s="69">
        <f t="shared" si="123"/>
        <v>458</v>
      </c>
      <c r="J608" s="69">
        <f>SUM(J609:J610)</f>
        <v>0</v>
      </c>
      <c r="K608" s="85">
        <f t="shared" si="121"/>
        <v>458</v>
      </c>
      <c r="L608" s="13">
        <f>SUM(L609:L610)</f>
        <v>0</v>
      </c>
      <c r="M608" s="85">
        <f t="shared" si="117"/>
        <v>458</v>
      </c>
      <c r="N608" s="13">
        <f>SUM(N609:N610)</f>
        <v>0</v>
      </c>
      <c r="O608" s="85">
        <f t="shared" si="118"/>
        <v>458</v>
      </c>
      <c r="P608" s="13">
        <f>SUM(P609:P610)</f>
        <v>10</v>
      </c>
      <c r="Q608" s="85">
        <f aca="true" t="shared" si="124" ref="Q608:Q671">O608+P608</f>
        <v>468</v>
      </c>
    </row>
    <row r="609" spans="1:17" ht="12.75">
      <c r="A609" s="61" t="str">
        <f ca="1">IF(ISERROR(MATCH(F609,Код_КВР,0)),"",INDIRECT(ADDRESS(MATCH(F609,Код_КВР,0)+1,2,,,"КВР")))</f>
        <v>Стипендии</v>
      </c>
      <c r="B609" s="88">
        <v>805</v>
      </c>
      <c r="C609" s="8" t="s">
        <v>203</v>
      </c>
      <c r="D609" s="8" t="s">
        <v>222</v>
      </c>
      <c r="E609" s="115" t="s">
        <v>289</v>
      </c>
      <c r="F609" s="115">
        <v>340</v>
      </c>
      <c r="G609" s="69">
        <v>200</v>
      </c>
      <c r="H609" s="64"/>
      <c r="I609" s="69">
        <f t="shared" si="123"/>
        <v>200</v>
      </c>
      <c r="J609" s="64"/>
      <c r="K609" s="85">
        <f t="shared" si="121"/>
        <v>200</v>
      </c>
      <c r="L609" s="85"/>
      <c r="M609" s="85">
        <f t="shared" si="117"/>
        <v>200</v>
      </c>
      <c r="N609" s="85"/>
      <c r="O609" s="85">
        <f t="shared" si="118"/>
        <v>200</v>
      </c>
      <c r="P609" s="85"/>
      <c r="Q609" s="85">
        <f t="shared" si="124"/>
        <v>200</v>
      </c>
    </row>
    <row r="610" spans="1:17" ht="12.75">
      <c r="A610" s="61" t="str">
        <f ca="1">IF(ISERROR(MATCH(F610,Код_КВР,0)),"",INDIRECT(ADDRESS(MATCH(F610,Код_КВР,0)+1,2,,,"КВР")))</f>
        <v>Премии и гранты</v>
      </c>
      <c r="B610" s="88">
        <v>805</v>
      </c>
      <c r="C610" s="8" t="s">
        <v>203</v>
      </c>
      <c r="D610" s="8" t="s">
        <v>222</v>
      </c>
      <c r="E610" s="115" t="s">
        <v>289</v>
      </c>
      <c r="F610" s="115">
        <v>350</v>
      </c>
      <c r="G610" s="69">
        <v>258</v>
      </c>
      <c r="H610" s="64"/>
      <c r="I610" s="69">
        <f t="shared" si="123"/>
        <v>258</v>
      </c>
      <c r="J610" s="64"/>
      <c r="K610" s="85">
        <f t="shared" si="121"/>
        <v>258</v>
      </c>
      <c r="L610" s="85"/>
      <c r="M610" s="85">
        <f t="shared" si="117"/>
        <v>258</v>
      </c>
      <c r="N610" s="85"/>
      <c r="O610" s="85">
        <f t="shared" si="118"/>
        <v>258</v>
      </c>
      <c r="P610" s="85">
        <v>10</v>
      </c>
      <c r="Q610" s="85">
        <f t="shared" si="124"/>
        <v>268</v>
      </c>
    </row>
    <row r="611" spans="1:17" ht="66">
      <c r="A611" s="61" t="str">
        <f ca="1">IF(ISERROR(MATCH(E611,Код_КЦСР,0)),"",INDIRECT(ADDRESS(MATCH(E611,Код_КЦСР,0)+1,2,,,"КЦСР")))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общеобразовательных учреждениях за счет субвенций из областного бюджета</v>
      </c>
      <c r="B611" s="88">
        <v>805</v>
      </c>
      <c r="C611" s="8" t="s">
        <v>203</v>
      </c>
      <c r="D611" s="8" t="s">
        <v>222</v>
      </c>
      <c r="E611" s="115" t="s">
        <v>444</v>
      </c>
      <c r="F611" s="115"/>
      <c r="G611" s="69">
        <f>G612</f>
        <v>1155626.6</v>
      </c>
      <c r="H611" s="69">
        <f>H612</f>
        <v>0</v>
      </c>
      <c r="I611" s="69">
        <f t="shared" si="123"/>
        <v>1155626.6</v>
      </c>
      <c r="J611" s="69">
        <f>J612</f>
        <v>0</v>
      </c>
      <c r="K611" s="85">
        <f t="shared" si="121"/>
        <v>1155626.6</v>
      </c>
      <c r="L611" s="13">
        <f>L612</f>
        <v>0</v>
      </c>
      <c r="M611" s="85">
        <f t="shared" si="117"/>
        <v>1155626.6</v>
      </c>
      <c r="N611" s="13">
        <f>N612</f>
        <v>0</v>
      </c>
      <c r="O611" s="85">
        <f t="shared" si="118"/>
        <v>1155626.6</v>
      </c>
      <c r="P611" s="13">
        <f>P612</f>
        <v>0</v>
      </c>
      <c r="Q611" s="85">
        <f t="shared" si="124"/>
        <v>1155626.6</v>
      </c>
    </row>
    <row r="612" spans="1:17" ht="33">
      <c r="A612" s="61" t="str">
        <f ca="1">IF(ISERROR(MATCH(F612,Код_КВР,0)),"",INDIRECT(ADDRESS(MATCH(F612,Код_КВР,0)+1,2,,,"КВР")))</f>
        <v>Предоставление субсидий бюджетным, автономным учреждениям и иным некоммерческим организациям</v>
      </c>
      <c r="B612" s="88">
        <v>805</v>
      </c>
      <c r="C612" s="8" t="s">
        <v>203</v>
      </c>
      <c r="D612" s="8" t="s">
        <v>222</v>
      </c>
      <c r="E612" s="115" t="s">
        <v>444</v>
      </c>
      <c r="F612" s="115">
        <v>600</v>
      </c>
      <c r="G612" s="69">
        <f>G613+G615</f>
        <v>1155626.6</v>
      </c>
      <c r="H612" s="69">
        <f>H613+H615</f>
        <v>0</v>
      </c>
      <c r="I612" s="69">
        <f t="shared" si="123"/>
        <v>1155626.6</v>
      </c>
      <c r="J612" s="69">
        <f>J613+J615</f>
        <v>0</v>
      </c>
      <c r="K612" s="85">
        <f t="shared" si="121"/>
        <v>1155626.6</v>
      </c>
      <c r="L612" s="13">
        <f>L613+L615</f>
        <v>0</v>
      </c>
      <c r="M612" s="85">
        <f t="shared" si="117"/>
        <v>1155626.6</v>
      </c>
      <c r="N612" s="13">
        <f>N613+N615</f>
        <v>0</v>
      </c>
      <c r="O612" s="85">
        <f t="shared" si="118"/>
        <v>1155626.6</v>
      </c>
      <c r="P612" s="13">
        <f>P613+P615</f>
        <v>0</v>
      </c>
      <c r="Q612" s="85">
        <f t="shared" si="124"/>
        <v>1155626.6</v>
      </c>
    </row>
    <row r="613" spans="1:17" ht="12.75">
      <c r="A613" s="61" t="str">
        <f ca="1">IF(ISERROR(MATCH(F613,Код_КВР,0)),"",INDIRECT(ADDRESS(MATCH(F613,Код_КВР,0)+1,2,,,"КВР")))</f>
        <v>Субсидии бюджетным учреждениям</v>
      </c>
      <c r="B613" s="88">
        <v>805</v>
      </c>
      <c r="C613" s="8" t="s">
        <v>203</v>
      </c>
      <c r="D613" s="8" t="s">
        <v>222</v>
      </c>
      <c r="E613" s="115" t="s">
        <v>444</v>
      </c>
      <c r="F613" s="115">
        <v>610</v>
      </c>
      <c r="G613" s="69">
        <f>G614</f>
        <v>1133628.3</v>
      </c>
      <c r="H613" s="69">
        <f>H614</f>
        <v>0</v>
      </c>
      <c r="I613" s="69">
        <f t="shared" si="123"/>
        <v>1133628.3</v>
      </c>
      <c r="J613" s="69">
        <f>J614</f>
        <v>0</v>
      </c>
      <c r="K613" s="85">
        <f t="shared" si="121"/>
        <v>1133628.3</v>
      </c>
      <c r="L613" s="13">
        <f>L614</f>
        <v>0</v>
      </c>
      <c r="M613" s="85">
        <f t="shared" si="117"/>
        <v>1133628.3</v>
      </c>
      <c r="N613" s="13">
        <f>N614</f>
        <v>0</v>
      </c>
      <c r="O613" s="85">
        <f t="shared" si="118"/>
        <v>1133628.3</v>
      </c>
      <c r="P613" s="13">
        <f>P614</f>
        <v>0</v>
      </c>
      <c r="Q613" s="85">
        <f t="shared" si="124"/>
        <v>1133628.3</v>
      </c>
    </row>
    <row r="614" spans="1:17" ht="49.5">
      <c r="A614" s="61" t="str">
        <f ca="1">IF(ISERROR(MATCH(F614,Код_КВР,0)),"",INDIRECT(ADDRESS(MATCH(F614,Код_КВР,0)+1,2,,,"КВР")))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14" s="88">
        <v>805</v>
      </c>
      <c r="C614" s="8" t="s">
        <v>203</v>
      </c>
      <c r="D614" s="8" t="s">
        <v>222</v>
      </c>
      <c r="E614" s="115" t="s">
        <v>444</v>
      </c>
      <c r="F614" s="115">
        <v>611</v>
      </c>
      <c r="G614" s="69">
        <f>1055697.5+77930.8</f>
        <v>1133628.3</v>
      </c>
      <c r="H614" s="64"/>
      <c r="I614" s="69">
        <f t="shared" si="123"/>
        <v>1133628.3</v>
      </c>
      <c r="J614" s="64"/>
      <c r="K614" s="85">
        <f t="shared" si="121"/>
        <v>1133628.3</v>
      </c>
      <c r="L614" s="85"/>
      <c r="M614" s="85">
        <f t="shared" si="117"/>
        <v>1133628.3</v>
      </c>
      <c r="N614" s="85"/>
      <c r="O614" s="85">
        <f t="shared" si="118"/>
        <v>1133628.3</v>
      </c>
      <c r="P614" s="85"/>
      <c r="Q614" s="85">
        <f t="shared" si="124"/>
        <v>1133628.3</v>
      </c>
    </row>
    <row r="615" spans="1:17" ht="12.75">
      <c r="A615" s="61" t="str">
        <f ca="1">IF(ISERROR(MATCH(F615,Код_КВР,0)),"",INDIRECT(ADDRESS(MATCH(F615,Код_КВР,0)+1,2,,,"КВР")))</f>
        <v>Субсидии автономным учреждениям</v>
      </c>
      <c r="B615" s="88">
        <v>805</v>
      </c>
      <c r="C615" s="8" t="s">
        <v>203</v>
      </c>
      <c r="D615" s="8" t="s">
        <v>222</v>
      </c>
      <c r="E615" s="115" t="s">
        <v>444</v>
      </c>
      <c r="F615" s="115">
        <v>620</v>
      </c>
      <c r="G615" s="69">
        <f>G616</f>
        <v>21998.3</v>
      </c>
      <c r="H615" s="69">
        <f>H616</f>
        <v>0</v>
      </c>
      <c r="I615" s="69">
        <f t="shared" si="123"/>
        <v>21998.3</v>
      </c>
      <c r="J615" s="69">
        <f>J616</f>
        <v>0</v>
      </c>
      <c r="K615" s="85">
        <f t="shared" si="121"/>
        <v>21998.3</v>
      </c>
      <c r="L615" s="13">
        <f>L616</f>
        <v>0</v>
      </c>
      <c r="M615" s="85">
        <f t="shared" si="117"/>
        <v>21998.3</v>
      </c>
      <c r="N615" s="13">
        <f>N616</f>
        <v>0</v>
      </c>
      <c r="O615" s="85">
        <f t="shared" si="118"/>
        <v>21998.3</v>
      </c>
      <c r="P615" s="13">
        <f>P616</f>
        <v>0</v>
      </c>
      <c r="Q615" s="85">
        <f t="shared" si="124"/>
        <v>21998.3</v>
      </c>
    </row>
    <row r="616" spans="1:17" ht="49.5">
      <c r="A616" s="61" t="str">
        <f ca="1">IF(ISERROR(MATCH(F616,Код_КВР,0)),"",INDIRECT(ADDRESS(MATCH(F616,Код_КВР,0)+1,2,,,"КВР")))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16" s="88">
        <v>805</v>
      </c>
      <c r="C616" s="8" t="s">
        <v>203</v>
      </c>
      <c r="D616" s="8" t="s">
        <v>222</v>
      </c>
      <c r="E616" s="115" t="s">
        <v>444</v>
      </c>
      <c r="F616" s="115">
        <v>621</v>
      </c>
      <c r="G616" s="69">
        <v>21998.3</v>
      </c>
      <c r="H616" s="64"/>
      <c r="I616" s="69">
        <f t="shared" si="123"/>
        <v>21998.3</v>
      </c>
      <c r="J616" s="64"/>
      <c r="K616" s="85">
        <f t="shared" si="121"/>
        <v>21998.3</v>
      </c>
      <c r="L616" s="85"/>
      <c r="M616" s="85">
        <f t="shared" si="117"/>
        <v>21998.3</v>
      </c>
      <c r="N616" s="85"/>
      <c r="O616" s="85">
        <f t="shared" si="118"/>
        <v>21998.3</v>
      </c>
      <c r="P616" s="85"/>
      <c r="Q616" s="85">
        <f t="shared" si="124"/>
        <v>21998.3</v>
      </c>
    </row>
    <row r="617" spans="1:17" ht="96.75" customHeight="1">
      <c r="A617" s="61" t="str">
        <f ca="1">IF(ISERROR(MATCH(E617,Код_КЦСР,0)),"",INDIRECT(ADDRESS(MATCH(E617,Код_КЦСР,0)+1,2,,,"КЦСР")))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617" s="88">
        <v>805</v>
      </c>
      <c r="C617" s="8" t="s">
        <v>203</v>
      </c>
      <c r="D617" s="8" t="s">
        <v>222</v>
      </c>
      <c r="E617" s="115" t="s">
        <v>443</v>
      </c>
      <c r="F617" s="115"/>
      <c r="G617" s="69">
        <f>G618</f>
        <v>18111.4</v>
      </c>
      <c r="H617" s="69">
        <f>H618</f>
        <v>0</v>
      </c>
      <c r="I617" s="69">
        <f>G617+H617</f>
        <v>18111.4</v>
      </c>
      <c r="J617" s="69">
        <f>J618</f>
        <v>-7173</v>
      </c>
      <c r="K617" s="85">
        <f>I617+J617</f>
        <v>10938.400000000001</v>
      </c>
      <c r="L617" s="13">
        <f>L618</f>
        <v>0</v>
      </c>
      <c r="M617" s="85">
        <f t="shared" si="117"/>
        <v>10938.400000000001</v>
      </c>
      <c r="N617" s="13">
        <f>N618</f>
        <v>0</v>
      </c>
      <c r="O617" s="85">
        <f t="shared" si="118"/>
        <v>10938.400000000001</v>
      </c>
      <c r="P617" s="13">
        <f>P618</f>
        <v>0</v>
      </c>
      <c r="Q617" s="85">
        <f t="shared" si="124"/>
        <v>10938.400000000001</v>
      </c>
    </row>
    <row r="618" spans="1:17" ht="33">
      <c r="A618" s="61" t="str">
        <f ca="1">IF(ISERROR(MATCH(F618,Код_КВР,0)),"",INDIRECT(ADDRESS(MATCH(F618,Код_КВР,0)+1,2,,,"КВР")))</f>
        <v>Предоставление субсидий бюджетным, автономным учреждениям и иным некоммерческим организациям</v>
      </c>
      <c r="B618" s="88">
        <v>805</v>
      </c>
      <c r="C618" s="8" t="s">
        <v>203</v>
      </c>
      <c r="D618" s="8" t="s">
        <v>222</v>
      </c>
      <c r="E618" s="115" t="s">
        <v>443</v>
      </c>
      <c r="F618" s="115">
        <v>600</v>
      </c>
      <c r="G618" s="69">
        <f>G619</f>
        <v>18111.4</v>
      </c>
      <c r="H618" s="69">
        <f>H619</f>
        <v>0</v>
      </c>
      <c r="I618" s="69">
        <f t="shared" si="123"/>
        <v>18111.4</v>
      </c>
      <c r="J618" s="69">
        <f>J619</f>
        <v>-7173</v>
      </c>
      <c r="K618" s="85">
        <f t="shared" si="121"/>
        <v>10938.400000000001</v>
      </c>
      <c r="L618" s="13">
        <f>L619</f>
        <v>0</v>
      </c>
      <c r="M618" s="85">
        <f t="shared" si="117"/>
        <v>10938.400000000001</v>
      </c>
      <c r="N618" s="13">
        <f>N619</f>
        <v>0</v>
      </c>
      <c r="O618" s="85">
        <f t="shared" si="118"/>
        <v>10938.400000000001</v>
      </c>
      <c r="P618" s="13">
        <f>P619</f>
        <v>0</v>
      </c>
      <c r="Q618" s="85">
        <f t="shared" si="124"/>
        <v>10938.400000000001</v>
      </c>
    </row>
    <row r="619" spans="1:17" ht="12.75">
      <c r="A619" s="61" t="str">
        <f ca="1">IF(ISERROR(MATCH(F619,Код_КВР,0)),"",INDIRECT(ADDRESS(MATCH(F619,Код_КВР,0)+1,2,,,"КВР")))</f>
        <v>Субсидии бюджетным учреждениям</v>
      </c>
      <c r="B619" s="88">
        <v>805</v>
      </c>
      <c r="C619" s="8" t="s">
        <v>203</v>
      </c>
      <c r="D619" s="8" t="s">
        <v>222</v>
      </c>
      <c r="E619" s="115" t="s">
        <v>443</v>
      </c>
      <c r="F619" s="115">
        <v>610</v>
      </c>
      <c r="G619" s="69">
        <f>G620</f>
        <v>18111.4</v>
      </c>
      <c r="H619" s="64"/>
      <c r="I619" s="69">
        <f t="shared" si="123"/>
        <v>18111.4</v>
      </c>
      <c r="J619" s="64">
        <f>J620</f>
        <v>-7173</v>
      </c>
      <c r="K619" s="85">
        <f t="shared" si="121"/>
        <v>10938.400000000001</v>
      </c>
      <c r="L619" s="85">
        <f>L620</f>
        <v>0</v>
      </c>
      <c r="M619" s="85">
        <f t="shared" si="117"/>
        <v>10938.400000000001</v>
      </c>
      <c r="N619" s="85">
        <f>N620</f>
        <v>0</v>
      </c>
      <c r="O619" s="85">
        <f t="shared" si="118"/>
        <v>10938.400000000001</v>
      </c>
      <c r="P619" s="85">
        <f>P620</f>
        <v>0</v>
      </c>
      <c r="Q619" s="85">
        <f t="shared" si="124"/>
        <v>10938.400000000001</v>
      </c>
    </row>
    <row r="620" spans="1:17" ht="49.5">
      <c r="A620" s="61" t="str">
        <f ca="1">IF(ISERROR(MATCH(F620,Код_КВР,0)),"",INDIRECT(ADDRESS(MATCH(F620,Код_КВР,0)+1,2,,,"КВР")))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20" s="88">
        <v>805</v>
      </c>
      <c r="C620" s="8" t="s">
        <v>203</v>
      </c>
      <c r="D620" s="8" t="s">
        <v>222</v>
      </c>
      <c r="E620" s="115" t="s">
        <v>443</v>
      </c>
      <c r="F620" s="115">
        <v>611</v>
      </c>
      <c r="G620" s="69">
        <v>18111.4</v>
      </c>
      <c r="H620" s="64"/>
      <c r="I620" s="69">
        <f t="shared" si="123"/>
        <v>18111.4</v>
      </c>
      <c r="J620" s="64">
        <f>-5464.6-1708.4</f>
        <v>-7173</v>
      </c>
      <c r="K620" s="85">
        <f t="shared" si="121"/>
        <v>10938.400000000001</v>
      </c>
      <c r="L620" s="85"/>
      <c r="M620" s="85">
        <f t="shared" si="117"/>
        <v>10938.400000000001</v>
      </c>
      <c r="N620" s="85"/>
      <c r="O620" s="85">
        <f t="shared" si="118"/>
        <v>10938.400000000001</v>
      </c>
      <c r="P620" s="85"/>
      <c r="Q620" s="85">
        <f t="shared" si="124"/>
        <v>10938.400000000001</v>
      </c>
    </row>
    <row r="621" spans="1:17" ht="12.75">
      <c r="A621" s="61" t="str">
        <f ca="1">IF(ISERROR(MATCH(E621,Код_КЦСР,0)),"",INDIRECT(ADDRESS(MATCH(E621,Код_КЦСР,0)+1,2,,,"КЦСР")))</f>
        <v>Дополнительное образование</v>
      </c>
      <c r="B621" s="88">
        <v>805</v>
      </c>
      <c r="C621" s="8" t="s">
        <v>203</v>
      </c>
      <c r="D621" s="8" t="s">
        <v>222</v>
      </c>
      <c r="E621" s="115" t="s">
        <v>291</v>
      </c>
      <c r="F621" s="115"/>
      <c r="G621" s="69">
        <f>G622+G626</f>
        <v>90080.2</v>
      </c>
      <c r="H621" s="69">
        <f>H622+H626</f>
        <v>0</v>
      </c>
      <c r="I621" s="69">
        <f t="shared" si="123"/>
        <v>90080.2</v>
      </c>
      <c r="J621" s="69">
        <f>J622+J626</f>
        <v>0</v>
      </c>
      <c r="K621" s="85">
        <f t="shared" si="121"/>
        <v>90080.2</v>
      </c>
      <c r="L621" s="13">
        <f>L622+L626</f>
        <v>-77</v>
      </c>
      <c r="M621" s="85">
        <f t="shared" si="117"/>
        <v>90003.2</v>
      </c>
      <c r="N621" s="13">
        <f>N622+N626</f>
        <v>0</v>
      </c>
      <c r="O621" s="85">
        <f t="shared" si="118"/>
        <v>90003.2</v>
      </c>
      <c r="P621" s="13">
        <f>P622+P626</f>
        <v>0</v>
      </c>
      <c r="Q621" s="85">
        <f t="shared" si="124"/>
        <v>90003.2</v>
      </c>
    </row>
    <row r="622" spans="1:17" ht="12.75">
      <c r="A622" s="61" t="str">
        <f ca="1">IF(ISERROR(MATCH(E622,Код_КЦСР,0)),"",INDIRECT(ADDRESS(MATCH(E622,Код_КЦСР,0)+1,2,,,"КЦСР")))</f>
        <v xml:space="preserve">Организация предоставления дополнительного образования детям </v>
      </c>
      <c r="B622" s="88">
        <v>805</v>
      </c>
      <c r="C622" s="8" t="s">
        <v>203</v>
      </c>
      <c r="D622" s="8" t="s">
        <v>222</v>
      </c>
      <c r="E622" s="115" t="s">
        <v>293</v>
      </c>
      <c r="F622" s="115"/>
      <c r="G622" s="69">
        <f aca="true" t="shared" si="125" ref="G622:P624">G623</f>
        <v>88222.7</v>
      </c>
      <c r="H622" s="69">
        <f t="shared" si="125"/>
        <v>0</v>
      </c>
      <c r="I622" s="69">
        <f t="shared" si="123"/>
        <v>88222.7</v>
      </c>
      <c r="J622" s="69">
        <f t="shared" si="125"/>
        <v>0</v>
      </c>
      <c r="K622" s="85">
        <f t="shared" si="121"/>
        <v>88222.7</v>
      </c>
      <c r="L622" s="13">
        <f t="shared" si="125"/>
        <v>-77</v>
      </c>
      <c r="M622" s="85">
        <f t="shared" si="117"/>
        <v>88145.7</v>
      </c>
      <c r="N622" s="13">
        <f t="shared" si="125"/>
        <v>0</v>
      </c>
      <c r="O622" s="85">
        <f t="shared" si="118"/>
        <v>88145.7</v>
      </c>
      <c r="P622" s="13">
        <f t="shared" si="125"/>
        <v>0</v>
      </c>
      <c r="Q622" s="85">
        <f t="shared" si="124"/>
        <v>88145.7</v>
      </c>
    </row>
    <row r="623" spans="1:17" ht="33">
      <c r="A623" s="61" t="str">
        <f ca="1">IF(ISERROR(MATCH(F623,Код_КВР,0)),"",INDIRECT(ADDRESS(MATCH(F623,Код_КВР,0)+1,2,,,"КВР")))</f>
        <v>Предоставление субсидий бюджетным, автономным учреждениям и иным некоммерческим организациям</v>
      </c>
      <c r="B623" s="88">
        <v>805</v>
      </c>
      <c r="C623" s="8" t="s">
        <v>203</v>
      </c>
      <c r="D623" s="8" t="s">
        <v>222</v>
      </c>
      <c r="E623" s="115" t="s">
        <v>293</v>
      </c>
      <c r="F623" s="115">
        <v>600</v>
      </c>
      <c r="G623" s="69">
        <f t="shared" si="125"/>
        <v>88222.7</v>
      </c>
      <c r="H623" s="69">
        <f t="shared" si="125"/>
        <v>0</v>
      </c>
      <c r="I623" s="69">
        <f t="shared" si="123"/>
        <v>88222.7</v>
      </c>
      <c r="J623" s="69">
        <f t="shared" si="125"/>
        <v>0</v>
      </c>
      <c r="K623" s="85">
        <f t="shared" si="121"/>
        <v>88222.7</v>
      </c>
      <c r="L623" s="13">
        <f t="shared" si="125"/>
        <v>-77</v>
      </c>
      <c r="M623" s="85">
        <f t="shared" si="117"/>
        <v>88145.7</v>
      </c>
      <c r="N623" s="13">
        <f t="shared" si="125"/>
        <v>0</v>
      </c>
      <c r="O623" s="85">
        <f t="shared" si="118"/>
        <v>88145.7</v>
      </c>
      <c r="P623" s="13">
        <f t="shared" si="125"/>
        <v>0</v>
      </c>
      <c r="Q623" s="85">
        <f t="shared" si="124"/>
        <v>88145.7</v>
      </c>
    </row>
    <row r="624" spans="1:17" ht="12.75">
      <c r="A624" s="61" t="str">
        <f ca="1">IF(ISERROR(MATCH(F624,Код_КВР,0)),"",INDIRECT(ADDRESS(MATCH(F624,Код_КВР,0)+1,2,,,"КВР")))</f>
        <v>Субсидии бюджетным учреждениям</v>
      </c>
      <c r="B624" s="88">
        <v>805</v>
      </c>
      <c r="C624" s="8" t="s">
        <v>203</v>
      </c>
      <c r="D624" s="8" t="s">
        <v>222</v>
      </c>
      <c r="E624" s="115" t="s">
        <v>293</v>
      </c>
      <c r="F624" s="115">
        <v>610</v>
      </c>
      <c r="G624" s="69">
        <f t="shared" si="125"/>
        <v>88222.7</v>
      </c>
      <c r="H624" s="69">
        <f t="shared" si="125"/>
        <v>0</v>
      </c>
      <c r="I624" s="69">
        <f t="shared" si="123"/>
        <v>88222.7</v>
      </c>
      <c r="J624" s="69">
        <f t="shared" si="125"/>
        <v>0</v>
      </c>
      <c r="K624" s="85">
        <f t="shared" si="121"/>
        <v>88222.7</v>
      </c>
      <c r="L624" s="13">
        <f t="shared" si="125"/>
        <v>-77</v>
      </c>
      <c r="M624" s="85">
        <f t="shared" si="117"/>
        <v>88145.7</v>
      </c>
      <c r="N624" s="13">
        <f t="shared" si="125"/>
        <v>0</v>
      </c>
      <c r="O624" s="85">
        <f t="shared" si="118"/>
        <v>88145.7</v>
      </c>
      <c r="P624" s="13">
        <f t="shared" si="125"/>
        <v>0</v>
      </c>
      <c r="Q624" s="85">
        <f t="shared" si="124"/>
        <v>88145.7</v>
      </c>
    </row>
    <row r="625" spans="1:17" ht="49.5">
      <c r="A625" s="61" t="str">
        <f ca="1">IF(ISERROR(MATCH(F625,Код_КВР,0)),"",INDIRECT(ADDRESS(MATCH(F625,Код_КВР,0)+1,2,,,"КВР")))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25" s="88">
        <v>805</v>
      </c>
      <c r="C625" s="8" t="s">
        <v>203</v>
      </c>
      <c r="D625" s="8" t="s">
        <v>222</v>
      </c>
      <c r="E625" s="115" t="s">
        <v>293</v>
      </c>
      <c r="F625" s="115">
        <v>611</v>
      </c>
      <c r="G625" s="69">
        <v>88222.7</v>
      </c>
      <c r="H625" s="64"/>
      <c r="I625" s="69">
        <f t="shared" si="123"/>
        <v>88222.7</v>
      </c>
      <c r="J625" s="64"/>
      <c r="K625" s="85">
        <f t="shared" si="121"/>
        <v>88222.7</v>
      </c>
      <c r="L625" s="85">
        <v>-77</v>
      </c>
      <c r="M625" s="85">
        <f t="shared" si="117"/>
        <v>88145.7</v>
      </c>
      <c r="N625" s="85"/>
      <c r="O625" s="85">
        <f t="shared" si="118"/>
        <v>88145.7</v>
      </c>
      <c r="P625" s="85"/>
      <c r="Q625" s="85">
        <f t="shared" si="124"/>
        <v>88145.7</v>
      </c>
    </row>
    <row r="626" spans="1:17" ht="63.75" customHeight="1">
      <c r="A626" s="61" t="str">
        <f ca="1">IF(ISERROR(MATCH(E626,Код_КЦСР,0)),"",INDIRECT(ADDRESS(MATCH(E626,Код_КЦСР,0)+1,2,,,"КЦСР")))</f>
        <v>Оказание методической помощи муниципальным общеобразовательным учреждениям, реализующим основные общеобразовательные программы – образовательные программы начального общего, основного общего, среднего общего образования</v>
      </c>
      <c r="B626" s="88">
        <v>805</v>
      </c>
      <c r="C626" s="8" t="s">
        <v>203</v>
      </c>
      <c r="D626" s="8" t="s">
        <v>222</v>
      </c>
      <c r="E626" s="115" t="s">
        <v>111</v>
      </c>
      <c r="F626" s="115"/>
      <c r="G626" s="69">
        <f aca="true" t="shared" si="126" ref="G626:P628">G627</f>
        <v>1857.5</v>
      </c>
      <c r="H626" s="69">
        <f t="shared" si="126"/>
        <v>0</v>
      </c>
      <c r="I626" s="69">
        <f t="shared" si="123"/>
        <v>1857.5</v>
      </c>
      <c r="J626" s="69">
        <f t="shared" si="126"/>
        <v>0</v>
      </c>
      <c r="K626" s="85">
        <f t="shared" si="121"/>
        <v>1857.5</v>
      </c>
      <c r="L626" s="13">
        <f t="shared" si="126"/>
        <v>0</v>
      </c>
      <c r="M626" s="85">
        <f aca="true" t="shared" si="127" ref="M626:M694">K626+L626</f>
        <v>1857.5</v>
      </c>
      <c r="N626" s="13">
        <f t="shared" si="126"/>
        <v>0</v>
      </c>
      <c r="O626" s="85">
        <f aca="true" t="shared" si="128" ref="O626:O694">M626+N626</f>
        <v>1857.5</v>
      </c>
      <c r="P626" s="13">
        <f t="shared" si="126"/>
        <v>0</v>
      </c>
      <c r="Q626" s="85">
        <f t="shared" si="124"/>
        <v>1857.5</v>
      </c>
    </row>
    <row r="627" spans="1:17" ht="33">
      <c r="A627" s="61" t="str">
        <f ca="1">IF(ISERROR(MATCH(F627,Код_КВР,0)),"",INDIRECT(ADDRESS(MATCH(F627,Код_КВР,0)+1,2,,,"КВР")))</f>
        <v>Предоставление субсидий бюджетным, автономным учреждениям и иным некоммерческим организациям</v>
      </c>
      <c r="B627" s="88">
        <v>805</v>
      </c>
      <c r="C627" s="8" t="s">
        <v>203</v>
      </c>
      <c r="D627" s="8" t="s">
        <v>222</v>
      </c>
      <c r="E627" s="115" t="s">
        <v>111</v>
      </c>
      <c r="F627" s="115">
        <v>600</v>
      </c>
      <c r="G627" s="69">
        <f t="shared" si="126"/>
        <v>1857.5</v>
      </c>
      <c r="H627" s="69">
        <f t="shared" si="126"/>
        <v>0</v>
      </c>
      <c r="I627" s="69">
        <f t="shared" si="123"/>
        <v>1857.5</v>
      </c>
      <c r="J627" s="69">
        <f t="shared" si="126"/>
        <v>0</v>
      </c>
      <c r="K627" s="85">
        <f t="shared" si="121"/>
        <v>1857.5</v>
      </c>
      <c r="L627" s="13">
        <f t="shared" si="126"/>
        <v>0</v>
      </c>
      <c r="M627" s="85">
        <f t="shared" si="127"/>
        <v>1857.5</v>
      </c>
      <c r="N627" s="13">
        <f t="shared" si="126"/>
        <v>0</v>
      </c>
      <c r="O627" s="85">
        <f t="shared" si="128"/>
        <v>1857.5</v>
      </c>
      <c r="P627" s="13">
        <f t="shared" si="126"/>
        <v>0</v>
      </c>
      <c r="Q627" s="85">
        <f t="shared" si="124"/>
        <v>1857.5</v>
      </c>
    </row>
    <row r="628" spans="1:17" ht="12.75">
      <c r="A628" s="61" t="str">
        <f ca="1">IF(ISERROR(MATCH(F628,Код_КВР,0)),"",INDIRECT(ADDRESS(MATCH(F628,Код_КВР,0)+1,2,,,"КВР")))</f>
        <v>Субсидии бюджетным учреждениям</v>
      </c>
      <c r="B628" s="88">
        <v>805</v>
      </c>
      <c r="C628" s="8" t="s">
        <v>203</v>
      </c>
      <c r="D628" s="8" t="s">
        <v>222</v>
      </c>
      <c r="E628" s="115" t="s">
        <v>111</v>
      </c>
      <c r="F628" s="115">
        <v>610</v>
      </c>
      <c r="G628" s="69">
        <f t="shared" si="126"/>
        <v>1857.5</v>
      </c>
      <c r="H628" s="69">
        <f t="shared" si="126"/>
        <v>0</v>
      </c>
      <c r="I628" s="69">
        <f t="shared" si="123"/>
        <v>1857.5</v>
      </c>
      <c r="J628" s="69">
        <f t="shared" si="126"/>
        <v>0</v>
      </c>
      <c r="K628" s="85">
        <f t="shared" si="121"/>
        <v>1857.5</v>
      </c>
      <c r="L628" s="13">
        <f t="shared" si="126"/>
        <v>0</v>
      </c>
      <c r="M628" s="85">
        <f t="shared" si="127"/>
        <v>1857.5</v>
      </c>
      <c r="N628" s="13">
        <f t="shared" si="126"/>
        <v>0</v>
      </c>
      <c r="O628" s="85">
        <f t="shared" si="128"/>
        <v>1857.5</v>
      </c>
      <c r="P628" s="13">
        <f t="shared" si="126"/>
        <v>0</v>
      </c>
      <c r="Q628" s="85">
        <f t="shared" si="124"/>
        <v>1857.5</v>
      </c>
    </row>
    <row r="629" spans="1:17" ht="49.5">
      <c r="A629" s="61" t="str">
        <f ca="1">IF(ISERROR(MATCH(F629,Код_КВР,0)),"",INDIRECT(ADDRESS(MATCH(F629,Код_КВР,0)+1,2,,,"КВР")))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29" s="88">
        <v>805</v>
      </c>
      <c r="C629" s="8" t="s">
        <v>203</v>
      </c>
      <c r="D629" s="8" t="s">
        <v>222</v>
      </c>
      <c r="E629" s="115" t="s">
        <v>111</v>
      </c>
      <c r="F629" s="115">
        <v>611</v>
      </c>
      <c r="G629" s="69">
        <v>1857.5</v>
      </c>
      <c r="H629" s="64"/>
      <c r="I629" s="69">
        <f t="shared" si="123"/>
        <v>1857.5</v>
      </c>
      <c r="J629" s="64"/>
      <c r="K629" s="85">
        <f t="shared" si="121"/>
        <v>1857.5</v>
      </c>
      <c r="L629" s="85"/>
      <c r="M629" s="85">
        <f t="shared" si="127"/>
        <v>1857.5</v>
      </c>
      <c r="N629" s="85"/>
      <c r="O629" s="85">
        <f t="shared" si="128"/>
        <v>1857.5</v>
      </c>
      <c r="P629" s="85"/>
      <c r="Q629" s="85">
        <f t="shared" si="124"/>
        <v>1857.5</v>
      </c>
    </row>
    <row r="630" spans="1:17" ht="12.75">
      <c r="A630" s="61" t="str">
        <f ca="1">IF(ISERROR(MATCH(E630,Код_КЦСР,0)),"",INDIRECT(ADDRESS(MATCH(E630,Код_КЦСР,0)+1,2,,,"КЦСР")))</f>
        <v>Кадровое обеспечение муниципальной системы образования</v>
      </c>
      <c r="B630" s="88">
        <v>805</v>
      </c>
      <c r="C630" s="8" t="s">
        <v>203</v>
      </c>
      <c r="D630" s="8" t="s">
        <v>222</v>
      </c>
      <c r="E630" s="115" t="s">
        <v>297</v>
      </c>
      <c r="F630" s="115"/>
      <c r="G630" s="69">
        <f>G631+G636</f>
        <v>227.9</v>
      </c>
      <c r="H630" s="69">
        <f>H631+H636</f>
        <v>0</v>
      </c>
      <c r="I630" s="69">
        <f t="shared" si="123"/>
        <v>227.9</v>
      </c>
      <c r="J630" s="69">
        <f>J631+J636</f>
        <v>0</v>
      </c>
      <c r="K630" s="85">
        <f t="shared" si="121"/>
        <v>227.9</v>
      </c>
      <c r="L630" s="13">
        <f>L631+L636</f>
        <v>0</v>
      </c>
      <c r="M630" s="85">
        <f t="shared" si="127"/>
        <v>227.9</v>
      </c>
      <c r="N630" s="13">
        <f>N631+N636</f>
        <v>0</v>
      </c>
      <c r="O630" s="85">
        <f t="shared" si="128"/>
        <v>227.9</v>
      </c>
      <c r="P630" s="13">
        <f>P631+P636</f>
        <v>0</v>
      </c>
      <c r="Q630" s="85">
        <f t="shared" si="124"/>
        <v>227.9</v>
      </c>
    </row>
    <row r="631" spans="1:17" ht="33">
      <c r="A631" s="61" t="str">
        <f ca="1">IF(ISERROR(MATCH(E631,Код_КЦСР,0)),"",INDIRECT(ADDRESS(MATCH(E631,Код_КЦСР,0)+1,2,,,"КЦСР")))</f>
        <v xml:space="preserve">Осуществление выплат городских премий работникам муниципальных образовательных учреждений     </v>
      </c>
      <c r="B631" s="88">
        <v>805</v>
      </c>
      <c r="C631" s="8" t="s">
        <v>203</v>
      </c>
      <c r="D631" s="8" t="s">
        <v>222</v>
      </c>
      <c r="E631" s="115" t="s">
        <v>299</v>
      </c>
      <c r="F631" s="115"/>
      <c r="G631" s="69">
        <f aca="true" t="shared" si="129" ref="G631:P634">G632</f>
        <v>195.3</v>
      </c>
      <c r="H631" s="69">
        <f t="shared" si="129"/>
        <v>0</v>
      </c>
      <c r="I631" s="69">
        <f t="shared" si="123"/>
        <v>195.3</v>
      </c>
      <c r="J631" s="69">
        <f t="shared" si="129"/>
        <v>0</v>
      </c>
      <c r="K631" s="85">
        <f t="shared" si="121"/>
        <v>195.3</v>
      </c>
      <c r="L631" s="13">
        <f t="shared" si="129"/>
        <v>0</v>
      </c>
      <c r="M631" s="85">
        <f t="shared" si="127"/>
        <v>195.3</v>
      </c>
      <c r="N631" s="13">
        <f t="shared" si="129"/>
        <v>0</v>
      </c>
      <c r="O631" s="85">
        <f t="shared" si="128"/>
        <v>195.3</v>
      </c>
      <c r="P631" s="13">
        <f t="shared" si="129"/>
        <v>0</v>
      </c>
      <c r="Q631" s="85">
        <f t="shared" si="124"/>
        <v>195.3</v>
      </c>
    </row>
    <row r="632" spans="1:17" ht="49.5">
      <c r="A632" s="61" t="str">
        <f ca="1">IF(ISERROR(MATCH(E632,Код_КЦСР,0)),"",INDIRECT(ADDRESS(MATCH(E632,Код_КЦСР,0)+1,2,,,"КЦСР")))</f>
        <v>Городские премии имени И.А. Милютина в области образования в соответствии с постановлением Череповецкой городской Думы от 23.09.2003 № 120</v>
      </c>
      <c r="B632" s="88">
        <v>805</v>
      </c>
      <c r="C632" s="8" t="s">
        <v>203</v>
      </c>
      <c r="D632" s="8" t="s">
        <v>222</v>
      </c>
      <c r="E632" s="115" t="s">
        <v>301</v>
      </c>
      <c r="F632" s="115"/>
      <c r="G632" s="69">
        <f t="shared" si="129"/>
        <v>195.3</v>
      </c>
      <c r="H632" s="69">
        <f t="shared" si="129"/>
        <v>0</v>
      </c>
      <c r="I632" s="69">
        <f t="shared" si="123"/>
        <v>195.3</v>
      </c>
      <c r="J632" s="69">
        <f t="shared" si="129"/>
        <v>0</v>
      </c>
      <c r="K632" s="85">
        <f t="shared" si="121"/>
        <v>195.3</v>
      </c>
      <c r="L632" s="13">
        <f t="shared" si="129"/>
        <v>0</v>
      </c>
      <c r="M632" s="85">
        <f t="shared" si="127"/>
        <v>195.3</v>
      </c>
      <c r="N632" s="13">
        <f t="shared" si="129"/>
        <v>0</v>
      </c>
      <c r="O632" s="85">
        <f t="shared" si="128"/>
        <v>195.3</v>
      </c>
      <c r="P632" s="13">
        <f t="shared" si="129"/>
        <v>0</v>
      </c>
      <c r="Q632" s="85">
        <f t="shared" si="124"/>
        <v>195.3</v>
      </c>
    </row>
    <row r="633" spans="1:17" ht="12.75">
      <c r="A633" s="61" t="str">
        <f ca="1">IF(ISERROR(MATCH(F633,Код_КВР,0)),"",INDIRECT(ADDRESS(MATCH(F633,Код_КВР,0)+1,2,,,"КВР")))</f>
        <v>Социальное обеспечение и иные выплаты населению</v>
      </c>
      <c r="B633" s="88">
        <v>805</v>
      </c>
      <c r="C633" s="8" t="s">
        <v>203</v>
      </c>
      <c r="D633" s="8" t="s">
        <v>222</v>
      </c>
      <c r="E633" s="115" t="s">
        <v>301</v>
      </c>
      <c r="F633" s="115">
        <v>300</v>
      </c>
      <c r="G633" s="69">
        <f t="shared" si="129"/>
        <v>195.3</v>
      </c>
      <c r="H633" s="69">
        <f t="shared" si="129"/>
        <v>0</v>
      </c>
      <c r="I633" s="69">
        <f t="shared" si="123"/>
        <v>195.3</v>
      </c>
      <c r="J633" s="69">
        <f t="shared" si="129"/>
        <v>0</v>
      </c>
      <c r="K633" s="85">
        <f t="shared" si="121"/>
        <v>195.3</v>
      </c>
      <c r="L633" s="13">
        <f t="shared" si="129"/>
        <v>0</v>
      </c>
      <c r="M633" s="85">
        <f t="shared" si="127"/>
        <v>195.3</v>
      </c>
      <c r="N633" s="13">
        <f t="shared" si="129"/>
        <v>0</v>
      </c>
      <c r="O633" s="85">
        <f t="shared" si="128"/>
        <v>195.3</v>
      </c>
      <c r="P633" s="13">
        <f t="shared" si="129"/>
        <v>0</v>
      </c>
      <c r="Q633" s="85">
        <f t="shared" si="124"/>
        <v>195.3</v>
      </c>
    </row>
    <row r="634" spans="1:17" ht="12.75">
      <c r="A634" s="61" t="str">
        <f ca="1">IF(ISERROR(MATCH(F634,Код_КВР,0)),"",INDIRECT(ADDRESS(MATCH(F634,Код_КВР,0)+1,2,,,"КВР")))</f>
        <v>Публичные нормативные социальные выплаты гражданам</v>
      </c>
      <c r="B634" s="88">
        <v>805</v>
      </c>
      <c r="C634" s="8" t="s">
        <v>203</v>
      </c>
      <c r="D634" s="8" t="s">
        <v>222</v>
      </c>
      <c r="E634" s="115" t="s">
        <v>301</v>
      </c>
      <c r="F634" s="115">
        <v>310</v>
      </c>
      <c r="G634" s="69">
        <f t="shared" si="129"/>
        <v>195.3</v>
      </c>
      <c r="H634" s="69">
        <f t="shared" si="129"/>
        <v>0</v>
      </c>
      <c r="I634" s="69">
        <f t="shared" si="123"/>
        <v>195.3</v>
      </c>
      <c r="J634" s="69">
        <f t="shared" si="129"/>
        <v>0</v>
      </c>
      <c r="K634" s="85">
        <f t="shared" si="121"/>
        <v>195.3</v>
      </c>
      <c r="L634" s="13">
        <f t="shared" si="129"/>
        <v>0</v>
      </c>
      <c r="M634" s="85">
        <f t="shared" si="127"/>
        <v>195.3</v>
      </c>
      <c r="N634" s="13">
        <f t="shared" si="129"/>
        <v>0</v>
      </c>
      <c r="O634" s="85">
        <f t="shared" si="128"/>
        <v>195.3</v>
      </c>
      <c r="P634" s="13">
        <f t="shared" si="129"/>
        <v>0</v>
      </c>
      <c r="Q634" s="85">
        <f t="shared" si="124"/>
        <v>195.3</v>
      </c>
    </row>
    <row r="635" spans="1:17" ht="33">
      <c r="A635" s="61" t="str">
        <f ca="1">IF(ISERROR(MATCH(F635,Код_КВР,0)),"",INDIRECT(ADDRESS(MATCH(F635,Код_КВР,0)+1,2,,,"КВР")))</f>
        <v>Пособия, компенсации, меры социальной поддержки по публичным нормативным обязательствам</v>
      </c>
      <c r="B635" s="88">
        <v>805</v>
      </c>
      <c r="C635" s="8" t="s">
        <v>203</v>
      </c>
      <c r="D635" s="8" t="s">
        <v>222</v>
      </c>
      <c r="E635" s="115" t="s">
        <v>301</v>
      </c>
      <c r="F635" s="115">
        <v>313</v>
      </c>
      <c r="G635" s="69">
        <v>195.3</v>
      </c>
      <c r="H635" s="64"/>
      <c r="I635" s="69">
        <f t="shared" si="123"/>
        <v>195.3</v>
      </c>
      <c r="J635" s="64"/>
      <c r="K635" s="85">
        <f t="shared" si="121"/>
        <v>195.3</v>
      </c>
      <c r="L635" s="85"/>
      <c r="M635" s="85">
        <f t="shared" si="127"/>
        <v>195.3</v>
      </c>
      <c r="N635" s="85"/>
      <c r="O635" s="85">
        <f t="shared" si="128"/>
        <v>195.3</v>
      </c>
      <c r="P635" s="85"/>
      <c r="Q635" s="85">
        <f t="shared" si="124"/>
        <v>195.3</v>
      </c>
    </row>
    <row r="636" spans="1:17" ht="33">
      <c r="A636" s="61" t="str">
        <f ca="1">IF(ISERROR(MATCH(E636,Код_КЦСР,0)),"",INDIRECT(ADDRESS(MATCH(E636,Код_КЦСР,0)+1,2,,,"КЦСР")))</f>
        <v>Представление лучших педагогов сферы образования к поощрению  наградами всех уровней</v>
      </c>
      <c r="B636" s="88">
        <v>805</v>
      </c>
      <c r="C636" s="8" t="s">
        <v>203</v>
      </c>
      <c r="D636" s="8" t="s">
        <v>222</v>
      </c>
      <c r="E636" s="115" t="s">
        <v>463</v>
      </c>
      <c r="F636" s="115"/>
      <c r="G636" s="69">
        <f aca="true" t="shared" si="130" ref="G636:P639">G637</f>
        <v>32.6</v>
      </c>
      <c r="H636" s="69">
        <f t="shared" si="130"/>
        <v>0</v>
      </c>
      <c r="I636" s="69">
        <f t="shared" si="123"/>
        <v>32.6</v>
      </c>
      <c r="J636" s="69">
        <f t="shared" si="130"/>
        <v>0</v>
      </c>
      <c r="K636" s="85">
        <f t="shared" si="121"/>
        <v>32.6</v>
      </c>
      <c r="L636" s="13">
        <f t="shared" si="130"/>
        <v>0</v>
      </c>
      <c r="M636" s="85">
        <f t="shared" si="127"/>
        <v>32.6</v>
      </c>
      <c r="N636" s="13">
        <f t="shared" si="130"/>
        <v>0</v>
      </c>
      <c r="O636" s="85">
        <f t="shared" si="128"/>
        <v>32.6</v>
      </c>
      <c r="P636" s="13">
        <f t="shared" si="130"/>
        <v>0</v>
      </c>
      <c r="Q636" s="85">
        <f t="shared" si="124"/>
        <v>32.6</v>
      </c>
    </row>
    <row r="637" spans="1:17" ht="49.5">
      <c r="A637" s="61" t="str">
        <f ca="1">IF(ISERROR(MATCH(E637,Код_КЦСР,0)),"",INDIRECT(ADDRESS(MATCH(E637,Код_КЦСР,0)+1,2,,,"КЦСР")))</f>
        <v>Премии победителям конкурса профессионального мастерства «Учитель года» в соответствии с решением Череповецкой городской Думы от 29.06.2010 № 128</v>
      </c>
      <c r="B637" s="88">
        <v>805</v>
      </c>
      <c r="C637" s="8" t="s">
        <v>203</v>
      </c>
      <c r="D637" s="8" t="s">
        <v>222</v>
      </c>
      <c r="E637" s="115" t="s">
        <v>465</v>
      </c>
      <c r="F637" s="115"/>
      <c r="G637" s="69">
        <f t="shared" si="130"/>
        <v>32.6</v>
      </c>
      <c r="H637" s="69">
        <f t="shared" si="130"/>
        <v>0</v>
      </c>
      <c r="I637" s="69">
        <f t="shared" si="123"/>
        <v>32.6</v>
      </c>
      <c r="J637" s="69">
        <f t="shared" si="130"/>
        <v>0</v>
      </c>
      <c r="K637" s="85">
        <f t="shared" si="121"/>
        <v>32.6</v>
      </c>
      <c r="L637" s="13">
        <f t="shared" si="130"/>
        <v>0</v>
      </c>
      <c r="M637" s="85">
        <f t="shared" si="127"/>
        <v>32.6</v>
      </c>
      <c r="N637" s="13">
        <f t="shared" si="130"/>
        <v>0</v>
      </c>
      <c r="O637" s="85">
        <f t="shared" si="128"/>
        <v>32.6</v>
      </c>
      <c r="P637" s="13">
        <f t="shared" si="130"/>
        <v>0</v>
      </c>
      <c r="Q637" s="85">
        <f t="shared" si="124"/>
        <v>32.6</v>
      </c>
    </row>
    <row r="638" spans="1:17" ht="12.75">
      <c r="A638" s="61" t="str">
        <f ca="1">IF(ISERROR(MATCH(F638,Код_КВР,0)),"",INDIRECT(ADDRESS(MATCH(F638,Код_КВР,0)+1,2,,,"КВР")))</f>
        <v>Социальное обеспечение и иные выплаты населению</v>
      </c>
      <c r="B638" s="88">
        <v>805</v>
      </c>
      <c r="C638" s="8" t="s">
        <v>203</v>
      </c>
      <c r="D638" s="8" t="s">
        <v>222</v>
      </c>
      <c r="E638" s="115" t="s">
        <v>465</v>
      </c>
      <c r="F638" s="115">
        <v>300</v>
      </c>
      <c r="G638" s="69">
        <f t="shared" si="130"/>
        <v>32.6</v>
      </c>
      <c r="H638" s="69">
        <f t="shared" si="130"/>
        <v>0</v>
      </c>
      <c r="I638" s="69">
        <f t="shared" si="123"/>
        <v>32.6</v>
      </c>
      <c r="J638" s="69">
        <f t="shared" si="130"/>
        <v>0</v>
      </c>
      <c r="K638" s="85">
        <f t="shared" si="121"/>
        <v>32.6</v>
      </c>
      <c r="L638" s="13">
        <f t="shared" si="130"/>
        <v>0</v>
      </c>
      <c r="M638" s="85">
        <f t="shared" si="127"/>
        <v>32.6</v>
      </c>
      <c r="N638" s="13">
        <f t="shared" si="130"/>
        <v>0</v>
      </c>
      <c r="O638" s="85">
        <f t="shared" si="128"/>
        <v>32.6</v>
      </c>
      <c r="P638" s="13">
        <f t="shared" si="130"/>
        <v>0</v>
      </c>
      <c r="Q638" s="85">
        <f t="shared" si="124"/>
        <v>32.6</v>
      </c>
    </row>
    <row r="639" spans="1:17" ht="12.75">
      <c r="A639" s="61" t="str">
        <f ca="1">IF(ISERROR(MATCH(F639,Код_КВР,0)),"",INDIRECT(ADDRESS(MATCH(F639,Код_КВР,0)+1,2,,,"КВР")))</f>
        <v>Публичные нормативные социальные выплаты гражданам</v>
      </c>
      <c r="B639" s="88">
        <v>805</v>
      </c>
      <c r="C639" s="8" t="s">
        <v>203</v>
      </c>
      <c r="D639" s="8" t="s">
        <v>222</v>
      </c>
      <c r="E639" s="115" t="s">
        <v>465</v>
      </c>
      <c r="F639" s="115">
        <v>310</v>
      </c>
      <c r="G639" s="69">
        <f t="shared" si="130"/>
        <v>32.6</v>
      </c>
      <c r="H639" s="69">
        <f t="shared" si="130"/>
        <v>0</v>
      </c>
      <c r="I639" s="69">
        <f t="shared" si="123"/>
        <v>32.6</v>
      </c>
      <c r="J639" s="69">
        <f t="shared" si="130"/>
        <v>0</v>
      </c>
      <c r="K639" s="85">
        <f t="shared" si="121"/>
        <v>32.6</v>
      </c>
      <c r="L639" s="13">
        <f t="shared" si="130"/>
        <v>0</v>
      </c>
      <c r="M639" s="85">
        <f t="shared" si="127"/>
        <v>32.6</v>
      </c>
      <c r="N639" s="13">
        <f t="shared" si="130"/>
        <v>0</v>
      </c>
      <c r="O639" s="85">
        <f t="shared" si="128"/>
        <v>32.6</v>
      </c>
      <c r="P639" s="13">
        <f t="shared" si="130"/>
        <v>0</v>
      </c>
      <c r="Q639" s="85">
        <f t="shared" si="124"/>
        <v>32.6</v>
      </c>
    </row>
    <row r="640" spans="1:17" ht="33">
      <c r="A640" s="61" t="str">
        <f ca="1">IF(ISERROR(MATCH(F640,Код_КВР,0)),"",INDIRECT(ADDRESS(MATCH(F640,Код_КВР,0)+1,2,,,"КВР")))</f>
        <v>Пособия, компенсации, меры социальной поддержки по публичным нормативным обязательствам</v>
      </c>
      <c r="B640" s="88">
        <v>805</v>
      </c>
      <c r="C640" s="8" t="s">
        <v>203</v>
      </c>
      <c r="D640" s="8" t="s">
        <v>222</v>
      </c>
      <c r="E640" s="115" t="s">
        <v>465</v>
      </c>
      <c r="F640" s="115">
        <v>313</v>
      </c>
      <c r="G640" s="69">
        <v>32.6</v>
      </c>
      <c r="H640" s="64"/>
      <c r="I640" s="69">
        <f t="shared" si="123"/>
        <v>32.6</v>
      </c>
      <c r="J640" s="64"/>
      <c r="K640" s="85">
        <f t="shared" si="121"/>
        <v>32.6</v>
      </c>
      <c r="L640" s="85"/>
      <c r="M640" s="85">
        <f t="shared" si="127"/>
        <v>32.6</v>
      </c>
      <c r="N640" s="85"/>
      <c r="O640" s="85">
        <f t="shared" si="128"/>
        <v>32.6</v>
      </c>
      <c r="P640" s="85"/>
      <c r="Q640" s="85">
        <f t="shared" si="124"/>
        <v>32.6</v>
      </c>
    </row>
    <row r="641" spans="1:17" ht="33">
      <c r="A641" s="61" t="str">
        <f ca="1">IF(ISERROR(MATCH(E641,Код_КЦСР,0)),"",INDIRECT(ADDRESS(MATCH(E641,Код_КЦСР,0)+1,2,,,"КЦСР")))</f>
        <v>Социально-педагогическая поддержка детей-сирот и детей, оставшихся без попечения родителей</v>
      </c>
      <c r="B641" s="88">
        <v>805</v>
      </c>
      <c r="C641" s="8" t="s">
        <v>203</v>
      </c>
      <c r="D641" s="8" t="s">
        <v>222</v>
      </c>
      <c r="E641" s="115" t="s">
        <v>418</v>
      </c>
      <c r="F641" s="115"/>
      <c r="G641" s="69">
        <f>G642</f>
        <v>117177.8</v>
      </c>
      <c r="H641" s="69">
        <f>H642</f>
        <v>0</v>
      </c>
      <c r="I641" s="69">
        <f t="shared" si="123"/>
        <v>117177.8</v>
      </c>
      <c r="J641" s="69">
        <f>J642</f>
        <v>0</v>
      </c>
      <c r="K641" s="85">
        <f t="shared" si="121"/>
        <v>117177.8</v>
      </c>
      <c r="L641" s="13">
        <f>L642</f>
        <v>0</v>
      </c>
      <c r="M641" s="85">
        <f t="shared" si="127"/>
        <v>117177.8</v>
      </c>
      <c r="N641" s="13">
        <f>N642</f>
        <v>0</v>
      </c>
      <c r="O641" s="85">
        <f t="shared" si="128"/>
        <v>117177.8</v>
      </c>
      <c r="P641" s="13">
        <f>P642</f>
        <v>0</v>
      </c>
      <c r="Q641" s="85">
        <f t="shared" si="124"/>
        <v>117177.8</v>
      </c>
    </row>
    <row r="642" spans="1:17" ht="66">
      <c r="A642" s="61" t="str">
        <f ca="1">IF(ISERROR(MATCH(E642,Код_КЦСР,0)),"",INDIRECT(ADDRESS(MATCH(E642,Код_КЦСР,0)+1,2,,,"КЦСР")))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642" s="88">
        <v>805</v>
      </c>
      <c r="C642" s="8" t="s">
        <v>203</v>
      </c>
      <c r="D642" s="8" t="s">
        <v>222</v>
      </c>
      <c r="E642" s="115" t="s">
        <v>420</v>
      </c>
      <c r="F642" s="115"/>
      <c r="G642" s="69">
        <f>G643+G646</f>
        <v>117177.8</v>
      </c>
      <c r="H642" s="69">
        <f>H643+H646</f>
        <v>0</v>
      </c>
      <c r="I642" s="69">
        <f t="shared" si="123"/>
        <v>117177.8</v>
      </c>
      <c r="J642" s="69">
        <f>J643+J646</f>
        <v>0</v>
      </c>
      <c r="K642" s="85">
        <f t="shared" si="121"/>
        <v>117177.8</v>
      </c>
      <c r="L642" s="13">
        <f>L643+L646</f>
        <v>0</v>
      </c>
      <c r="M642" s="85">
        <f t="shared" si="127"/>
        <v>117177.8</v>
      </c>
      <c r="N642" s="13">
        <f>N643+N646</f>
        <v>0</v>
      </c>
      <c r="O642" s="85">
        <f t="shared" si="128"/>
        <v>117177.8</v>
      </c>
      <c r="P642" s="13">
        <f>P643+P646</f>
        <v>0</v>
      </c>
      <c r="Q642" s="85">
        <f t="shared" si="124"/>
        <v>117177.8</v>
      </c>
    </row>
    <row r="643" spans="1:17" ht="12.75">
      <c r="A643" s="61" t="str">
        <f aca="true" t="shared" si="131" ref="A643:A648">IF(ISERROR(MATCH(F643,Код_КВР,0)),"",INDIRECT(ADDRESS(MATCH(F643,Код_КВР,0)+1,2,,,"КВР")))</f>
        <v>Социальное обеспечение и иные выплаты населению</v>
      </c>
      <c r="B643" s="88">
        <v>805</v>
      </c>
      <c r="C643" s="8" t="s">
        <v>203</v>
      </c>
      <c r="D643" s="8" t="s">
        <v>222</v>
      </c>
      <c r="E643" s="115" t="s">
        <v>420</v>
      </c>
      <c r="F643" s="115">
        <v>300</v>
      </c>
      <c r="G643" s="69">
        <f>G644</f>
        <v>851.6</v>
      </c>
      <c r="H643" s="69">
        <f>H644</f>
        <v>0</v>
      </c>
      <c r="I643" s="69">
        <f t="shared" si="123"/>
        <v>851.6</v>
      </c>
      <c r="J643" s="69">
        <f>J644</f>
        <v>0</v>
      </c>
      <c r="K643" s="85">
        <f t="shared" si="121"/>
        <v>851.6</v>
      </c>
      <c r="L643" s="13">
        <f>L644</f>
        <v>0</v>
      </c>
      <c r="M643" s="85">
        <f t="shared" si="127"/>
        <v>851.6</v>
      </c>
      <c r="N643" s="13">
        <f>N644</f>
        <v>0</v>
      </c>
      <c r="O643" s="85">
        <f t="shared" si="128"/>
        <v>851.6</v>
      </c>
      <c r="P643" s="13">
        <f>P644</f>
        <v>0</v>
      </c>
      <c r="Q643" s="85">
        <f t="shared" si="124"/>
        <v>851.6</v>
      </c>
    </row>
    <row r="644" spans="1:17" ht="33">
      <c r="A644" s="61" t="str">
        <f ca="1" t="shared" si="131"/>
        <v>Социальные выплаты гражданам, кроме публичных нормативных социальных выплат</v>
      </c>
      <c r="B644" s="88">
        <v>805</v>
      </c>
      <c r="C644" s="8" t="s">
        <v>203</v>
      </c>
      <c r="D644" s="8" t="s">
        <v>222</v>
      </c>
      <c r="E644" s="115" t="s">
        <v>420</v>
      </c>
      <c r="F644" s="115">
        <v>320</v>
      </c>
      <c r="G644" s="69">
        <f>G645</f>
        <v>851.6</v>
      </c>
      <c r="H644" s="69">
        <f>H645</f>
        <v>0</v>
      </c>
      <c r="I644" s="69">
        <f t="shared" si="123"/>
        <v>851.6</v>
      </c>
      <c r="J644" s="69">
        <f>J645</f>
        <v>0</v>
      </c>
      <c r="K644" s="85">
        <f t="shared" si="121"/>
        <v>851.6</v>
      </c>
      <c r="L644" s="13">
        <f>L645</f>
        <v>0</v>
      </c>
      <c r="M644" s="85">
        <f t="shared" si="127"/>
        <v>851.6</v>
      </c>
      <c r="N644" s="13">
        <f>N645</f>
        <v>0</v>
      </c>
      <c r="O644" s="85">
        <f t="shared" si="128"/>
        <v>851.6</v>
      </c>
      <c r="P644" s="13">
        <f>P645</f>
        <v>0</v>
      </c>
      <c r="Q644" s="85">
        <f t="shared" si="124"/>
        <v>851.6</v>
      </c>
    </row>
    <row r="645" spans="1:17" ht="33">
      <c r="A645" s="61" t="str">
        <f ca="1" t="shared" si="131"/>
        <v>Пособия, компенсации и иные социальные выплаты гражданам, кроме публичных нормативных обязательств</v>
      </c>
      <c r="B645" s="88">
        <v>805</v>
      </c>
      <c r="C645" s="8" t="s">
        <v>203</v>
      </c>
      <c r="D645" s="8" t="s">
        <v>222</v>
      </c>
      <c r="E645" s="115" t="s">
        <v>420</v>
      </c>
      <c r="F645" s="115">
        <v>321</v>
      </c>
      <c r="G645" s="69">
        <f>851.6</f>
        <v>851.6</v>
      </c>
      <c r="H645" s="64"/>
      <c r="I645" s="69">
        <f t="shared" si="123"/>
        <v>851.6</v>
      </c>
      <c r="J645" s="64"/>
      <c r="K645" s="85">
        <f t="shared" si="121"/>
        <v>851.6</v>
      </c>
      <c r="L645" s="85"/>
      <c r="M645" s="85">
        <f t="shared" si="127"/>
        <v>851.6</v>
      </c>
      <c r="N645" s="85"/>
      <c r="O645" s="85">
        <f t="shared" si="128"/>
        <v>851.6</v>
      </c>
      <c r="P645" s="85"/>
      <c r="Q645" s="85">
        <f t="shared" si="124"/>
        <v>851.6</v>
      </c>
    </row>
    <row r="646" spans="1:17" ht="33">
      <c r="A646" s="61" t="str">
        <f ca="1" t="shared" si="131"/>
        <v>Предоставление субсидий бюджетным, автономным учреждениям и иным некоммерческим организациям</v>
      </c>
      <c r="B646" s="88">
        <v>805</v>
      </c>
      <c r="C646" s="8" t="s">
        <v>203</v>
      </c>
      <c r="D646" s="8" t="s">
        <v>222</v>
      </c>
      <c r="E646" s="115" t="s">
        <v>420</v>
      </c>
      <c r="F646" s="115">
        <v>600</v>
      </c>
      <c r="G646" s="69">
        <f>G647</f>
        <v>116326.2</v>
      </c>
      <c r="H646" s="69">
        <f>H647</f>
        <v>0</v>
      </c>
      <c r="I646" s="69">
        <f t="shared" si="123"/>
        <v>116326.2</v>
      </c>
      <c r="J646" s="69">
        <f>J647</f>
        <v>0</v>
      </c>
      <c r="K646" s="85">
        <f t="shared" si="121"/>
        <v>116326.2</v>
      </c>
      <c r="L646" s="13">
        <f>L647</f>
        <v>0</v>
      </c>
      <c r="M646" s="85">
        <f t="shared" si="127"/>
        <v>116326.2</v>
      </c>
      <c r="N646" s="13">
        <f>N647</f>
        <v>0</v>
      </c>
      <c r="O646" s="85">
        <f t="shared" si="128"/>
        <v>116326.2</v>
      </c>
      <c r="P646" s="13">
        <f>P647</f>
        <v>0</v>
      </c>
      <c r="Q646" s="85">
        <f t="shared" si="124"/>
        <v>116326.2</v>
      </c>
    </row>
    <row r="647" spans="1:17" ht="12.75">
      <c r="A647" s="61" t="str">
        <f ca="1" t="shared" si="131"/>
        <v>Субсидии бюджетным учреждениям</v>
      </c>
      <c r="B647" s="88">
        <v>805</v>
      </c>
      <c r="C647" s="8" t="s">
        <v>203</v>
      </c>
      <c r="D647" s="8" t="s">
        <v>222</v>
      </c>
      <c r="E647" s="115" t="s">
        <v>420</v>
      </c>
      <c r="F647" s="115">
        <v>610</v>
      </c>
      <c r="G647" s="69">
        <f>G648</f>
        <v>116326.2</v>
      </c>
      <c r="H647" s="69">
        <f>H648</f>
        <v>0</v>
      </c>
      <c r="I647" s="69">
        <f t="shared" si="123"/>
        <v>116326.2</v>
      </c>
      <c r="J647" s="69">
        <f>J648</f>
        <v>0</v>
      </c>
      <c r="K647" s="85">
        <f t="shared" si="121"/>
        <v>116326.2</v>
      </c>
      <c r="L647" s="13">
        <f>L648</f>
        <v>0</v>
      </c>
      <c r="M647" s="85">
        <f t="shared" si="127"/>
        <v>116326.2</v>
      </c>
      <c r="N647" s="13">
        <f>N648</f>
        <v>0</v>
      </c>
      <c r="O647" s="85">
        <f t="shared" si="128"/>
        <v>116326.2</v>
      </c>
      <c r="P647" s="13">
        <f>P648</f>
        <v>0</v>
      </c>
      <c r="Q647" s="85">
        <f t="shared" si="124"/>
        <v>116326.2</v>
      </c>
    </row>
    <row r="648" spans="1:17" ht="49.5">
      <c r="A648" s="61" t="str">
        <f ca="1" t="shared" si="131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48" s="88">
        <v>805</v>
      </c>
      <c r="C648" s="8" t="s">
        <v>203</v>
      </c>
      <c r="D648" s="8" t="s">
        <v>222</v>
      </c>
      <c r="E648" s="115" t="s">
        <v>420</v>
      </c>
      <c r="F648" s="115">
        <v>611</v>
      </c>
      <c r="G648" s="69">
        <v>116326.2</v>
      </c>
      <c r="H648" s="64"/>
      <c r="I648" s="69">
        <f t="shared" si="123"/>
        <v>116326.2</v>
      </c>
      <c r="J648" s="64"/>
      <c r="K648" s="85">
        <f t="shared" si="121"/>
        <v>116326.2</v>
      </c>
      <c r="L648" s="85"/>
      <c r="M648" s="85">
        <f t="shared" si="127"/>
        <v>116326.2</v>
      </c>
      <c r="N648" s="85"/>
      <c r="O648" s="85">
        <f t="shared" si="128"/>
        <v>116326.2</v>
      </c>
      <c r="P648" s="85"/>
      <c r="Q648" s="85">
        <f t="shared" si="124"/>
        <v>116326.2</v>
      </c>
    </row>
    <row r="649" spans="1:17" ht="12.75">
      <c r="A649" s="12" t="s">
        <v>207</v>
      </c>
      <c r="B649" s="88">
        <v>805</v>
      </c>
      <c r="C649" s="8" t="s">
        <v>203</v>
      </c>
      <c r="D649" s="8" t="s">
        <v>203</v>
      </c>
      <c r="E649" s="115"/>
      <c r="F649" s="115"/>
      <c r="G649" s="69">
        <f aca="true" t="shared" si="132" ref="G649:P658">G650</f>
        <v>6052</v>
      </c>
      <c r="H649" s="69">
        <f t="shared" si="132"/>
        <v>0</v>
      </c>
      <c r="I649" s="69">
        <f t="shared" si="123"/>
        <v>6052</v>
      </c>
      <c r="J649" s="69">
        <f>J650+J660</f>
        <v>2842.8</v>
      </c>
      <c r="K649" s="85">
        <f t="shared" si="121"/>
        <v>8894.8</v>
      </c>
      <c r="L649" s="13">
        <f>L650+L660</f>
        <v>0</v>
      </c>
      <c r="M649" s="85">
        <f t="shared" si="127"/>
        <v>8894.8</v>
      </c>
      <c r="N649" s="13">
        <f>N650+N660</f>
        <v>377.3</v>
      </c>
      <c r="O649" s="85">
        <f t="shared" si="128"/>
        <v>9272.099999999999</v>
      </c>
      <c r="P649" s="13">
        <f>P650+P660</f>
        <v>0</v>
      </c>
      <c r="Q649" s="85">
        <f t="shared" si="124"/>
        <v>9272.099999999999</v>
      </c>
    </row>
    <row r="650" spans="1:17" ht="12.75">
      <c r="A650" s="61" t="str">
        <f ca="1">IF(ISERROR(MATCH(E650,Код_КЦСР,0)),"",INDIRECT(ADDRESS(MATCH(E650,Код_КЦСР,0)+1,2,,,"КЦСР")))</f>
        <v>Муниципальная программа «Развитие образования» на 2013-2022 годы</v>
      </c>
      <c r="B650" s="88">
        <v>805</v>
      </c>
      <c r="C650" s="8" t="s">
        <v>203</v>
      </c>
      <c r="D650" s="8" t="s">
        <v>203</v>
      </c>
      <c r="E650" s="115" t="s">
        <v>277</v>
      </c>
      <c r="F650" s="115"/>
      <c r="G650" s="69">
        <f>G655</f>
        <v>6052</v>
      </c>
      <c r="H650" s="69">
        <f>H655</f>
        <v>0</v>
      </c>
      <c r="I650" s="69">
        <f t="shared" si="123"/>
        <v>6052</v>
      </c>
      <c r="J650" s="69">
        <f>J655</f>
        <v>0</v>
      </c>
      <c r="K650" s="85">
        <f t="shared" si="121"/>
        <v>6052</v>
      </c>
      <c r="L650" s="13">
        <f>L655</f>
        <v>0</v>
      </c>
      <c r="M650" s="85">
        <f t="shared" si="127"/>
        <v>6052</v>
      </c>
      <c r="N650" s="13">
        <f>N655+N651</f>
        <v>377.3</v>
      </c>
      <c r="O650" s="85">
        <f t="shared" si="128"/>
        <v>6429.3</v>
      </c>
      <c r="P650" s="13">
        <f>P655+P651</f>
        <v>0</v>
      </c>
      <c r="Q650" s="85">
        <f t="shared" si="124"/>
        <v>6429.3</v>
      </c>
    </row>
    <row r="651" spans="1:17" s="96" customFormat="1" ht="12.75">
      <c r="A651" s="100" t="str">
        <f ca="1">IF(ISERROR(MATCH(E651,Код_КЦСР,0)),"",INDIRECT(ADDRESS(MATCH(E651,Код_КЦСР,0)+1,2,,,"КЦСР")))</f>
        <v>Обеспечение питанием обучающихся в МОУ</v>
      </c>
      <c r="B651" s="99">
        <v>805</v>
      </c>
      <c r="C651" s="102" t="s">
        <v>203</v>
      </c>
      <c r="D651" s="102" t="s">
        <v>203</v>
      </c>
      <c r="E651" s="99" t="s">
        <v>280</v>
      </c>
      <c r="F651" s="99"/>
      <c r="G651" s="108"/>
      <c r="H651" s="108"/>
      <c r="I651" s="108"/>
      <c r="J651" s="108"/>
      <c r="K651" s="109"/>
      <c r="L651" s="110"/>
      <c r="M651" s="109"/>
      <c r="N651" s="110">
        <f>N652</f>
        <v>377.3</v>
      </c>
      <c r="O651" s="109">
        <f>N651</f>
        <v>377.3</v>
      </c>
      <c r="P651" s="110">
        <f>P652</f>
        <v>0</v>
      </c>
      <c r="Q651" s="85">
        <f t="shared" si="124"/>
        <v>377.3</v>
      </c>
    </row>
    <row r="652" spans="1:17" s="96" customFormat="1" ht="39" customHeight="1">
      <c r="A652" s="100" t="str">
        <f ca="1">IF(ISERROR(MATCH(F652,Код_КВР,0)),"",INDIRECT(ADDRESS(MATCH(F652,Код_КВР,0)+1,2,,,"КВР")))</f>
        <v>Предоставление субсидий бюджетным, автономным учреждениям и иным некоммерческим организациям</v>
      </c>
      <c r="B652" s="99">
        <v>805</v>
      </c>
      <c r="C652" s="102" t="s">
        <v>203</v>
      </c>
      <c r="D652" s="102" t="s">
        <v>203</v>
      </c>
      <c r="E652" s="99" t="s">
        <v>280</v>
      </c>
      <c r="F652" s="99">
        <v>600</v>
      </c>
      <c r="G652" s="108"/>
      <c r="H652" s="108"/>
      <c r="I652" s="108"/>
      <c r="J652" s="108"/>
      <c r="K652" s="109"/>
      <c r="L652" s="110"/>
      <c r="M652" s="109"/>
      <c r="N652" s="110">
        <f>N653</f>
        <v>377.3</v>
      </c>
      <c r="O652" s="109">
        <f aca="true" t="shared" si="133" ref="O652:O654">N652</f>
        <v>377.3</v>
      </c>
      <c r="P652" s="110">
        <f>P653</f>
        <v>0</v>
      </c>
      <c r="Q652" s="85">
        <f t="shared" si="124"/>
        <v>377.3</v>
      </c>
    </row>
    <row r="653" spans="1:17" s="96" customFormat="1" ht="12.75">
      <c r="A653" s="100" t="str">
        <f ca="1">IF(ISERROR(MATCH(F653,Код_КВР,0)),"",INDIRECT(ADDRESS(MATCH(F653,Код_КВР,0)+1,2,,,"КВР")))</f>
        <v>Субсидии автономным учреждениям</v>
      </c>
      <c r="B653" s="99">
        <v>805</v>
      </c>
      <c r="C653" s="102" t="s">
        <v>203</v>
      </c>
      <c r="D653" s="102" t="s">
        <v>203</v>
      </c>
      <c r="E653" s="99" t="s">
        <v>280</v>
      </c>
      <c r="F653" s="99">
        <v>620</v>
      </c>
      <c r="G653" s="108"/>
      <c r="H653" s="108"/>
      <c r="I653" s="108"/>
      <c r="J653" s="108"/>
      <c r="K653" s="109"/>
      <c r="L653" s="110"/>
      <c r="M653" s="109"/>
      <c r="N653" s="110">
        <f>N654</f>
        <v>377.3</v>
      </c>
      <c r="O653" s="109">
        <f t="shared" si="133"/>
        <v>377.3</v>
      </c>
      <c r="P653" s="110">
        <f>P654</f>
        <v>0</v>
      </c>
      <c r="Q653" s="85">
        <f t="shared" si="124"/>
        <v>377.3</v>
      </c>
    </row>
    <row r="654" spans="1:17" s="96" customFormat="1" ht="12.75">
      <c r="A654" s="100" t="str">
        <f ca="1">IF(ISERROR(MATCH(F654,Код_КВР,0)),"",INDIRECT(ADDRESS(MATCH(F654,Код_КВР,0)+1,2,,,"КВР")))</f>
        <v>Субсидии автономным учреждениям на иные цели</v>
      </c>
      <c r="B654" s="99">
        <v>805</v>
      </c>
      <c r="C654" s="102" t="s">
        <v>203</v>
      </c>
      <c r="D654" s="102" t="s">
        <v>203</v>
      </c>
      <c r="E654" s="99" t="s">
        <v>280</v>
      </c>
      <c r="F654" s="99">
        <v>622</v>
      </c>
      <c r="G654" s="108"/>
      <c r="H654" s="108"/>
      <c r="I654" s="108"/>
      <c r="J654" s="108"/>
      <c r="K654" s="109"/>
      <c r="L654" s="110"/>
      <c r="M654" s="109"/>
      <c r="N654" s="110">
        <v>377.3</v>
      </c>
      <c r="O654" s="109">
        <f t="shared" si="133"/>
        <v>377.3</v>
      </c>
      <c r="P654" s="110"/>
      <c r="Q654" s="85">
        <f t="shared" si="124"/>
        <v>377.3</v>
      </c>
    </row>
    <row r="655" spans="1:17" ht="33">
      <c r="A655" s="61" t="str">
        <f ca="1">IF(ISERROR(MATCH(E655,Код_КЦСР,0)),"",INDIRECT(ADDRESS(MATCH(E655,Код_КЦСР,0)+1,2,,,"КЦСР")))</f>
        <v>Социально-педагогическая поддержка детей-сирот и детей, оставшихся без попечения родителей</v>
      </c>
      <c r="B655" s="88">
        <v>805</v>
      </c>
      <c r="C655" s="8" t="s">
        <v>203</v>
      </c>
      <c r="D655" s="8" t="s">
        <v>203</v>
      </c>
      <c r="E655" s="115" t="s">
        <v>418</v>
      </c>
      <c r="F655" s="115"/>
      <c r="G655" s="69">
        <f t="shared" si="132"/>
        <v>6052</v>
      </c>
      <c r="H655" s="69">
        <f t="shared" si="132"/>
        <v>0</v>
      </c>
      <c r="I655" s="69">
        <f t="shared" si="123"/>
        <v>6052</v>
      </c>
      <c r="J655" s="69">
        <f t="shared" si="132"/>
        <v>0</v>
      </c>
      <c r="K655" s="85">
        <f t="shared" si="121"/>
        <v>6052</v>
      </c>
      <c r="L655" s="13">
        <f t="shared" si="132"/>
        <v>0</v>
      </c>
      <c r="M655" s="85">
        <f t="shared" si="127"/>
        <v>6052</v>
      </c>
      <c r="N655" s="13">
        <f t="shared" si="132"/>
        <v>0</v>
      </c>
      <c r="O655" s="85">
        <f t="shared" si="128"/>
        <v>6052</v>
      </c>
      <c r="P655" s="13">
        <f t="shared" si="132"/>
        <v>0</v>
      </c>
      <c r="Q655" s="85">
        <f t="shared" si="124"/>
        <v>6052</v>
      </c>
    </row>
    <row r="656" spans="1:17" ht="68.25" customHeight="1">
      <c r="A656" s="61" t="str">
        <f ca="1">IF(ISERROR(MATCH(E656,Код_КЦСР,0)),"",INDIRECT(ADDRESS(MATCH(E656,Код_КЦСР,0)+1,2,,,"КЦСР")))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656" s="88">
        <v>805</v>
      </c>
      <c r="C656" s="8" t="s">
        <v>203</v>
      </c>
      <c r="D656" s="8" t="s">
        <v>203</v>
      </c>
      <c r="E656" s="115" t="s">
        <v>420</v>
      </c>
      <c r="F656" s="115"/>
      <c r="G656" s="69">
        <f t="shared" si="132"/>
        <v>6052</v>
      </c>
      <c r="H656" s="69">
        <f t="shared" si="132"/>
        <v>0</v>
      </c>
      <c r="I656" s="69">
        <f t="shared" si="123"/>
        <v>6052</v>
      </c>
      <c r="J656" s="69">
        <f t="shared" si="132"/>
        <v>0</v>
      </c>
      <c r="K656" s="85">
        <f t="shared" si="121"/>
        <v>6052</v>
      </c>
      <c r="L656" s="13">
        <f t="shared" si="132"/>
        <v>0</v>
      </c>
      <c r="M656" s="85">
        <f t="shared" si="127"/>
        <v>6052</v>
      </c>
      <c r="N656" s="13">
        <f t="shared" si="132"/>
        <v>0</v>
      </c>
      <c r="O656" s="85">
        <f t="shared" si="128"/>
        <v>6052</v>
      </c>
      <c r="P656" s="13">
        <f t="shared" si="132"/>
        <v>0</v>
      </c>
      <c r="Q656" s="85">
        <f t="shared" si="124"/>
        <v>6052</v>
      </c>
    </row>
    <row r="657" spans="1:17" ht="12.75">
      <c r="A657" s="61" t="str">
        <f ca="1">IF(ISERROR(MATCH(F657,Код_КВР,0)),"",INDIRECT(ADDRESS(MATCH(F657,Код_КВР,0)+1,2,,,"КВР")))</f>
        <v>Социальное обеспечение и иные выплаты населению</v>
      </c>
      <c r="B657" s="88">
        <v>805</v>
      </c>
      <c r="C657" s="8" t="s">
        <v>203</v>
      </c>
      <c r="D657" s="8" t="s">
        <v>203</v>
      </c>
      <c r="E657" s="115" t="s">
        <v>420</v>
      </c>
      <c r="F657" s="115">
        <v>300</v>
      </c>
      <c r="G657" s="69">
        <f t="shared" si="132"/>
        <v>6052</v>
      </c>
      <c r="H657" s="69">
        <f t="shared" si="132"/>
        <v>0</v>
      </c>
      <c r="I657" s="69">
        <f t="shared" si="123"/>
        <v>6052</v>
      </c>
      <c r="J657" s="69">
        <f t="shared" si="132"/>
        <v>0</v>
      </c>
      <c r="K657" s="85">
        <f t="shared" si="121"/>
        <v>6052</v>
      </c>
      <c r="L657" s="13">
        <f t="shared" si="132"/>
        <v>0</v>
      </c>
      <c r="M657" s="85">
        <f t="shared" si="127"/>
        <v>6052</v>
      </c>
      <c r="N657" s="13">
        <f t="shared" si="132"/>
        <v>0</v>
      </c>
      <c r="O657" s="85">
        <f t="shared" si="128"/>
        <v>6052</v>
      </c>
      <c r="P657" s="13">
        <f t="shared" si="132"/>
        <v>0</v>
      </c>
      <c r="Q657" s="85">
        <f t="shared" si="124"/>
        <v>6052</v>
      </c>
    </row>
    <row r="658" spans="1:17" ht="33">
      <c r="A658" s="61" t="str">
        <f ca="1">IF(ISERROR(MATCH(F658,Код_КВР,0)),"",INDIRECT(ADDRESS(MATCH(F658,Код_КВР,0)+1,2,,,"КВР")))</f>
        <v>Социальные выплаты гражданам, кроме публичных нормативных социальных выплат</v>
      </c>
      <c r="B658" s="88">
        <v>805</v>
      </c>
      <c r="C658" s="8" t="s">
        <v>203</v>
      </c>
      <c r="D658" s="8" t="s">
        <v>203</v>
      </c>
      <c r="E658" s="115" t="s">
        <v>420</v>
      </c>
      <c r="F658" s="115">
        <v>320</v>
      </c>
      <c r="G658" s="69">
        <f t="shared" si="132"/>
        <v>6052</v>
      </c>
      <c r="H658" s="69">
        <f t="shared" si="132"/>
        <v>0</v>
      </c>
      <c r="I658" s="69">
        <f t="shared" si="123"/>
        <v>6052</v>
      </c>
      <c r="J658" s="69">
        <f t="shared" si="132"/>
        <v>0</v>
      </c>
      <c r="K658" s="85">
        <f t="shared" si="121"/>
        <v>6052</v>
      </c>
      <c r="L658" s="13">
        <f t="shared" si="132"/>
        <v>0</v>
      </c>
      <c r="M658" s="85">
        <f t="shared" si="127"/>
        <v>6052</v>
      </c>
      <c r="N658" s="13">
        <f t="shared" si="132"/>
        <v>0</v>
      </c>
      <c r="O658" s="85">
        <f t="shared" si="128"/>
        <v>6052</v>
      </c>
      <c r="P658" s="13">
        <f t="shared" si="132"/>
        <v>0</v>
      </c>
      <c r="Q658" s="85">
        <f t="shared" si="124"/>
        <v>6052</v>
      </c>
    </row>
    <row r="659" spans="1:17" ht="33">
      <c r="A659" s="61" t="str">
        <f ca="1">IF(ISERROR(MATCH(F659,Код_КВР,0)),"",INDIRECT(ADDRESS(MATCH(F659,Код_КВР,0)+1,2,,,"КВР")))</f>
        <v>Приобретение товаров, работ, услуг в пользу граждан в целях их социального обеспечения</v>
      </c>
      <c r="B659" s="88">
        <v>805</v>
      </c>
      <c r="C659" s="8" t="s">
        <v>203</v>
      </c>
      <c r="D659" s="8" t="s">
        <v>203</v>
      </c>
      <c r="E659" s="115" t="s">
        <v>420</v>
      </c>
      <c r="F659" s="115">
        <v>323</v>
      </c>
      <c r="G659" s="69">
        <v>6052</v>
      </c>
      <c r="H659" s="64"/>
      <c r="I659" s="69">
        <f t="shared" si="123"/>
        <v>6052</v>
      </c>
      <c r="J659" s="64"/>
      <c r="K659" s="85">
        <f t="shared" si="121"/>
        <v>6052</v>
      </c>
      <c r="L659" s="85"/>
      <c r="M659" s="85">
        <f t="shared" si="127"/>
        <v>6052</v>
      </c>
      <c r="N659" s="85"/>
      <c r="O659" s="85">
        <f t="shared" si="128"/>
        <v>6052</v>
      </c>
      <c r="P659" s="85"/>
      <c r="Q659" s="85">
        <f t="shared" si="124"/>
        <v>6052</v>
      </c>
    </row>
    <row r="660" spans="1:17" ht="36" customHeight="1">
      <c r="A660" s="61" t="str">
        <f ca="1">IF(ISERROR(MATCH(E660,Код_КЦСР,0)),"",INDIRECT(ADDRESS(MATCH(E660,Код_КЦСР,0)+1,2,,,"КЦСР")))</f>
        <v>Муниципальная программа «Социальная поддержка граждан» на 2014-2018 годы</v>
      </c>
      <c r="B660" s="88">
        <v>805</v>
      </c>
      <c r="C660" s="8" t="s">
        <v>203</v>
      </c>
      <c r="D660" s="8" t="s">
        <v>203</v>
      </c>
      <c r="E660" s="115" t="s">
        <v>6</v>
      </c>
      <c r="F660" s="115"/>
      <c r="G660" s="69"/>
      <c r="H660" s="64"/>
      <c r="I660" s="69"/>
      <c r="J660" s="64">
        <f>J661</f>
        <v>2842.8</v>
      </c>
      <c r="K660" s="85">
        <f t="shared" si="121"/>
        <v>2842.8</v>
      </c>
      <c r="L660" s="85">
        <f>L661</f>
        <v>0</v>
      </c>
      <c r="M660" s="85">
        <f t="shared" si="127"/>
        <v>2842.8</v>
      </c>
      <c r="N660" s="85">
        <f>N661</f>
        <v>0</v>
      </c>
      <c r="O660" s="85">
        <f t="shared" si="128"/>
        <v>2842.8</v>
      </c>
      <c r="P660" s="85">
        <f>P661</f>
        <v>0</v>
      </c>
      <c r="Q660" s="85">
        <f t="shared" si="124"/>
        <v>2842.8</v>
      </c>
    </row>
    <row r="661" spans="1:17" ht="82.5">
      <c r="A661" s="61" t="str">
        <f ca="1">IF(ISERROR(MATCH(E661,Код_КЦСР,0)),"",INDIRECT(ADDRESS(MATCH(E661,Код_КЦСР,0)+1,2,,,"КЦСР")))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661" s="88">
        <v>805</v>
      </c>
      <c r="C661" s="8" t="s">
        <v>203</v>
      </c>
      <c r="D661" s="8" t="s">
        <v>203</v>
      </c>
      <c r="E661" s="115" t="s">
        <v>412</v>
      </c>
      <c r="F661" s="115"/>
      <c r="G661" s="69"/>
      <c r="H661" s="64"/>
      <c r="I661" s="69"/>
      <c r="J661" s="64">
        <f>J662</f>
        <v>2842.8</v>
      </c>
      <c r="K661" s="85">
        <f t="shared" si="121"/>
        <v>2842.8</v>
      </c>
      <c r="L661" s="85">
        <f>L662</f>
        <v>0</v>
      </c>
      <c r="M661" s="85">
        <f t="shared" si="127"/>
        <v>2842.8</v>
      </c>
      <c r="N661" s="85">
        <f>N662</f>
        <v>0</v>
      </c>
      <c r="O661" s="85">
        <f t="shared" si="128"/>
        <v>2842.8</v>
      </c>
      <c r="P661" s="85">
        <f>P662</f>
        <v>0</v>
      </c>
      <c r="Q661" s="85">
        <f t="shared" si="124"/>
        <v>2842.8</v>
      </c>
    </row>
    <row r="662" spans="1:17" ht="33">
      <c r="A662" s="61" t="str">
        <f ca="1">IF(ISERROR(MATCH(F662,Код_КВР,0)),"",INDIRECT(ADDRESS(MATCH(F662,Код_КВР,0)+1,2,,,"КВР")))</f>
        <v>Предоставление субсидий бюджетным, автономным учреждениям и иным некоммерческим организациям</v>
      </c>
      <c r="B662" s="88">
        <v>805</v>
      </c>
      <c r="C662" s="8" t="s">
        <v>203</v>
      </c>
      <c r="D662" s="8" t="s">
        <v>203</v>
      </c>
      <c r="E662" s="115" t="s">
        <v>412</v>
      </c>
      <c r="F662" s="115">
        <v>600</v>
      </c>
      <c r="G662" s="69"/>
      <c r="H662" s="64"/>
      <c r="I662" s="69"/>
      <c r="J662" s="64">
        <f>J663</f>
        <v>2842.8</v>
      </c>
      <c r="K662" s="85">
        <f t="shared" si="121"/>
        <v>2842.8</v>
      </c>
      <c r="L662" s="85">
        <f>L663</f>
        <v>0</v>
      </c>
      <c r="M662" s="85">
        <f t="shared" si="127"/>
        <v>2842.8</v>
      </c>
      <c r="N662" s="85">
        <f>N663</f>
        <v>0</v>
      </c>
      <c r="O662" s="85">
        <f t="shared" si="128"/>
        <v>2842.8</v>
      </c>
      <c r="P662" s="85">
        <f>P663</f>
        <v>0</v>
      </c>
      <c r="Q662" s="85">
        <f t="shared" si="124"/>
        <v>2842.8</v>
      </c>
    </row>
    <row r="663" spans="1:17" ht="12.75">
      <c r="A663" s="61" t="str">
        <f ca="1">IF(ISERROR(MATCH(F663,Код_КВР,0)),"",INDIRECT(ADDRESS(MATCH(F663,Код_КВР,0)+1,2,,,"КВР")))</f>
        <v>Субсидии автономным учреждениям</v>
      </c>
      <c r="B663" s="88">
        <v>805</v>
      </c>
      <c r="C663" s="8" t="s">
        <v>203</v>
      </c>
      <c r="D663" s="8" t="s">
        <v>203</v>
      </c>
      <c r="E663" s="115" t="s">
        <v>412</v>
      </c>
      <c r="F663" s="115">
        <v>620</v>
      </c>
      <c r="G663" s="69"/>
      <c r="H663" s="64"/>
      <c r="I663" s="69"/>
      <c r="J663" s="64">
        <f>J664</f>
        <v>2842.8</v>
      </c>
      <c r="K663" s="85">
        <f t="shared" si="121"/>
        <v>2842.8</v>
      </c>
      <c r="L663" s="85">
        <f>L664</f>
        <v>0</v>
      </c>
      <c r="M663" s="85">
        <f t="shared" si="127"/>
        <v>2842.8</v>
      </c>
      <c r="N663" s="85">
        <f>N664</f>
        <v>0</v>
      </c>
      <c r="O663" s="85">
        <f t="shared" si="128"/>
        <v>2842.8</v>
      </c>
      <c r="P663" s="85">
        <f>P664</f>
        <v>0</v>
      </c>
      <c r="Q663" s="85">
        <f t="shared" si="124"/>
        <v>2842.8</v>
      </c>
    </row>
    <row r="664" spans="1:17" ht="12.75">
      <c r="A664" s="61" t="str">
        <f ca="1">IF(ISERROR(MATCH(F664,Код_КВР,0)),"",INDIRECT(ADDRESS(MATCH(F664,Код_КВР,0)+1,2,,,"КВР")))</f>
        <v>Субсидии автономным учреждениям на иные цели</v>
      </c>
      <c r="B664" s="88">
        <v>805</v>
      </c>
      <c r="C664" s="8" t="s">
        <v>203</v>
      </c>
      <c r="D664" s="8" t="s">
        <v>203</v>
      </c>
      <c r="E664" s="115" t="s">
        <v>412</v>
      </c>
      <c r="F664" s="115">
        <v>622</v>
      </c>
      <c r="G664" s="69"/>
      <c r="H664" s="64"/>
      <c r="I664" s="69"/>
      <c r="J664" s="64">
        <v>2842.8</v>
      </c>
      <c r="K664" s="85">
        <f t="shared" si="121"/>
        <v>2842.8</v>
      </c>
      <c r="L664" s="85"/>
      <c r="M664" s="85">
        <f t="shared" si="127"/>
        <v>2842.8</v>
      </c>
      <c r="N664" s="85"/>
      <c r="O664" s="85">
        <f t="shared" si="128"/>
        <v>2842.8</v>
      </c>
      <c r="P664" s="85"/>
      <c r="Q664" s="85">
        <f t="shared" si="124"/>
        <v>2842.8</v>
      </c>
    </row>
    <row r="665" spans="1:17" ht="12.75">
      <c r="A665" s="12" t="s">
        <v>259</v>
      </c>
      <c r="B665" s="88">
        <v>805</v>
      </c>
      <c r="C665" s="8" t="s">
        <v>203</v>
      </c>
      <c r="D665" s="8" t="s">
        <v>227</v>
      </c>
      <c r="E665" s="115"/>
      <c r="F665" s="115"/>
      <c r="G665" s="69">
        <f>G666+G715+G724+G738+G751+G757</f>
        <v>149620.7</v>
      </c>
      <c r="H665" s="69">
        <f>H666+H715+H724+H738+H751+H757</f>
        <v>0</v>
      </c>
      <c r="I665" s="69">
        <f t="shared" si="123"/>
        <v>149620.7</v>
      </c>
      <c r="J665" s="69">
        <f>J666+J715+J724+J738+J751+J757</f>
        <v>-2333.0999999999995</v>
      </c>
      <c r="K665" s="85">
        <f t="shared" si="121"/>
        <v>147287.6</v>
      </c>
      <c r="L665" s="13">
        <f>L666+L715+L724+L738+L751+L757</f>
        <v>-260.2</v>
      </c>
      <c r="M665" s="85">
        <f t="shared" si="127"/>
        <v>147027.4</v>
      </c>
      <c r="N665" s="13">
        <f>N666+N715+N724+N738+N751+N757</f>
        <v>6917.5</v>
      </c>
      <c r="O665" s="85">
        <f t="shared" si="128"/>
        <v>153944.9</v>
      </c>
      <c r="P665" s="13">
        <f>P666+P715+P724+P738+P751+P757</f>
        <v>0</v>
      </c>
      <c r="Q665" s="85">
        <f t="shared" si="124"/>
        <v>153944.9</v>
      </c>
    </row>
    <row r="666" spans="1:17" ht="18.75" customHeight="1">
      <c r="A666" s="61" t="str">
        <f ca="1">IF(ISERROR(MATCH(E666,Код_КЦСР,0)),"",INDIRECT(ADDRESS(MATCH(E666,Код_КЦСР,0)+1,2,,,"КЦСР")))</f>
        <v>Муниципальная программа «Развитие образования» на 2013-2022 годы</v>
      </c>
      <c r="B666" s="88">
        <v>805</v>
      </c>
      <c r="C666" s="8" t="s">
        <v>203</v>
      </c>
      <c r="D666" s="8" t="s">
        <v>227</v>
      </c>
      <c r="E666" s="115" t="s">
        <v>277</v>
      </c>
      <c r="F666" s="115"/>
      <c r="G666" s="69">
        <f>G667+G671+G678+G682+G695+G700+G706+G688</f>
        <v>117151.70000000001</v>
      </c>
      <c r="H666" s="69">
        <f>H667+H671+H678+H682+H695+H700+H706+H688</f>
        <v>0</v>
      </c>
      <c r="I666" s="69">
        <f>I667+I671+I678+I682+I695+I700+I706+I688</f>
        <v>117151.70000000001</v>
      </c>
      <c r="J666" s="69">
        <f>J667+J671+J678+J682+J695+J700+J706+J688</f>
        <v>-3791.3999999999996</v>
      </c>
      <c r="K666" s="85">
        <f t="shared" si="121"/>
        <v>113360.30000000002</v>
      </c>
      <c r="L666" s="13">
        <f>L667+L671+L678+L682+L695+L700+L706+L688</f>
        <v>-260.2</v>
      </c>
      <c r="M666" s="85">
        <f t="shared" si="127"/>
        <v>113100.10000000002</v>
      </c>
      <c r="N666" s="13">
        <f>N667+N671+N678+N682+N695+N700+N706+N688</f>
        <v>6917.5</v>
      </c>
      <c r="O666" s="85">
        <f t="shared" si="128"/>
        <v>120017.60000000002</v>
      </c>
      <c r="P666" s="13">
        <f>P667+P671+P678+P682+P695+P700+P706+P688</f>
        <v>0</v>
      </c>
      <c r="Q666" s="85">
        <f t="shared" si="124"/>
        <v>120017.60000000002</v>
      </c>
    </row>
    <row r="667" spans="1:17" ht="36" customHeight="1">
      <c r="A667" s="61" t="str">
        <f ca="1">IF(ISERROR(MATCH(E667,Код_КЦСР,0)),"",INDIRECT(ADDRESS(MATCH(E667,Код_КЦСР,0)+1,2,,,"КЦСР")))</f>
        <v>Проведение мероприятий управлением образования мэрии (августовское совещание, Учитель года, День учителя, прием молодых специалистов)</v>
      </c>
      <c r="B667" s="88">
        <v>805</v>
      </c>
      <c r="C667" s="8" t="s">
        <v>203</v>
      </c>
      <c r="D667" s="8" t="s">
        <v>227</v>
      </c>
      <c r="E667" s="115" t="s">
        <v>279</v>
      </c>
      <c r="F667" s="115"/>
      <c r="G667" s="69">
        <f aca="true" t="shared" si="134" ref="G667:P669">G668</f>
        <v>92.7</v>
      </c>
      <c r="H667" s="69">
        <f t="shared" si="134"/>
        <v>0</v>
      </c>
      <c r="I667" s="69">
        <f t="shared" si="123"/>
        <v>92.7</v>
      </c>
      <c r="J667" s="69">
        <f t="shared" si="134"/>
        <v>0</v>
      </c>
      <c r="K667" s="85">
        <f t="shared" si="121"/>
        <v>92.7</v>
      </c>
      <c r="L667" s="13">
        <f t="shared" si="134"/>
        <v>0</v>
      </c>
      <c r="M667" s="85">
        <f t="shared" si="127"/>
        <v>92.7</v>
      </c>
      <c r="N667" s="13">
        <f t="shared" si="134"/>
        <v>0</v>
      </c>
      <c r="O667" s="85">
        <f t="shared" si="128"/>
        <v>92.7</v>
      </c>
      <c r="P667" s="13">
        <f t="shared" si="134"/>
        <v>0</v>
      </c>
      <c r="Q667" s="85">
        <f t="shared" si="124"/>
        <v>92.7</v>
      </c>
    </row>
    <row r="668" spans="1:17" ht="12.75">
      <c r="A668" s="61" t="str">
        <f ca="1">IF(ISERROR(MATCH(F668,Код_КВР,0)),"",INDIRECT(ADDRESS(MATCH(F668,Код_КВР,0)+1,2,,,"КВР")))</f>
        <v>Закупка товаров, работ и услуг для муниципальных нужд</v>
      </c>
      <c r="B668" s="88">
        <v>805</v>
      </c>
      <c r="C668" s="8" t="s">
        <v>203</v>
      </c>
      <c r="D668" s="8" t="s">
        <v>227</v>
      </c>
      <c r="E668" s="115" t="s">
        <v>279</v>
      </c>
      <c r="F668" s="115">
        <v>200</v>
      </c>
      <c r="G668" s="69">
        <f t="shared" si="134"/>
        <v>92.7</v>
      </c>
      <c r="H668" s="69">
        <f t="shared" si="134"/>
        <v>0</v>
      </c>
      <c r="I668" s="69">
        <f t="shared" si="123"/>
        <v>92.7</v>
      </c>
      <c r="J668" s="69">
        <f t="shared" si="134"/>
        <v>0</v>
      </c>
      <c r="K668" s="85">
        <f t="shared" si="121"/>
        <v>92.7</v>
      </c>
      <c r="L668" s="13">
        <f t="shared" si="134"/>
        <v>0</v>
      </c>
      <c r="M668" s="85">
        <f t="shared" si="127"/>
        <v>92.7</v>
      </c>
      <c r="N668" s="13">
        <f t="shared" si="134"/>
        <v>0</v>
      </c>
      <c r="O668" s="85">
        <f t="shared" si="128"/>
        <v>92.7</v>
      </c>
      <c r="P668" s="13">
        <f t="shared" si="134"/>
        <v>0</v>
      </c>
      <c r="Q668" s="85">
        <f t="shared" si="124"/>
        <v>92.7</v>
      </c>
    </row>
    <row r="669" spans="1:17" ht="33">
      <c r="A669" s="61" t="str">
        <f ca="1">IF(ISERROR(MATCH(F669,Код_КВР,0)),"",INDIRECT(ADDRESS(MATCH(F669,Код_КВР,0)+1,2,,,"КВР")))</f>
        <v>Иные закупки товаров, работ и услуг для обеспечения муниципальных нужд</v>
      </c>
      <c r="B669" s="88">
        <v>805</v>
      </c>
      <c r="C669" s="8" t="s">
        <v>203</v>
      </c>
      <c r="D669" s="8" t="s">
        <v>227</v>
      </c>
      <c r="E669" s="115" t="s">
        <v>279</v>
      </c>
      <c r="F669" s="115">
        <v>240</v>
      </c>
      <c r="G669" s="69">
        <f t="shared" si="134"/>
        <v>92.7</v>
      </c>
      <c r="H669" s="69">
        <f t="shared" si="134"/>
        <v>0</v>
      </c>
      <c r="I669" s="69">
        <f t="shared" si="123"/>
        <v>92.7</v>
      </c>
      <c r="J669" s="69">
        <f t="shared" si="134"/>
        <v>0</v>
      </c>
      <c r="K669" s="85">
        <f t="shared" si="121"/>
        <v>92.7</v>
      </c>
      <c r="L669" s="13">
        <f t="shared" si="134"/>
        <v>0</v>
      </c>
      <c r="M669" s="85">
        <f t="shared" si="127"/>
        <v>92.7</v>
      </c>
      <c r="N669" s="13">
        <f t="shared" si="134"/>
        <v>0</v>
      </c>
      <c r="O669" s="85">
        <f t="shared" si="128"/>
        <v>92.7</v>
      </c>
      <c r="P669" s="13">
        <f t="shared" si="134"/>
        <v>0</v>
      </c>
      <c r="Q669" s="85">
        <f t="shared" si="124"/>
        <v>92.7</v>
      </c>
    </row>
    <row r="670" spans="1:17" ht="33">
      <c r="A670" s="61" t="str">
        <f ca="1">IF(ISERROR(MATCH(F670,Код_КВР,0)),"",INDIRECT(ADDRESS(MATCH(F670,Код_КВР,0)+1,2,,,"КВР")))</f>
        <v xml:space="preserve">Прочая закупка товаров, работ и услуг для обеспечения муниципальных нужд         </v>
      </c>
      <c r="B670" s="88">
        <v>805</v>
      </c>
      <c r="C670" s="8" t="s">
        <v>203</v>
      </c>
      <c r="D670" s="8" t="s">
        <v>227</v>
      </c>
      <c r="E670" s="115" t="s">
        <v>279</v>
      </c>
      <c r="F670" s="115">
        <v>244</v>
      </c>
      <c r="G670" s="69">
        <v>92.7</v>
      </c>
      <c r="H670" s="64"/>
      <c r="I670" s="69">
        <f t="shared" si="123"/>
        <v>92.7</v>
      </c>
      <c r="J670" s="64"/>
      <c r="K670" s="85">
        <f t="shared" si="121"/>
        <v>92.7</v>
      </c>
      <c r="L670" s="85"/>
      <c r="M670" s="85">
        <f t="shared" si="127"/>
        <v>92.7</v>
      </c>
      <c r="N670" s="85"/>
      <c r="O670" s="85">
        <f t="shared" si="128"/>
        <v>92.7</v>
      </c>
      <c r="P670" s="85"/>
      <c r="Q670" s="85">
        <f t="shared" si="124"/>
        <v>92.7</v>
      </c>
    </row>
    <row r="671" spans="1:17" ht="12.75">
      <c r="A671" s="61" t="str">
        <f ca="1">IF(ISERROR(MATCH(E671,Код_КЦСР,0)),"",INDIRECT(ADDRESS(MATCH(E671,Код_КЦСР,0)+1,2,,,"КЦСР")))</f>
        <v>Обеспечение питанием обучающихся в МОУ</v>
      </c>
      <c r="B671" s="88">
        <v>805</v>
      </c>
      <c r="C671" s="8" t="s">
        <v>203</v>
      </c>
      <c r="D671" s="8" t="s">
        <v>227</v>
      </c>
      <c r="E671" s="115" t="s">
        <v>280</v>
      </c>
      <c r="F671" s="115"/>
      <c r="G671" s="69">
        <f>G672</f>
        <v>6132.1</v>
      </c>
      <c r="H671" s="69">
        <f aca="true" t="shared" si="135" ref="G671:P673">H672</f>
        <v>0</v>
      </c>
      <c r="I671" s="69">
        <f t="shared" si="123"/>
        <v>6132.1</v>
      </c>
      <c r="J671" s="69">
        <f>J672</f>
        <v>0</v>
      </c>
      <c r="K671" s="85">
        <f aca="true" t="shared" si="136" ref="K671:K737">I671+J671</f>
        <v>6132.1</v>
      </c>
      <c r="L671" s="13">
        <f>L672</f>
        <v>-232.3</v>
      </c>
      <c r="M671" s="85">
        <f t="shared" si="127"/>
        <v>5899.8</v>
      </c>
      <c r="N671" s="13">
        <f>N672</f>
        <v>1917.5</v>
      </c>
      <c r="O671" s="85">
        <f t="shared" si="128"/>
        <v>7817.3</v>
      </c>
      <c r="P671" s="13">
        <f>P672</f>
        <v>0</v>
      </c>
      <c r="Q671" s="85">
        <f t="shared" si="124"/>
        <v>7817.3</v>
      </c>
    </row>
    <row r="672" spans="1:17" ht="33">
      <c r="A672" s="61" t="str">
        <f aca="true" t="shared" si="137" ref="A672:A677">IF(ISERROR(MATCH(F672,Код_КВР,0)),"",INDIRECT(ADDRESS(MATCH(F672,Код_КВР,0)+1,2,,,"КВР")))</f>
        <v>Предоставление субсидий бюджетным, автономным учреждениям и иным некоммерческим организациям</v>
      </c>
      <c r="B672" s="88">
        <v>805</v>
      </c>
      <c r="C672" s="8" t="s">
        <v>203</v>
      </c>
      <c r="D672" s="8" t="s">
        <v>227</v>
      </c>
      <c r="E672" s="115" t="s">
        <v>280</v>
      </c>
      <c r="F672" s="115">
        <v>600</v>
      </c>
      <c r="G672" s="69">
        <f t="shared" si="135"/>
        <v>6132.1</v>
      </c>
      <c r="H672" s="69">
        <f t="shared" si="135"/>
        <v>0</v>
      </c>
      <c r="I672" s="69">
        <f t="shared" si="123"/>
        <v>6132.1</v>
      </c>
      <c r="J672" s="69">
        <f>J673+J675</f>
        <v>0</v>
      </c>
      <c r="K672" s="85">
        <f t="shared" si="136"/>
        <v>6132.1</v>
      </c>
      <c r="L672" s="13">
        <f>L673+L675</f>
        <v>-232.3</v>
      </c>
      <c r="M672" s="85">
        <f t="shared" si="127"/>
        <v>5899.8</v>
      </c>
      <c r="N672" s="13">
        <f>N673+N675</f>
        <v>1917.5</v>
      </c>
      <c r="O672" s="85">
        <f t="shared" si="128"/>
        <v>7817.3</v>
      </c>
      <c r="P672" s="13">
        <f>P673+P675</f>
        <v>0</v>
      </c>
      <c r="Q672" s="85">
        <f aca="true" t="shared" si="138" ref="Q672:Q735">O672+P672</f>
        <v>7817.3</v>
      </c>
    </row>
    <row r="673" spans="1:17" ht="12.75">
      <c r="A673" s="61" t="str">
        <f ca="1" t="shared" si="137"/>
        <v>Субсидии бюджетным учреждениям</v>
      </c>
      <c r="B673" s="88">
        <v>805</v>
      </c>
      <c r="C673" s="8" t="s">
        <v>203</v>
      </c>
      <c r="D673" s="8" t="s">
        <v>227</v>
      </c>
      <c r="E673" s="115" t="s">
        <v>280</v>
      </c>
      <c r="F673" s="115">
        <v>610</v>
      </c>
      <c r="G673" s="69">
        <f t="shared" si="135"/>
        <v>6132.1</v>
      </c>
      <c r="H673" s="69">
        <f t="shared" si="135"/>
        <v>0</v>
      </c>
      <c r="I673" s="69">
        <f t="shared" si="123"/>
        <v>6132.1</v>
      </c>
      <c r="J673" s="69">
        <f t="shared" si="135"/>
        <v>-4281.5</v>
      </c>
      <c r="K673" s="85">
        <f t="shared" si="136"/>
        <v>1850.6000000000004</v>
      </c>
      <c r="L673" s="13">
        <f t="shared" si="135"/>
        <v>0</v>
      </c>
      <c r="M673" s="85">
        <f t="shared" si="127"/>
        <v>1850.6000000000004</v>
      </c>
      <c r="N673" s="13">
        <f t="shared" si="135"/>
        <v>0</v>
      </c>
      <c r="O673" s="85">
        <f t="shared" si="128"/>
        <v>1850.6000000000004</v>
      </c>
      <c r="P673" s="13">
        <f t="shared" si="135"/>
        <v>0</v>
      </c>
      <c r="Q673" s="85">
        <f t="shared" si="138"/>
        <v>1850.6000000000004</v>
      </c>
    </row>
    <row r="674" spans="1:17" ht="49.5">
      <c r="A674" s="61" t="str">
        <f ca="1" t="shared" si="137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74" s="88">
        <v>805</v>
      </c>
      <c r="C674" s="8" t="s">
        <v>203</v>
      </c>
      <c r="D674" s="8" t="s">
        <v>227</v>
      </c>
      <c r="E674" s="115" t="s">
        <v>280</v>
      </c>
      <c r="F674" s="115">
        <v>611</v>
      </c>
      <c r="G674" s="69">
        <v>6132.1</v>
      </c>
      <c r="H674" s="64"/>
      <c r="I674" s="69">
        <f t="shared" si="123"/>
        <v>6132.1</v>
      </c>
      <c r="J674" s="64">
        <v>-4281.5</v>
      </c>
      <c r="K674" s="85">
        <f t="shared" si="136"/>
        <v>1850.6000000000004</v>
      </c>
      <c r="L674" s="85"/>
      <c r="M674" s="85">
        <f t="shared" si="127"/>
        <v>1850.6000000000004</v>
      </c>
      <c r="N674" s="85"/>
      <c r="O674" s="85">
        <f t="shared" si="128"/>
        <v>1850.6000000000004</v>
      </c>
      <c r="P674" s="85"/>
      <c r="Q674" s="85">
        <f t="shared" si="138"/>
        <v>1850.6000000000004</v>
      </c>
    </row>
    <row r="675" spans="1:17" ht="12.75">
      <c r="A675" s="61" t="str">
        <f ca="1" t="shared" si="137"/>
        <v>Субсидии автономным учреждениям</v>
      </c>
      <c r="B675" s="88">
        <v>805</v>
      </c>
      <c r="C675" s="8" t="s">
        <v>203</v>
      </c>
      <c r="D675" s="8" t="s">
        <v>227</v>
      </c>
      <c r="E675" s="115" t="s">
        <v>280</v>
      </c>
      <c r="F675" s="115">
        <v>620</v>
      </c>
      <c r="G675" s="69"/>
      <c r="H675" s="64"/>
      <c r="I675" s="69"/>
      <c r="J675" s="64">
        <f>J676</f>
        <v>4281.5</v>
      </c>
      <c r="K675" s="85">
        <f t="shared" si="136"/>
        <v>4281.5</v>
      </c>
      <c r="L675" s="85">
        <f>L676</f>
        <v>-232.3</v>
      </c>
      <c r="M675" s="85">
        <f>K675+L675</f>
        <v>4049.2</v>
      </c>
      <c r="N675" s="85">
        <f>N676+N677</f>
        <v>1917.5</v>
      </c>
      <c r="O675" s="85">
        <f>M675+N675</f>
        <v>5966.7</v>
      </c>
      <c r="P675" s="85">
        <f>P676+P677</f>
        <v>0</v>
      </c>
      <c r="Q675" s="85">
        <f t="shared" si="138"/>
        <v>5966.7</v>
      </c>
    </row>
    <row r="676" spans="1:17" ht="49.5">
      <c r="A676" s="61" t="str">
        <f ca="1" t="shared" si="137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76" s="88">
        <v>805</v>
      </c>
      <c r="C676" s="8" t="s">
        <v>203</v>
      </c>
      <c r="D676" s="8" t="s">
        <v>227</v>
      </c>
      <c r="E676" s="115" t="s">
        <v>280</v>
      </c>
      <c r="F676" s="115">
        <v>621</v>
      </c>
      <c r="G676" s="69"/>
      <c r="H676" s="64"/>
      <c r="I676" s="69"/>
      <c r="J676" s="64">
        <v>4281.5</v>
      </c>
      <c r="K676" s="85">
        <f t="shared" si="136"/>
        <v>4281.5</v>
      </c>
      <c r="L676" s="85">
        <v>-232.3</v>
      </c>
      <c r="M676" s="85">
        <f t="shared" si="127"/>
        <v>4049.2</v>
      </c>
      <c r="N676" s="85"/>
      <c r="O676" s="85">
        <f t="shared" si="128"/>
        <v>4049.2</v>
      </c>
      <c r="P676" s="85"/>
      <c r="Q676" s="85">
        <f t="shared" si="138"/>
        <v>4049.2</v>
      </c>
    </row>
    <row r="677" spans="1:17" s="96" customFormat="1" ht="20.25" customHeight="1">
      <c r="A677" s="61" t="str">
        <f ca="1" t="shared" si="137"/>
        <v>Субсидии автономным учреждениям на иные цели</v>
      </c>
      <c r="B677" s="94">
        <v>805</v>
      </c>
      <c r="C677" s="8" t="s">
        <v>203</v>
      </c>
      <c r="D677" s="8" t="s">
        <v>227</v>
      </c>
      <c r="E677" s="115" t="s">
        <v>280</v>
      </c>
      <c r="F677" s="115">
        <v>622</v>
      </c>
      <c r="G677" s="69"/>
      <c r="H677" s="64"/>
      <c r="I677" s="69"/>
      <c r="J677" s="64"/>
      <c r="K677" s="85"/>
      <c r="L677" s="85"/>
      <c r="M677" s="85"/>
      <c r="N677" s="85">
        <v>1917.5</v>
      </c>
      <c r="O677" s="85">
        <f t="shared" si="128"/>
        <v>1917.5</v>
      </c>
      <c r="P677" s="85"/>
      <c r="Q677" s="85">
        <f t="shared" si="138"/>
        <v>1917.5</v>
      </c>
    </row>
    <row r="678" spans="1:17" ht="33">
      <c r="A678" s="61" t="str">
        <f ca="1">IF(ISERROR(MATCH(E678,Код_КЦСР,0)),"",INDIRECT(ADDRESS(MATCH(E678,Код_КЦСР,0)+1,2,,,"КЦСР")))</f>
        <v>Обеспечение работы по организации и ведению бухгалтерского (бюджетного) учета и отчетности</v>
      </c>
      <c r="B678" s="88">
        <v>805</v>
      </c>
      <c r="C678" s="8" t="s">
        <v>203</v>
      </c>
      <c r="D678" s="8" t="s">
        <v>227</v>
      </c>
      <c r="E678" s="115" t="s">
        <v>282</v>
      </c>
      <c r="F678" s="115"/>
      <c r="G678" s="69">
        <f aca="true" t="shared" si="139" ref="G678:P680">G679</f>
        <v>43113.9</v>
      </c>
      <c r="H678" s="69">
        <f t="shared" si="139"/>
        <v>0</v>
      </c>
      <c r="I678" s="69">
        <f t="shared" si="123"/>
        <v>43113.9</v>
      </c>
      <c r="J678" s="69">
        <f t="shared" si="139"/>
        <v>0</v>
      </c>
      <c r="K678" s="85">
        <f t="shared" si="136"/>
        <v>43113.9</v>
      </c>
      <c r="L678" s="13">
        <f t="shared" si="139"/>
        <v>-27.9</v>
      </c>
      <c r="M678" s="85">
        <f t="shared" si="127"/>
        <v>43086</v>
      </c>
      <c r="N678" s="13">
        <f t="shared" si="139"/>
        <v>0</v>
      </c>
      <c r="O678" s="85">
        <f t="shared" si="128"/>
        <v>43086</v>
      </c>
      <c r="P678" s="13">
        <f t="shared" si="139"/>
        <v>0</v>
      </c>
      <c r="Q678" s="85">
        <f t="shared" si="138"/>
        <v>43086</v>
      </c>
    </row>
    <row r="679" spans="1:17" ht="33">
      <c r="A679" s="61" t="str">
        <f ca="1">IF(ISERROR(MATCH(F679,Код_КВР,0)),"",INDIRECT(ADDRESS(MATCH(F679,Код_КВР,0)+1,2,,,"КВР")))</f>
        <v>Предоставление субсидий бюджетным, автономным учреждениям и иным некоммерческим организациям</v>
      </c>
      <c r="B679" s="88">
        <v>805</v>
      </c>
      <c r="C679" s="8" t="s">
        <v>203</v>
      </c>
      <c r="D679" s="8" t="s">
        <v>227</v>
      </c>
      <c r="E679" s="115" t="s">
        <v>282</v>
      </c>
      <c r="F679" s="115">
        <v>600</v>
      </c>
      <c r="G679" s="69">
        <f t="shared" si="139"/>
        <v>43113.9</v>
      </c>
      <c r="H679" s="69">
        <f t="shared" si="139"/>
        <v>0</v>
      </c>
      <c r="I679" s="69">
        <f t="shared" si="123"/>
        <v>43113.9</v>
      </c>
      <c r="J679" s="69">
        <f t="shared" si="139"/>
        <v>0</v>
      </c>
      <c r="K679" s="85">
        <f t="shared" si="136"/>
        <v>43113.9</v>
      </c>
      <c r="L679" s="13">
        <f t="shared" si="139"/>
        <v>-27.9</v>
      </c>
      <c r="M679" s="85">
        <f t="shared" si="127"/>
        <v>43086</v>
      </c>
      <c r="N679" s="13">
        <f t="shared" si="139"/>
        <v>0</v>
      </c>
      <c r="O679" s="85">
        <f t="shared" si="128"/>
        <v>43086</v>
      </c>
      <c r="P679" s="13">
        <f t="shared" si="139"/>
        <v>0</v>
      </c>
      <c r="Q679" s="85">
        <f t="shared" si="138"/>
        <v>43086</v>
      </c>
    </row>
    <row r="680" spans="1:17" ht="12.75">
      <c r="A680" s="61" t="str">
        <f ca="1">IF(ISERROR(MATCH(F680,Код_КВР,0)),"",INDIRECT(ADDRESS(MATCH(F680,Код_КВР,0)+1,2,,,"КВР")))</f>
        <v>Субсидии бюджетным учреждениям</v>
      </c>
      <c r="B680" s="88">
        <v>805</v>
      </c>
      <c r="C680" s="8" t="s">
        <v>203</v>
      </c>
      <c r="D680" s="8" t="s">
        <v>227</v>
      </c>
      <c r="E680" s="115" t="s">
        <v>282</v>
      </c>
      <c r="F680" s="115">
        <v>610</v>
      </c>
      <c r="G680" s="69">
        <f t="shared" si="139"/>
        <v>43113.9</v>
      </c>
      <c r="H680" s="69">
        <f t="shared" si="139"/>
        <v>0</v>
      </c>
      <c r="I680" s="69">
        <f aca="true" t="shared" si="140" ref="I680:I752">G680+H680</f>
        <v>43113.9</v>
      </c>
      <c r="J680" s="69">
        <f t="shared" si="139"/>
        <v>0</v>
      </c>
      <c r="K680" s="85">
        <f t="shared" si="136"/>
        <v>43113.9</v>
      </c>
      <c r="L680" s="13">
        <f t="shared" si="139"/>
        <v>-27.9</v>
      </c>
      <c r="M680" s="85">
        <f t="shared" si="127"/>
        <v>43086</v>
      </c>
      <c r="N680" s="13">
        <f t="shared" si="139"/>
        <v>0</v>
      </c>
      <c r="O680" s="85">
        <f t="shared" si="128"/>
        <v>43086</v>
      </c>
      <c r="P680" s="13">
        <f t="shared" si="139"/>
        <v>0</v>
      </c>
      <c r="Q680" s="85">
        <f t="shared" si="138"/>
        <v>43086</v>
      </c>
    </row>
    <row r="681" spans="1:17" ht="49.5">
      <c r="A681" s="61" t="str">
        <f ca="1">IF(ISERROR(MATCH(F681,Код_КВР,0)),"",INDIRECT(ADDRESS(MATCH(F681,Код_КВР,0)+1,2,,,"КВР")))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81" s="88">
        <v>805</v>
      </c>
      <c r="C681" s="8" t="s">
        <v>203</v>
      </c>
      <c r="D681" s="8" t="s">
        <v>227</v>
      </c>
      <c r="E681" s="115" t="s">
        <v>282</v>
      </c>
      <c r="F681" s="115">
        <v>611</v>
      </c>
      <c r="G681" s="69">
        <v>43113.9</v>
      </c>
      <c r="H681" s="64"/>
      <c r="I681" s="69">
        <f t="shared" si="140"/>
        <v>43113.9</v>
      </c>
      <c r="J681" s="64"/>
      <c r="K681" s="85">
        <f t="shared" si="136"/>
        <v>43113.9</v>
      </c>
      <c r="L681" s="85">
        <v>-27.9</v>
      </c>
      <c r="M681" s="85">
        <f t="shared" si="127"/>
        <v>43086</v>
      </c>
      <c r="N681" s="85"/>
      <c r="O681" s="85">
        <f t="shared" si="128"/>
        <v>43086</v>
      </c>
      <c r="P681" s="85"/>
      <c r="Q681" s="85">
        <f t="shared" si="138"/>
        <v>43086</v>
      </c>
    </row>
    <row r="682" spans="1:17" ht="33">
      <c r="A682" s="61" t="str">
        <f ca="1">IF(ISERROR(MATCH(E682,Код_КЦСР,0)),"",INDIRECT(ADDRESS(MATCH(E682,Код_КЦСР,0)+1,2,,,"КЦСР")))</f>
        <v>Обеспечение питанием обучающихся в МОУ за счет субвенций из областного бюджета</v>
      </c>
      <c r="B682" s="88">
        <v>805</v>
      </c>
      <c r="C682" s="8" t="s">
        <v>203</v>
      </c>
      <c r="D682" s="8" t="s">
        <v>227</v>
      </c>
      <c r="E682" s="115" t="s">
        <v>431</v>
      </c>
      <c r="F682" s="115"/>
      <c r="G682" s="69">
        <f aca="true" t="shared" si="141" ref="G682:P684">G683</f>
        <v>18137.8</v>
      </c>
      <c r="H682" s="69">
        <f t="shared" si="141"/>
        <v>0</v>
      </c>
      <c r="I682" s="69">
        <f t="shared" si="140"/>
        <v>18137.8</v>
      </c>
      <c r="J682" s="69">
        <f>J683</f>
        <v>0</v>
      </c>
      <c r="K682" s="85">
        <f t="shared" si="136"/>
        <v>18137.8</v>
      </c>
      <c r="L682" s="13">
        <f>L683</f>
        <v>0</v>
      </c>
      <c r="M682" s="85">
        <f t="shared" si="127"/>
        <v>18137.8</v>
      </c>
      <c r="N682" s="13">
        <f>N683</f>
        <v>0</v>
      </c>
      <c r="O682" s="85">
        <f t="shared" si="128"/>
        <v>18137.8</v>
      </c>
      <c r="P682" s="13">
        <f>P683</f>
        <v>0</v>
      </c>
      <c r="Q682" s="85">
        <f t="shared" si="138"/>
        <v>18137.8</v>
      </c>
    </row>
    <row r="683" spans="1:17" ht="33">
      <c r="A683" s="61" t="str">
        <f ca="1">IF(ISERROR(MATCH(F683,Код_КВР,0)),"",INDIRECT(ADDRESS(MATCH(F683,Код_КВР,0)+1,2,,,"КВР")))</f>
        <v>Предоставление субсидий бюджетным, автономным учреждениям и иным некоммерческим организациям</v>
      </c>
      <c r="B683" s="88">
        <v>805</v>
      </c>
      <c r="C683" s="8" t="s">
        <v>203</v>
      </c>
      <c r="D683" s="8" t="s">
        <v>227</v>
      </c>
      <c r="E683" s="115" t="s">
        <v>431</v>
      </c>
      <c r="F683" s="115">
        <v>600</v>
      </c>
      <c r="G683" s="69">
        <f t="shared" si="141"/>
        <v>18137.8</v>
      </c>
      <c r="H683" s="69">
        <f t="shared" si="141"/>
        <v>0</v>
      </c>
      <c r="I683" s="69">
        <f t="shared" si="140"/>
        <v>18137.8</v>
      </c>
      <c r="J683" s="69">
        <f>J684+J686</f>
        <v>0</v>
      </c>
      <c r="K683" s="85">
        <f t="shared" si="136"/>
        <v>18137.8</v>
      </c>
      <c r="L683" s="13">
        <f>L684+L686</f>
        <v>0</v>
      </c>
      <c r="M683" s="85">
        <f t="shared" si="127"/>
        <v>18137.8</v>
      </c>
      <c r="N683" s="13">
        <f>N684+N686</f>
        <v>0</v>
      </c>
      <c r="O683" s="85">
        <f t="shared" si="128"/>
        <v>18137.8</v>
      </c>
      <c r="P683" s="13">
        <f>P684+P686</f>
        <v>0</v>
      </c>
      <c r="Q683" s="85">
        <f t="shared" si="138"/>
        <v>18137.8</v>
      </c>
    </row>
    <row r="684" spans="1:17" ht="12.75">
      <c r="A684" s="61" t="str">
        <f ca="1">IF(ISERROR(MATCH(F684,Код_КВР,0)),"",INDIRECT(ADDRESS(MATCH(F684,Код_КВР,0)+1,2,,,"КВР")))</f>
        <v>Субсидии бюджетным учреждениям</v>
      </c>
      <c r="B684" s="88">
        <v>805</v>
      </c>
      <c r="C684" s="8" t="s">
        <v>203</v>
      </c>
      <c r="D684" s="8" t="s">
        <v>227</v>
      </c>
      <c r="E684" s="115" t="s">
        <v>431</v>
      </c>
      <c r="F684" s="115">
        <v>610</v>
      </c>
      <c r="G684" s="69">
        <f t="shared" si="141"/>
        <v>18137.8</v>
      </c>
      <c r="H684" s="69">
        <f t="shared" si="141"/>
        <v>0</v>
      </c>
      <c r="I684" s="69">
        <f t="shared" si="140"/>
        <v>18137.8</v>
      </c>
      <c r="J684" s="69">
        <f t="shared" si="141"/>
        <v>-12299.8</v>
      </c>
      <c r="K684" s="85">
        <f t="shared" si="136"/>
        <v>5838</v>
      </c>
      <c r="L684" s="13">
        <f t="shared" si="141"/>
        <v>0</v>
      </c>
      <c r="M684" s="85">
        <f t="shared" si="127"/>
        <v>5838</v>
      </c>
      <c r="N684" s="13">
        <f t="shared" si="141"/>
        <v>0</v>
      </c>
      <c r="O684" s="85">
        <f t="shared" si="128"/>
        <v>5838</v>
      </c>
      <c r="P684" s="13">
        <f t="shared" si="141"/>
        <v>0</v>
      </c>
      <c r="Q684" s="85">
        <f t="shared" si="138"/>
        <v>5838</v>
      </c>
    </row>
    <row r="685" spans="1:17" ht="49.5">
      <c r="A685" s="61" t="str">
        <f ca="1">IF(ISERROR(MATCH(F685,Код_КВР,0)),"",INDIRECT(ADDRESS(MATCH(F685,Код_КВР,0)+1,2,,,"КВР")))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85" s="88">
        <v>805</v>
      </c>
      <c r="C685" s="8" t="s">
        <v>203</v>
      </c>
      <c r="D685" s="8" t="s">
        <v>227</v>
      </c>
      <c r="E685" s="115" t="s">
        <v>431</v>
      </c>
      <c r="F685" s="115">
        <v>611</v>
      </c>
      <c r="G685" s="69">
        <v>18137.8</v>
      </c>
      <c r="H685" s="64"/>
      <c r="I685" s="69">
        <f t="shared" si="140"/>
        <v>18137.8</v>
      </c>
      <c r="J685" s="64">
        <v>-12299.8</v>
      </c>
      <c r="K685" s="85">
        <f t="shared" si="136"/>
        <v>5838</v>
      </c>
      <c r="L685" s="85"/>
      <c r="M685" s="85">
        <f t="shared" si="127"/>
        <v>5838</v>
      </c>
      <c r="N685" s="85"/>
      <c r="O685" s="85">
        <f t="shared" si="128"/>
        <v>5838</v>
      </c>
      <c r="P685" s="85"/>
      <c r="Q685" s="85">
        <f t="shared" si="138"/>
        <v>5838</v>
      </c>
    </row>
    <row r="686" spans="1:17" ht="12.75">
      <c r="A686" s="61" t="str">
        <f ca="1">IF(ISERROR(MATCH(F686,Код_КВР,0)),"",INDIRECT(ADDRESS(MATCH(F686,Код_КВР,0)+1,2,,,"КВР")))</f>
        <v>Субсидии автономным учреждениям</v>
      </c>
      <c r="B686" s="88">
        <v>805</v>
      </c>
      <c r="C686" s="8" t="s">
        <v>203</v>
      </c>
      <c r="D686" s="8" t="s">
        <v>227</v>
      </c>
      <c r="E686" s="115" t="s">
        <v>431</v>
      </c>
      <c r="F686" s="115">
        <v>620</v>
      </c>
      <c r="G686" s="69"/>
      <c r="H686" s="64"/>
      <c r="I686" s="69"/>
      <c r="J686" s="64">
        <f>J687</f>
        <v>12299.8</v>
      </c>
      <c r="K686" s="85">
        <f t="shared" si="136"/>
        <v>12299.8</v>
      </c>
      <c r="L686" s="85">
        <f>L687</f>
        <v>0</v>
      </c>
      <c r="M686" s="85">
        <f t="shared" si="127"/>
        <v>12299.8</v>
      </c>
      <c r="N686" s="85">
        <f>N687</f>
        <v>0</v>
      </c>
      <c r="O686" s="85">
        <f t="shared" si="128"/>
        <v>12299.8</v>
      </c>
      <c r="P686" s="85">
        <f>P687</f>
        <v>0</v>
      </c>
      <c r="Q686" s="85">
        <f t="shared" si="138"/>
        <v>12299.8</v>
      </c>
    </row>
    <row r="687" spans="1:17" ht="49.5">
      <c r="A687" s="61" t="str">
        <f ca="1">IF(ISERROR(MATCH(F687,Код_КВР,0)),"",INDIRECT(ADDRESS(MATCH(F687,Код_КВР,0)+1,2,,,"КВР")))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87" s="88">
        <v>805</v>
      </c>
      <c r="C687" s="8" t="s">
        <v>203</v>
      </c>
      <c r="D687" s="8" t="s">
        <v>227</v>
      </c>
      <c r="E687" s="115" t="s">
        <v>431</v>
      </c>
      <c r="F687" s="115">
        <v>621</v>
      </c>
      <c r="G687" s="69"/>
      <c r="H687" s="64"/>
      <c r="I687" s="69"/>
      <c r="J687" s="64">
        <v>12299.8</v>
      </c>
      <c r="K687" s="85">
        <f t="shared" si="136"/>
        <v>12299.8</v>
      </c>
      <c r="L687" s="85"/>
      <c r="M687" s="85">
        <f t="shared" si="127"/>
        <v>12299.8</v>
      </c>
      <c r="N687" s="85"/>
      <c r="O687" s="85">
        <f t="shared" si="128"/>
        <v>12299.8</v>
      </c>
      <c r="P687" s="85"/>
      <c r="Q687" s="85">
        <f t="shared" si="138"/>
        <v>12299.8</v>
      </c>
    </row>
    <row r="688" spans="1:17" ht="12.75">
      <c r="A688" s="61" t="str">
        <f ca="1">IF(ISERROR(MATCH(E688,Код_КЦСР,0)),"",INDIRECT(ADDRESS(MATCH(E688,Код_КЦСР,0)+1,2,,,"КЦСР")))</f>
        <v>Общее образование</v>
      </c>
      <c r="B688" s="88">
        <v>805</v>
      </c>
      <c r="C688" s="8" t="s">
        <v>203</v>
      </c>
      <c r="D688" s="8" t="s">
        <v>227</v>
      </c>
      <c r="E688" s="115" t="s">
        <v>286</v>
      </c>
      <c r="F688" s="115"/>
      <c r="G688" s="69"/>
      <c r="H688" s="69">
        <f>H689+H697+H701+H705+H711</f>
        <v>0</v>
      </c>
      <c r="I688" s="69">
        <f t="shared" si="140"/>
        <v>0</v>
      </c>
      <c r="J688" s="69">
        <f>J689</f>
        <v>7173</v>
      </c>
      <c r="K688" s="85">
        <f t="shared" si="136"/>
        <v>7173</v>
      </c>
      <c r="L688" s="13">
        <f>L689</f>
        <v>0</v>
      </c>
      <c r="M688" s="85">
        <f t="shared" si="127"/>
        <v>7173</v>
      </c>
      <c r="N688" s="13">
        <f>N689</f>
        <v>0</v>
      </c>
      <c r="O688" s="85">
        <f t="shared" si="128"/>
        <v>7173</v>
      </c>
      <c r="P688" s="13">
        <f>P689</f>
        <v>0</v>
      </c>
      <c r="Q688" s="85">
        <f t="shared" si="138"/>
        <v>7173</v>
      </c>
    </row>
    <row r="689" spans="1:17" ht="96.75" customHeight="1">
      <c r="A689" s="61" t="str">
        <f ca="1">IF(ISERROR(MATCH(E689,Код_КЦСР,0)),"",INDIRECT(ADDRESS(MATCH(E689,Код_КЦСР,0)+1,2,,,"КЦСР")))</f>
        <v>Организация предоставления общедоступного и бесплатного начального общего, основного общего, среднего общего образования в муниципальных образовательных учреждениях, осуществляющих образовательную деятельность по адаптированным основным общеобразовательным программам за счет субвенций из областного бюджета</v>
      </c>
      <c r="B689" s="88">
        <v>805</v>
      </c>
      <c r="C689" s="8" t="s">
        <v>203</v>
      </c>
      <c r="D689" s="8" t="s">
        <v>227</v>
      </c>
      <c r="E689" s="115" t="s">
        <v>443</v>
      </c>
      <c r="F689" s="115"/>
      <c r="G689" s="69"/>
      <c r="H689" s="69">
        <f>H690</f>
        <v>0</v>
      </c>
      <c r="I689" s="69">
        <f t="shared" si="140"/>
        <v>0</v>
      </c>
      <c r="J689" s="69">
        <f>J690</f>
        <v>7173</v>
      </c>
      <c r="K689" s="85">
        <f t="shared" si="136"/>
        <v>7173</v>
      </c>
      <c r="L689" s="13">
        <f>L690</f>
        <v>0</v>
      </c>
      <c r="M689" s="85">
        <f t="shared" si="127"/>
        <v>7173</v>
      </c>
      <c r="N689" s="13">
        <f>N690</f>
        <v>0</v>
      </c>
      <c r="O689" s="85">
        <f t="shared" si="128"/>
        <v>7173</v>
      </c>
      <c r="P689" s="13">
        <f>P690</f>
        <v>0</v>
      </c>
      <c r="Q689" s="85">
        <f t="shared" si="138"/>
        <v>7173</v>
      </c>
    </row>
    <row r="690" spans="1:17" ht="33">
      <c r="A690" s="61" t="str">
        <f ca="1">IF(ISERROR(MATCH(F690,Код_КВР,0)),"",INDIRECT(ADDRESS(MATCH(F690,Код_КВР,0)+1,2,,,"КВР")))</f>
        <v>Предоставление субсидий бюджетным, автономным учреждениям и иным некоммерческим организациям</v>
      </c>
      <c r="B690" s="88">
        <v>805</v>
      </c>
      <c r="C690" s="8" t="s">
        <v>203</v>
      </c>
      <c r="D690" s="8" t="s">
        <v>227</v>
      </c>
      <c r="E690" s="115" t="s">
        <v>443</v>
      </c>
      <c r="F690" s="115">
        <v>600</v>
      </c>
      <c r="G690" s="69"/>
      <c r="H690" s="69">
        <f>H691</f>
        <v>0</v>
      </c>
      <c r="I690" s="69">
        <f t="shared" si="140"/>
        <v>0</v>
      </c>
      <c r="J690" s="69">
        <f>J691+J693</f>
        <v>7173</v>
      </c>
      <c r="K690" s="85">
        <f t="shared" si="136"/>
        <v>7173</v>
      </c>
      <c r="L690" s="13">
        <f>L691+L693</f>
        <v>0</v>
      </c>
      <c r="M690" s="85">
        <f t="shared" si="127"/>
        <v>7173</v>
      </c>
      <c r="N690" s="13">
        <f>N691+N693</f>
        <v>0</v>
      </c>
      <c r="O690" s="85">
        <f t="shared" si="128"/>
        <v>7173</v>
      </c>
      <c r="P690" s="13">
        <f>P691+P693</f>
        <v>0</v>
      </c>
      <c r="Q690" s="85">
        <f t="shared" si="138"/>
        <v>7173</v>
      </c>
    </row>
    <row r="691" spans="1:17" ht="12.75">
      <c r="A691" s="61" t="str">
        <f ca="1">IF(ISERROR(MATCH(F691,Код_КВР,0)),"",INDIRECT(ADDRESS(MATCH(F691,Код_КВР,0)+1,2,,,"КВР")))</f>
        <v>Субсидии бюджетным учреждениям</v>
      </c>
      <c r="B691" s="88">
        <v>805</v>
      </c>
      <c r="C691" s="8" t="s">
        <v>203</v>
      </c>
      <c r="D691" s="8" t="s">
        <v>227</v>
      </c>
      <c r="E691" s="115" t="s">
        <v>443</v>
      </c>
      <c r="F691" s="115">
        <v>610</v>
      </c>
      <c r="G691" s="69"/>
      <c r="H691" s="64"/>
      <c r="I691" s="69">
        <f t="shared" si="140"/>
        <v>0</v>
      </c>
      <c r="J691" s="69">
        <f>J692</f>
        <v>1874.9</v>
      </c>
      <c r="K691" s="85">
        <f t="shared" si="136"/>
        <v>1874.9</v>
      </c>
      <c r="L691" s="13">
        <f>L692</f>
        <v>0</v>
      </c>
      <c r="M691" s="85">
        <f t="shared" si="127"/>
        <v>1874.9</v>
      </c>
      <c r="N691" s="13">
        <f>N692</f>
        <v>0</v>
      </c>
      <c r="O691" s="85">
        <f t="shared" si="128"/>
        <v>1874.9</v>
      </c>
      <c r="P691" s="13">
        <f>P692</f>
        <v>0</v>
      </c>
      <c r="Q691" s="85">
        <f t="shared" si="138"/>
        <v>1874.9</v>
      </c>
    </row>
    <row r="692" spans="1:17" ht="49.5">
      <c r="A692" s="61" t="str">
        <f ca="1">IF(ISERROR(MATCH(F692,Код_КВР,0)),"",INDIRECT(ADDRESS(MATCH(F692,Код_КВР,0)+1,2,,,"КВР")))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92" s="88">
        <v>805</v>
      </c>
      <c r="C692" s="8" t="s">
        <v>203</v>
      </c>
      <c r="D692" s="8" t="s">
        <v>227</v>
      </c>
      <c r="E692" s="115" t="s">
        <v>443</v>
      </c>
      <c r="F692" s="115">
        <v>611</v>
      </c>
      <c r="G692" s="69"/>
      <c r="H692" s="64"/>
      <c r="I692" s="69">
        <f t="shared" si="140"/>
        <v>0</v>
      </c>
      <c r="J692" s="64">
        <f>166.5+1708.4</f>
        <v>1874.9</v>
      </c>
      <c r="K692" s="85">
        <f t="shared" si="136"/>
        <v>1874.9</v>
      </c>
      <c r="L692" s="85"/>
      <c r="M692" s="85">
        <f t="shared" si="127"/>
        <v>1874.9</v>
      </c>
      <c r="N692" s="85"/>
      <c r="O692" s="85">
        <f t="shared" si="128"/>
        <v>1874.9</v>
      </c>
      <c r="P692" s="85"/>
      <c r="Q692" s="85">
        <f t="shared" si="138"/>
        <v>1874.9</v>
      </c>
    </row>
    <row r="693" spans="1:17" ht="12.75">
      <c r="A693" s="61" t="str">
        <f ca="1">IF(ISERROR(MATCH(F693,Код_КВР,0)),"",INDIRECT(ADDRESS(MATCH(F693,Код_КВР,0)+1,2,,,"КВР")))</f>
        <v>Субсидии автономным учреждениям</v>
      </c>
      <c r="B693" s="88">
        <v>805</v>
      </c>
      <c r="C693" s="8" t="s">
        <v>203</v>
      </c>
      <c r="D693" s="8" t="s">
        <v>227</v>
      </c>
      <c r="E693" s="115" t="s">
        <v>443</v>
      </c>
      <c r="F693" s="115">
        <v>620</v>
      </c>
      <c r="G693" s="69"/>
      <c r="H693" s="64"/>
      <c r="I693" s="69"/>
      <c r="J693" s="64">
        <f>J694</f>
        <v>5298.1</v>
      </c>
      <c r="K693" s="85">
        <f t="shared" si="136"/>
        <v>5298.1</v>
      </c>
      <c r="L693" s="85">
        <f>L694</f>
        <v>0</v>
      </c>
      <c r="M693" s="85">
        <f t="shared" si="127"/>
        <v>5298.1</v>
      </c>
      <c r="N693" s="85">
        <f>N694</f>
        <v>0</v>
      </c>
      <c r="O693" s="85">
        <f t="shared" si="128"/>
        <v>5298.1</v>
      </c>
      <c r="P693" s="85">
        <f>P694</f>
        <v>0</v>
      </c>
      <c r="Q693" s="85">
        <f t="shared" si="138"/>
        <v>5298.1</v>
      </c>
    </row>
    <row r="694" spans="1:17" ht="49.5">
      <c r="A694" s="61" t="str">
        <f ca="1">IF(ISERROR(MATCH(F694,Код_КВР,0)),"",INDIRECT(ADDRESS(MATCH(F694,Код_КВР,0)+1,2,,,"КВР")))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694" s="88">
        <v>805</v>
      </c>
      <c r="C694" s="8" t="s">
        <v>203</v>
      </c>
      <c r="D694" s="8" t="s">
        <v>227</v>
      </c>
      <c r="E694" s="115" t="s">
        <v>443</v>
      </c>
      <c r="F694" s="115">
        <v>621</v>
      </c>
      <c r="G694" s="69"/>
      <c r="H694" s="64"/>
      <c r="I694" s="69"/>
      <c r="J694" s="64">
        <v>5298.1</v>
      </c>
      <c r="K694" s="85">
        <f t="shared" si="136"/>
        <v>5298.1</v>
      </c>
      <c r="L694" s="85"/>
      <c r="M694" s="85">
        <f t="shared" si="127"/>
        <v>5298.1</v>
      </c>
      <c r="N694" s="85"/>
      <c r="O694" s="85">
        <f t="shared" si="128"/>
        <v>5298.1</v>
      </c>
      <c r="P694" s="85"/>
      <c r="Q694" s="85">
        <f t="shared" si="138"/>
        <v>5298.1</v>
      </c>
    </row>
    <row r="695" spans="1:17" ht="12.75">
      <c r="A695" s="61" t="str">
        <f ca="1">IF(ISERROR(MATCH(E695,Код_КЦСР,0)),"",INDIRECT(ADDRESS(MATCH(E695,Код_КЦСР,0)+1,2,,,"КЦСР")))</f>
        <v>Дополнительное образование</v>
      </c>
      <c r="B695" s="88">
        <v>805</v>
      </c>
      <c r="C695" s="8" t="s">
        <v>203</v>
      </c>
      <c r="D695" s="8" t="s">
        <v>227</v>
      </c>
      <c r="E695" s="115" t="s">
        <v>291</v>
      </c>
      <c r="F695" s="115"/>
      <c r="G695" s="69">
        <f aca="true" t="shared" si="142" ref="G695:P698">G696</f>
        <v>258</v>
      </c>
      <c r="H695" s="69">
        <f t="shared" si="142"/>
        <v>0</v>
      </c>
      <c r="I695" s="69">
        <f t="shared" si="140"/>
        <v>258</v>
      </c>
      <c r="J695" s="69">
        <f t="shared" si="142"/>
        <v>0</v>
      </c>
      <c r="K695" s="85">
        <f t="shared" si="136"/>
        <v>258</v>
      </c>
      <c r="L695" s="13">
        <f t="shared" si="142"/>
        <v>0</v>
      </c>
      <c r="M695" s="85">
        <f aca="true" t="shared" si="143" ref="M695:M758">K695+L695</f>
        <v>258</v>
      </c>
      <c r="N695" s="13">
        <f t="shared" si="142"/>
        <v>0</v>
      </c>
      <c r="O695" s="85">
        <f aca="true" t="shared" si="144" ref="O695:O758">M695+N695</f>
        <v>258</v>
      </c>
      <c r="P695" s="13">
        <f t="shared" si="142"/>
        <v>0</v>
      </c>
      <c r="Q695" s="85">
        <f t="shared" si="138"/>
        <v>258</v>
      </c>
    </row>
    <row r="696" spans="1:17" ht="49.5">
      <c r="A696" s="61" t="str">
        <f ca="1">IF(ISERROR(MATCH(E696,Код_КЦСР,0)),"",INDIRECT(ADDRESS(MATCH(E696,Код_КЦСР,0)+1,2,,,"КЦСР")))</f>
        <v xml:space="preserve"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 </v>
      </c>
      <c r="B696" s="88">
        <v>805</v>
      </c>
      <c r="C696" s="8" t="s">
        <v>203</v>
      </c>
      <c r="D696" s="8" t="s">
        <v>227</v>
      </c>
      <c r="E696" s="115" t="s">
        <v>295</v>
      </c>
      <c r="F696" s="115"/>
      <c r="G696" s="69">
        <f t="shared" si="142"/>
        <v>258</v>
      </c>
      <c r="H696" s="69">
        <f t="shared" si="142"/>
        <v>0</v>
      </c>
      <c r="I696" s="69">
        <f t="shared" si="140"/>
        <v>258</v>
      </c>
      <c r="J696" s="69">
        <f t="shared" si="142"/>
        <v>0</v>
      </c>
      <c r="K696" s="85">
        <f t="shared" si="136"/>
        <v>258</v>
      </c>
      <c r="L696" s="13">
        <f t="shared" si="142"/>
        <v>0</v>
      </c>
      <c r="M696" s="85">
        <f t="shared" si="143"/>
        <v>258</v>
      </c>
      <c r="N696" s="13">
        <f t="shared" si="142"/>
        <v>0</v>
      </c>
      <c r="O696" s="85">
        <f t="shared" si="144"/>
        <v>258</v>
      </c>
      <c r="P696" s="13">
        <f t="shared" si="142"/>
        <v>0</v>
      </c>
      <c r="Q696" s="85">
        <f t="shared" si="138"/>
        <v>258</v>
      </c>
    </row>
    <row r="697" spans="1:17" ht="33">
      <c r="A697" s="61" t="str">
        <f ca="1">IF(ISERROR(MATCH(F697,Код_КВР,0)),"",INDIRECT(ADDRESS(MATCH(F697,Код_КВР,0)+1,2,,,"КВР")))</f>
        <v>Предоставление субсидий бюджетным, автономным учреждениям и иным некоммерческим организациям</v>
      </c>
      <c r="B697" s="88">
        <v>805</v>
      </c>
      <c r="C697" s="8" t="s">
        <v>203</v>
      </c>
      <c r="D697" s="8" t="s">
        <v>227</v>
      </c>
      <c r="E697" s="115" t="s">
        <v>295</v>
      </c>
      <c r="F697" s="115">
        <v>600</v>
      </c>
      <c r="G697" s="69">
        <f t="shared" si="142"/>
        <v>258</v>
      </c>
      <c r="H697" s="69">
        <f t="shared" si="142"/>
        <v>0</v>
      </c>
      <c r="I697" s="69">
        <f t="shared" si="140"/>
        <v>258</v>
      </c>
      <c r="J697" s="69">
        <f t="shared" si="142"/>
        <v>0</v>
      </c>
      <c r="K697" s="85">
        <f t="shared" si="136"/>
        <v>258</v>
      </c>
      <c r="L697" s="13">
        <f t="shared" si="142"/>
        <v>0</v>
      </c>
      <c r="M697" s="85">
        <f t="shared" si="143"/>
        <v>258</v>
      </c>
      <c r="N697" s="13">
        <f t="shared" si="142"/>
        <v>0</v>
      </c>
      <c r="O697" s="85">
        <f t="shared" si="144"/>
        <v>258</v>
      </c>
      <c r="P697" s="13">
        <f t="shared" si="142"/>
        <v>0</v>
      </c>
      <c r="Q697" s="85">
        <f t="shared" si="138"/>
        <v>258</v>
      </c>
    </row>
    <row r="698" spans="1:17" ht="12.75">
      <c r="A698" s="61" t="str">
        <f ca="1">IF(ISERROR(MATCH(F698,Код_КВР,0)),"",INDIRECT(ADDRESS(MATCH(F698,Код_КВР,0)+1,2,,,"КВР")))</f>
        <v>Субсидии бюджетным учреждениям</v>
      </c>
      <c r="B698" s="88">
        <v>805</v>
      </c>
      <c r="C698" s="8" t="s">
        <v>203</v>
      </c>
      <c r="D698" s="8" t="s">
        <v>227</v>
      </c>
      <c r="E698" s="115" t="s">
        <v>295</v>
      </c>
      <c r="F698" s="115">
        <v>610</v>
      </c>
      <c r="G698" s="69">
        <f t="shared" si="142"/>
        <v>258</v>
      </c>
      <c r="H698" s="69">
        <f t="shared" si="142"/>
        <v>0</v>
      </c>
      <c r="I698" s="69">
        <f t="shared" si="140"/>
        <v>258</v>
      </c>
      <c r="J698" s="69">
        <f t="shared" si="142"/>
        <v>0</v>
      </c>
      <c r="K698" s="85">
        <f t="shared" si="136"/>
        <v>258</v>
      </c>
      <c r="L698" s="13">
        <f t="shared" si="142"/>
        <v>0</v>
      </c>
      <c r="M698" s="85">
        <f t="shared" si="143"/>
        <v>258</v>
      </c>
      <c r="N698" s="13">
        <f t="shared" si="142"/>
        <v>0</v>
      </c>
      <c r="O698" s="85">
        <f t="shared" si="144"/>
        <v>258</v>
      </c>
      <c r="P698" s="13">
        <f t="shared" si="142"/>
        <v>0</v>
      </c>
      <c r="Q698" s="85">
        <f t="shared" si="138"/>
        <v>258</v>
      </c>
    </row>
    <row r="699" spans="1:17" ht="49.5">
      <c r="A699" s="61" t="str">
        <f ca="1">IF(ISERROR(MATCH(F699,Код_КВР,0)),"",INDIRECT(ADDRESS(MATCH(F699,Код_КВР,0)+1,2,,,"КВР")))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699" s="88">
        <v>805</v>
      </c>
      <c r="C699" s="8" t="s">
        <v>203</v>
      </c>
      <c r="D699" s="8" t="s">
        <v>227</v>
      </c>
      <c r="E699" s="115" t="s">
        <v>295</v>
      </c>
      <c r="F699" s="115">
        <v>611</v>
      </c>
      <c r="G699" s="69">
        <v>258</v>
      </c>
      <c r="H699" s="64"/>
      <c r="I699" s="69">
        <f t="shared" si="140"/>
        <v>258</v>
      </c>
      <c r="J699" s="64"/>
      <c r="K699" s="85">
        <f t="shared" si="136"/>
        <v>258</v>
      </c>
      <c r="L699" s="85"/>
      <c r="M699" s="85">
        <f t="shared" si="143"/>
        <v>258</v>
      </c>
      <c r="N699" s="85"/>
      <c r="O699" s="85">
        <f t="shared" si="144"/>
        <v>258</v>
      </c>
      <c r="P699" s="85"/>
      <c r="Q699" s="85">
        <f t="shared" si="138"/>
        <v>258</v>
      </c>
    </row>
    <row r="700" spans="1:17" ht="12.75">
      <c r="A700" s="61" t="str">
        <f ca="1">IF(ISERROR(MATCH(E700,Код_КЦСР,0)),"",INDIRECT(ADDRESS(MATCH(E700,Код_КЦСР,0)+1,2,,,"КЦСР")))</f>
        <v>Одаренные дети</v>
      </c>
      <c r="B700" s="88">
        <v>805</v>
      </c>
      <c r="C700" s="8" t="s">
        <v>203</v>
      </c>
      <c r="D700" s="8" t="s">
        <v>227</v>
      </c>
      <c r="E700" s="115" t="s">
        <v>466</v>
      </c>
      <c r="F700" s="115"/>
      <c r="G700" s="69">
        <f>G701</f>
        <v>1842.8</v>
      </c>
      <c r="H700" s="69">
        <f>H701</f>
        <v>0</v>
      </c>
      <c r="I700" s="69">
        <f t="shared" si="140"/>
        <v>1842.8</v>
      </c>
      <c r="J700" s="69">
        <f>J701</f>
        <v>0</v>
      </c>
      <c r="K700" s="85">
        <f t="shared" si="136"/>
        <v>1842.8</v>
      </c>
      <c r="L700" s="13">
        <f>L701</f>
        <v>0</v>
      </c>
      <c r="M700" s="85">
        <f t="shared" si="143"/>
        <v>1842.8</v>
      </c>
      <c r="N700" s="13">
        <f>N701</f>
        <v>0</v>
      </c>
      <c r="O700" s="85">
        <f t="shared" si="144"/>
        <v>1842.8</v>
      </c>
      <c r="P700" s="13">
        <f>P701</f>
        <v>0</v>
      </c>
      <c r="Q700" s="85">
        <f t="shared" si="138"/>
        <v>1842.8</v>
      </c>
    </row>
    <row r="701" spans="1:17" ht="33">
      <c r="A701" s="61" t="str">
        <f ca="1">IF(ISERROR(MATCH(F701,Код_КВР,0)),"",INDIRECT(ADDRESS(MATCH(F701,Код_КВР,0)+1,2,,,"КВР")))</f>
        <v>Предоставление субсидий бюджетным, автономным учреждениям и иным некоммерческим организациям</v>
      </c>
      <c r="B701" s="88">
        <v>805</v>
      </c>
      <c r="C701" s="8" t="s">
        <v>203</v>
      </c>
      <c r="D701" s="8" t="s">
        <v>227</v>
      </c>
      <c r="E701" s="115" t="s">
        <v>466</v>
      </c>
      <c r="F701" s="115">
        <v>600</v>
      </c>
      <c r="G701" s="69">
        <f>G702+G704</f>
        <v>1842.8</v>
      </c>
      <c r="H701" s="69">
        <f>H702+H704</f>
        <v>0</v>
      </c>
      <c r="I701" s="69">
        <f t="shared" si="140"/>
        <v>1842.8</v>
      </c>
      <c r="J701" s="69">
        <f>J702+J704</f>
        <v>0</v>
      </c>
      <c r="K701" s="85">
        <f t="shared" si="136"/>
        <v>1842.8</v>
      </c>
      <c r="L701" s="13">
        <f>L702+L704</f>
        <v>0</v>
      </c>
      <c r="M701" s="85">
        <f t="shared" si="143"/>
        <v>1842.8</v>
      </c>
      <c r="N701" s="13">
        <f>N702+N704</f>
        <v>0</v>
      </c>
      <c r="O701" s="85">
        <f t="shared" si="144"/>
        <v>1842.8</v>
      </c>
      <c r="P701" s="13">
        <f>P702+P704</f>
        <v>0</v>
      </c>
      <c r="Q701" s="85">
        <f t="shared" si="138"/>
        <v>1842.8</v>
      </c>
    </row>
    <row r="702" spans="1:17" ht="12.75">
      <c r="A702" s="61" t="str">
        <f ca="1">IF(ISERROR(MATCH(F702,Код_КВР,0)),"",INDIRECT(ADDRESS(MATCH(F702,Код_КВР,0)+1,2,,,"КВР")))</f>
        <v>Субсидии бюджетным учреждениям</v>
      </c>
      <c r="B702" s="88">
        <v>805</v>
      </c>
      <c r="C702" s="8" t="s">
        <v>203</v>
      </c>
      <c r="D702" s="8" t="s">
        <v>227</v>
      </c>
      <c r="E702" s="115" t="s">
        <v>466</v>
      </c>
      <c r="F702" s="115">
        <v>610</v>
      </c>
      <c r="G702" s="69">
        <f>G703</f>
        <v>1808.8</v>
      </c>
      <c r="H702" s="69">
        <f>H703</f>
        <v>0</v>
      </c>
      <c r="I702" s="69">
        <f t="shared" si="140"/>
        <v>1808.8</v>
      </c>
      <c r="J702" s="69">
        <f>J703</f>
        <v>0</v>
      </c>
      <c r="K702" s="85">
        <f t="shared" si="136"/>
        <v>1808.8</v>
      </c>
      <c r="L702" s="13">
        <f>L703</f>
        <v>0</v>
      </c>
      <c r="M702" s="85">
        <f t="shared" si="143"/>
        <v>1808.8</v>
      </c>
      <c r="N702" s="13">
        <f>N703</f>
        <v>0</v>
      </c>
      <c r="O702" s="85">
        <f t="shared" si="144"/>
        <v>1808.8</v>
      </c>
      <c r="P702" s="13">
        <f>P703</f>
        <v>0</v>
      </c>
      <c r="Q702" s="85">
        <f t="shared" si="138"/>
        <v>1808.8</v>
      </c>
    </row>
    <row r="703" spans="1:17" ht="12.75">
      <c r="A703" s="61" t="str">
        <f ca="1">IF(ISERROR(MATCH(F703,Код_КВР,0)),"",INDIRECT(ADDRESS(MATCH(F703,Код_КВР,0)+1,2,,,"КВР")))</f>
        <v>Субсидии бюджетным учреждениям на иные цели</v>
      </c>
      <c r="B703" s="88">
        <v>805</v>
      </c>
      <c r="C703" s="8" t="s">
        <v>203</v>
      </c>
      <c r="D703" s="8" t="s">
        <v>227</v>
      </c>
      <c r="E703" s="115" t="s">
        <v>466</v>
      </c>
      <c r="F703" s="115">
        <v>612</v>
      </c>
      <c r="G703" s="69">
        <v>1808.8</v>
      </c>
      <c r="H703" s="64"/>
      <c r="I703" s="69">
        <f t="shared" si="140"/>
        <v>1808.8</v>
      </c>
      <c r="J703" s="64"/>
      <c r="K703" s="85">
        <f t="shared" si="136"/>
        <v>1808.8</v>
      </c>
      <c r="L703" s="85"/>
      <c r="M703" s="85">
        <f t="shared" si="143"/>
        <v>1808.8</v>
      </c>
      <c r="N703" s="85"/>
      <c r="O703" s="85">
        <f t="shared" si="144"/>
        <v>1808.8</v>
      </c>
      <c r="P703" s="85"/>
      <c r="Q703" s="85">
        <f t="shared" si="138"/>
        <v>1808.8</v>
      </c>
    </row>
    <row r="704" spans="1:17" ht="12.75">
      <c r="A704" s="61" t="str">
        <f ca="1">IF(ISERROR(MATCH(F704,Код_КВР,0)),"",INDIRECT(ADDRESS(MATCH(F704,Код_КВР,0)+1,2,,,"КВР")))</f>
        <v>Субсидии автономным учреждениям</v>
      </c>
      <c r="B704" s="88">
        <v>805</v>
      </c>
      <c r="C704" s="8" t="s">
        <v>203</v>
      </c>
      <c r="D704" s="8" t="s">
        <v>227</v>
      </c>
      <c r="E704" s="115" t="s">
        <v>466</v>
      </c>
      <c r="F704" s="115">
        <v>620</v>
      </c>
      <c r="G704" s="69">
        <f>G705</f>
        <v>34</v>
      </c>
      <c r="H704" s="69">
        <f>H705</f>
        <v>0</v>
      </c>
      <c r="I704" s="69">
        <f t="shared" si="140"/>
        <v>34</v>
      </c>
      <c r="J704" s="69">
        <f>J705</f>
        <v>0</v>
      </c>
      <c r="K704" s="85">
        <f t="shared" si="136"/>
        <v>34</v>
      </c>
      <c r="L704" s="13">
        <f>L705</f>
        <v>0</v>
      </c>
      <c r="M704" s="85">
        <f t="shared" si="143"/>
        <v>34</v>
      </c>
      <c r="N704" s="13">
        <f>N705</f>
        <v>0</v>
      </c>
      <c r="O704" s="85">
        <f t="shared" si="144"/>
        <v>34</v>
      </c>
      <c r="P704" s="13">
        <f>P705</f>
        <v>0</v>
      </c>
      <c r="Q704" s="85">
        <f t="shared" si="138"/>
        <v>34</v>
      </c>
    </row>
    <row r="705" spans="1:17" ht="12.75">
      <c r="A705" s="61" t="str">
        <f ca="1">IF(ISERROR(MATCH(F705,Код_КВР,0)),"",INDIRECT(ADDRESS(MATCH(F705,Код_КВР,0)+1,2,,,"КВР")))</f>
        <v>Субсидии автономным учреждениям на иные цели</v>
      </c>
      <c r="B705" s="88">
        <v>805</v>
      </c>
      <c r="C705" s="8" t="s">
        <v>203</v>
      </c>
      <c r="D705" s="8" t="s">
        <v>227</v>
      </c>
      <c r="E705" s="115" t="s">
        <v>466</v>
      </c>
      <c r="F705" s="115">
        <v>622</v>
      </c>
      <c r="G705" s="69">
        <v>34</v>
      </c>
      <c r="H705" s="64"/>
      <c r="I705" s="69">
        <f t="shared" si="140"/>
        <v>34</v>
      </c>
      <c r="J705" s="64"/>
      <c r="K705" s="85">
        <f t="shared" si="136"/>
        <v>34</v>
      </c>
      <c r="L705" s="85"/>
      <c r="M705" s="85">
        <f t="shared" si="143"/>
        <v>34</v>
      </c>
      <c r="N705" s="85"/>
      <c r="O705" s="85">
        <f t="shared" si="144"/>
        <v>34</v>
      </c>
      <c r="P705" s="85"/>
      <c r="Q705" s="85">
        <f t="shared" si="138"/>
        <v>34</v>
      </c>
    </row>
    <row r="706" spans="1:17" ht="33">
      <c r="A706" s="61" t="str">
        <f ca="1">IF(ISERROR(MATCH(E706,Код_КЦСР,0)),"",INDIRECT(ADDRESS(MATCH(E706,Код_КЦСР,0)+1,2,,,"КЦСР")))</f>
        <v>Укрепление материально-технической базы образовательных учреждений города и обеспечение их безопасности</v>
      </c>
      <c r="B706" s="88">
        <v>805</v>
      </c>
      <c r="C706" s="8" t="s">
        <v>203</v>
      </c>
      <c r="D706" s="8" t="s">
        <v>227</v>
      </c>
      <c r="E706" s="115" t="s">
        <v>468</v>
      </c>
      <c r="F706" s="115"/>
      <c r="G706" s="69">
        <f>G707+G710</f>
        <v>47574.4</v>
      </c>
      <c r="H706" s="69">
        <f>H707+H710</f>
        <v>0</v>
      </c>
      <c r="I706" s="69">
        <f t="shared" si="140"/>
        <v>47574.4</v>
      </c>
      <c r="J706" s="69">
        <f>J707+J710</f>
        <v>-10964.4</v>
      </c>
      <c r="K706" s="85">
        <f t="shared" si="136"/>
        <v>36610</v>
      </c>
      <c r="L706" s="13">
        <f>L707+L710</f>
        <v>0</v>
      </c>
      <c r="M706" s="85">
        <f t="shared" si="143"/>
        <v>36610</v>
      </c>
      <c r="N706" s="13">
        <f>N707+N710</f>
        <v>5000</v>
      </c>
      <c r="O706" s="85">
        <f t="shared" si="144"/>
        <v>41610</v>
      </c>
      <c r="P706" s="13">
        <f>P707+P710</f>
        <v>0</v>
      </c>
      <c r="Q706" s="85">
        <f t="shared" si="138"/>
        <v>41610</v>
      </c>
    </row>
    <row r="707" spans="1:17" ht="12.75">
      <c r="A707" s="61" t="str">
        <f aca="true" t="shared" si="145" ref="A707:A714">IF(ISERROR(MATCH(F707,Код_КВР,0)),"",INDIRECT(ADDRESS(MATCH(F707,Код_КВР,0)+1,2,,,"КВР")))</f>
        <v>Закупка товаров, работ и услуг для муниципальных нужд</v>
      </c>
      <c r="B707" s="88">
        <v>805</v>
      </c>
      <c r="C707" s="8" t="s">
        <v>203</v>
      </c>
      <c r="D707" s="8" t="s">
        <v>227</v>
      </c>
      <c r="E707" s="115" t="s">
        <v>468</v>
      </c>
      <c r="F707" s="115">
        <v>200</v>
      </c>
      <c r="G707" s="69">
        <f>G708</f>
        <v>7200</v>
      </c>
      <c r="H707" s="69">
        <f>H708</f>
        <v>0</v>
      </c>
      <c r="I707" s="69">
        <f t="shared" si="140"/>
        <v>7200</v>
      </c>
      <c r="J707" s="69">
        <f>J708</f>
        <v>-4473.1</v>
      </c>
      <c r="K707" s="85">
        <f t="shared" si="136"/>
        <v>2726.8999999999996</v>
      </c>
      <c r="L707" s="13">
        <f>L708</f>
        <v>0</v>
      </c>
      <c r="M707" s="85">
        <f t="shared" si="143"/>
        <v>2726.8999999999996</v>
      </c>
      <c r="N707" s="13">
        <f>N708</f>
        <v>0</v>
      </c>
      <c r="O707" s="85">
        <f t="shared" si="144"/>
        <v>2726.8999999999996</v>
      </c>
      <c r="P707" s="13">
        <f>P708</f>
        <v>0</v>
      </c>
      <c r="Q707" s="85">
        <f t="shared" si="138"/>
        <v>2726.8999999999996</v>
      </c>
    </row>
    <row r="708" spans="1:17" ht="33">
      <c r="A708" s="61" t="str">
        <f ca="1" t="shared" si="145"/>
        <v>Иные закупки товаров, работ и услуг для обеспечения муниципальных нужд</v>
      </c>
      <c r="B708" s="88">
        <v>805</v>
      </c>
      <c r="C708" s="8" t="s">
        <v>203</v>
      </c>
      <c r="D708" s="8" t="s">
        <v>227</v>
      </c>
      <c r="E708" s="115" t="s">
        <v>468</v>
      </c>
      <c r="F708" s="115">
        <v>240</v>
      </c>
      <c r="G708" s="69">
        <f>G709</f>
        <v>7200</v>
      </c>
      <c r="H708" s="69">
        <f>H709</f>
        <v>0</v>
      </c>
      <c r="I708" s="69">
        <f t="shared" si="140"/>
        <v>7200</v>
      </c>
      <c r="J708" s="69">
        <f>J709</f>
        <v>-4473.1</v>
      </c>
      <c r="K708" s="85">
        <f t="shared" si="136"/>
        <v>2726.8999999999996</v>
      </c>
      <c r="L708" s="13">
        <f>L709</f>
        <v>0</v>
      </c>
      <c r="M708" s="85">
        <f t="shared" si="143"/>
        <v>2726.8999999999996</v>
      </c>
      <c r="N708" s="13">
        <f>N709</f>
        <v>0</v>
      </c>
      <c r="O708" s="85">
        <f t="shared" si="144"/>
        <v>2726.8999999999996</v>
      </c>
      <c r="P708" s="13">
        <f>P709</f>
        <v>0</v>
      </c>
      <c r="Q708" s="85">
        <f t="shared" si="138"/>
        <v>2726.8999999999996</v>
      </c>
    </row>
    <row r="709" spans="1:17" ht="33">
      <c r="A709" s="61" t="str">
        <f ca="1" t="shared" si="145"/>
        <v xml:space="preserve">Прочая закупка товаров, работ и услуг для обеспечения муниципальных нужд         </v>
      </c>
      <c r="B709" s="88">
        <v>805</v>
      </c>
      <c r="C709" s="8" t="s">
        <v>203</v>
      </c>
      <c r="D709" s="8" t="s">
        <v>227</v>
      </c>
      <c r="E709" s="115" t="s">
        <v>468</v>
      </c>
      <c r="F709" s="115">
        <v>244</v>
      </c>
      <c r="G709" s="69">
        <v>7200</v>
      </c>
      <c r="H709" s="64"/>
      <c r="I709" s="69">
        <f t="shared" si="140"/>
        <v>7200</v>
      </c>
      <c r="J709" s="64">
        <f>-424.7-4048.4</f>
        <v>-4473.1</v>
      </c>
      <c r="K709" s="85">
        <f t="shared" si="136"/>
        <v>2726.8999999999996</v>
      </c>
      <c r="L709" s="85"/>
      <c r="M709" s="85">
        <f t="shared" si="143"/>
        <v>2726.8999999999996</v>
      </c>
      <c r="N709" s="85"/>
      <c r="O709" s="85">
        <f t="shared" si="144"/>
        <v>2726.8999999999996</v>
      </c>
      <c r="P709" s="85"/>
      <c r="Q709" s="85">
        <f t="shared" si="138"/>
        <v>2726.8999999999996</v>
      </c>
    </row>
    <row r="710" spans="1:17" ht="33">
      <c r="A710" s="61" t="str">
        <f ca="1" t="shared" si="145"/>
        <v>Предоставление субсидий бюджетным, автономным учреждениям и иным некоммерческим организациям</v>
      </c>
      <c r="B710" s="88">
        <v>805</v>
      </c>
      <c r="C710" s="8" t="s">
        <v>203</v>
      </c>
      <c r="D710" s="8" t="s">
        <v>227</v>
      </c>
      <c r="E710" s="115" t="s">
        <v>468</v>
      </c>
      <c r="F710" s="115">
        <v>600</v>
      </c>
      <c r="G710" s="69">
        <f>G711+G713</f>
        <v>40374.4</v>
      </c>
      <c r="H710" s="64"/>
      <c r="I710" s="69">
        <f t="shared" si="140"/>
        <v>40374.4</v>
      </c>
      <c r="J710" s="64">
        <f>J711+J713</f>
        <v>-6491.299999999999</v>
      </c>
      <c r="K710" s="85">
        <f t="shared" si="136"/>
        <v>33883.100000000006</v>
      </c>
      <c r="L710" s="85">
        <f>L711+L713</f>
        <v>0</v>
      </c>
      <c r="M710" s="85">
        <f t="shared" si="143"/>
        <v>33883.100000000006</v>
      </c>
      <c r="N710" s="85">
        <f>N711+N713</f>
        <v>5000</v>
      </c>
      <c r="O710" s="85">
        <f t="shared" si="144"/>
        <v>38883.100000000006</v>
      </c>
      <c r="P710" s="85">
        <f>P711+P713</f>
        <v>0</v>
      </c>
      <c r="Q710" s="85">
        <f t="shared" si="138"/>
        <v>38883.100000000006</v>
      </c>
    </row>
    <row r="711" spans="1:17" ht="12.75">
      <c r="A711" s="61" t="str">
        <f ca="1" t="shared" si="145"/>
        <v>Субсидии бюджетным учреждениям</v>
      </c>
      <c r="B711" s="88">
        <v>805</v>
      </c>
      <c r="C711" s="8" t="s">
        <v>203</v>
      </c>
      <c r="D711" s="8" t="s">
        <v>227</v>
      </c>
      <c r="E711" s="115" t="s">
        <v>468</v>
      </c>
      <c r="F711" s="115">
        <v>610</v>
      </c>
      <c r="G711" s="69">
        <f>G712</f>
        <v>36781.3</v>
      </c>
      <c r="H711" s="69">
        <f>H712</f>
        <v>0</v>
      </c>
      <c r="I711" s="69">
        <f t="shared" si="140"/>
        <v>36781.3</v>
      </c>
      <c r="J711" s="69">
        <f>J712</f>
        <v>-6591.299999999999</v>
      </c>
      <c r="K711" s="85">
        <f t="shared" si="136"/>
        <v>30190.000000000004</v>
      </c>
      <c r="L711" s="13">
        <f>L712</f>
        <v>0</v>
      </c>
      <c r="M711" s="85">
        <f t="shared" si="143"/>
        <v>30190.000000000004</v>
      </c>
      <c r="N711" s="13">
        <f>N712</f>
        <v>5000</v>
      </c>
      <c r="O711" s="85">
        <f t="shared" si="144"/>
        <v>35190</v>
      </c>
      <c r="P711" s="13">
        <f>P712</f>
        <v>0</v>
      </c>
      <c r="Q711" s="85">
        <f t="shared" si="138"/>
        <v>35190</v>
      </c>
    </row>
    <row r="712" spans="1:17" ht="12.75">
      <c r="A712" s="61" t="str">
        <f ca="1" t="shared" si="145"/>
        <v>Субсидии бюджетным учреждениям на иные цели</v>
      </c>
      <c r="B712" s="88">
        <v>805</v>
      </c>
      <c r="C712" s="8" t="s">
        <v>203</v>
      </c>
      <c r="D712" s="8" t="s">
        <v>227</v>
      </c>
      <c r="E712" s="115" t="s">
        <v>468</v>
      </c>
      <c r="F712" s="115">
        <v>612</v>
      </c>
      <c r="G712" s="69">
        <v>36781.3</v>
      </c>
      <c r="H712" s="64"/>
      <c r="I712" s="69">
        <f t="shared" si="140"/>
        <v>36781.3</v>
      </c>
      <c r="J712" s="64">
        <f>424.7+3948.4-10964.4</f>
        <v>-6591.299999999999</v>
      </c>
      <c r="K712" s="85">
        <f t="shared" si="136"/>
        <v>30190.000000000004</v>
      </c>
      <c r="L712" s="85"/>
      <c r="M712" s="85">
        <f t="shared" si="143"/>
        <v>30190.000000000004</v>
      </c>
      <c r="N712" s="85">
        <v>5000</v>
      </c>
      <c r="O712" s="85">
        <f t="shared" si="144"/>
        <v>35190</v>
      </c>
      <c r="P712" s="85"/>
      <c r="Q712" s="85">
        <f t="shared" si="138"/>
        <v>35190</v>
      </c>
    </row>
    <row r="713" spans="1:17" ht="12.75">
      <c r="A713" s="61" t="str">
        <f ca="1" t="shared" si="145"/>
        <v>Субсидии автономным учреждениям</v>
      </c>
      <c r="B713" s="88">
        <v>805</v>
      </c>
      <c r="C713" s="8" t="s">
        <v>203</v>
      </c>
      <c r="D713" s="8" t="s">
        <v>227</v>
      </c>
      <c r="E713" s="115" t="s">
        <v>468</v>
      </c>
      <c r="F713" s="115">
        <v>620</v>
      </c>
      <c r="G713" s="69">
        <f>G714</f>
        <v>3593.1</v>
      </c>
      <c r="H713" s="69">
        <f>H714</f>
        <v>0</v>
      </c>
      <c r="I713" s="69">
        <f t="shared" si="140"/>
        <v>3593.1</v>
      </c>
      <c r="J713" s="69">
        <f>J714</f>
        <v>100</v>
      </c>
      <c r="K713" s="85">
        <f t="shared" si="136"/>
        <v>3693.1</v>
      </c>
      <c r="L713" s="13">
        <f>L714</f>
        <v>0</v>
      </c>
      <c r="M713" s="85">
        <f t="shared" si="143"/>
        <v>3693.1</v>
      </c>
      <c r="N713" s="13">
        <f>N714</f>
        <v>0</v>
      </c>
      <c r="O713" s="85">
        <f t="shared" si="144"/>
        <v>3693.1</v>
      </c>
      <c r="P713" s="13">
        <f>P714</f>
        <v>0</v>
      </c>
      <c r="Q713" s="85">
        <f t="shared" si="138"/>
        <v>3693.1</v>
      </c>
    </row>
    <row r="714" spans="1:17" ht="12.75">
      <c r="A714" s="61" t="str">
        <f ca="1" t="shared" si="145"/>
        <v>Субсидии автономным учреждениям на иные цели</v>
      </c>
      <c r="B714" s="88">
        <v>805</v>
      </c>
      <c r="C714" s="8" t="s">
        <v>203</v>
      </c>
      <c r="D714" s="8" t="s">
        <v>227</v>
      </c>
      <c r="E714" s="115" t="s">
        <v>468</v>
      </c>
      <c r="F714" s="115">
        <v>622</v>
      </c>
      <c r="G714" s="69">
        <v>3593.1</v>
      </c>
      <c r="H714" s="69"/>
      <c r="I714" s="69">
        <f t="shared" si="140"/>
        <v>3593.1</v>
      </c>
      <c r="J714" s="69">
        <v>100</v>
      </c>
      <c r="K714" s="85">
        <f t="shared" si="136"/>
        <v>3693.1</v>
      </c>
      <c r="L714" s="13"/>
      <c r="M714" s="85">
        <f t="shared" si="143"/>
        <v>3693.1</v>
      </c>
      <c r="N714" s="13"/>
      <c r="O714" s="85">
        <f t="shared" si="144"/>
        <v>3693.1</v>
      </c>
      <c r="P714" s="13"/>
      <c r="Q714" s="85">
        <f t="shared" si="138"/>
        <v>3693.1</v>
      </c>
    </row>
    <row r="715" spans="1:17" ht="33">
      <c r="A715" s="61" t="str">
        <f ca="1">IF(ISERROR(MATCH(E715,Код_КЦСР,0)),"",INDIRECT(ADDRESS(MATCH(E715,Код_КЦСР,0)+1,2,,,"КЦСР")))</f>
        <v>Муниципальная программа «Охрана окружающей среды» на 2013-2022 годы</v>
      </c>
      <c r="B715" s="88">
        <v>805</v>
      </c>
      <c r="C715" s="8" t="s">
        <v>203</v>
      </c>
      <c r="D715" s="8" t="s">
        <v>227</v>
      </c>
      <c r="E715" s="115" t="s">
        <v>548</v>
      </c>
      <c r="F715" s="115"/>
      <c r="G715" s="69">
        <f>G716+G720</f>
        <v>495</v>
      </c>
      <c r="H715" s="69">
        <f>H716+H720</f>
        <v>0</v>
      </c>
      <c r="I715" s="69">
        <f t="shared" si="140"/>
        <v>495</v>
      </c>
      <c r="J715" s="69">
        <f>J716+J720</f>
        <v>0</v>
      </c>
      <c r="K715" s="85">
        <f t="shared" si="136"/>
        <v>495</v>
      </c>
      <c r="L715" s="13">
        <f>L716+L720</f>
        <v>0</v>
      </c>
      <c r="M715" s="85">
        <f t="shared" si="143"/>
        <v>495</v>
      </c>
      <c r="N715" s="13">
        <f>N716+N720</f>
        <v>0</v>
      </c>
      <c r="O715" s="85">
        <f t="shared" si="144"/>
        <v>495</v>
      </c>
      <c r="P715" s="13">
        <f>P716+P720</f>
        <v>0</v>
      </c>
      <c r="Q715" s="85">
        <f t="shared" si="138"/>
        <v>495</v>
      </c>
    </row>
    <row r="716" spans="1:17" ht="33">
      <c r="A716" s="61" t="str">
        <f ca="1">IF(ISERROR(MATCH(E716,Код_КЦСР,0)),"",INDIRECT(ADDRESS(MATCH(E716,Код_КЦСР,0)+1,2,,,"КЦСР")))</f>
        <v>Организация мероприятий по экологическому образованию и воспитанию населения</v>
      </c>
      <c r="B716" s="88">
        <v>805</v>
      </c>
      <c r="C716" s="8" t="s">
        <v>203</v>
      </c>
      <c r="D716" s="8" t="s">
        <v>227</v>
      </c>
      <c r="E716" s="115" t="s">
        <v>552</v>
      </c>
      <c r="F716" s="115"/>
      <c r="G716" s="69">
        <f aca="true" t="shared" si="146" ref="G716:P718">G717</f>
        <v>465</v>
      </c>
      <c r="H716" s="69">
        <f t="shared" si="146"/>
        <v>0</v>
      </c>
      <c r="I716" s="69">
        <f t="shared" si="140"/>
        <v>465</v>
      </c>
      <c r="J716" s="69">
        <f t="shared" si="146"/>
        <v>0</v>
      </c>
      <c r="K716" s="85">
        <f t="shared" si="136"/>
        <v>465</v>
      </c>
      <c r="L716" s="13">
        <f t="shared" si="146"/>
        <v>0</v>
      </c>
      <c r="M716" s="85">
        <f t="shared" si="143"/>
        <v>465</v>
      </c>
      <c r="N716" s="13">
        <f t="shared" si="146"/>
        <v>0</v>
      </c>
      <c r="O716" s="85">
        <f t="shared" si="144"/>
        <v>465</v>
      </c>
      <c r="P716" s="13">
        <f t="shared" si="146"/>
        <v>0</v>
      </c>
      <c r="Q716" s="85">
        <f t="shared" si="138"/>
        <v>465</v>
      </c>
    </row>
    <row r="717" spans="1:17" ht="33">
      <c r="A717" s="61" t="str">
        <f ca="1">IF(ISERROR(MATCH(F717,Код_КВР,0)),"",INDIRECT(ADDRESS(MATCH(F717,Код_КВР,0)+1,2,,,"КВР")))</f>
        <v>Предоставление субсидий бюджетным, автономным учреждениям и иным некоммерческим организациям</v>
      </c>
      <c r="B717" s="88">
        <v>805</v>
      </c>
      <c r="C717" s="8" t="s">
        <v>203</v>
      </c>
      <c r="D717" s="8" t="s">
        <v>227</v>
      </c>
      <c r="E717" s="115" t="s">
        <v>552</v>
      </c>
      <c r="F717" s="115">
        <v>600</v>
      </c>
      <c r="G717" s="69">
        <f t="shared" si="146"/>
        <v>465</v>
      </c>
      <c r="H717" s="69">
        <f t="shared" si="146"/>
        <v>0</v>
      </c>
      <c r="I717" s="69">
        <f t="shared" si="140"/>
        <v>465</v>
      </c>
      <c r="J717" s="69">
        <f t="shared" si="146"/>
        <v>0</v>
      </c>
      <c r="K717" s="85">
        <f t="shared" si="136"/>
        <v>465</v>
      </c>
      <c r="L717" s="13">
        <f t="shared" si="146"/>
        <v>0</v>
      </c>
      <c r="M717" s="85">
        <f t="shared" si="143"/>
        <v>465</v>
      </c>
      <c r="N717" s="13">
        <f t="shared" si="146"/>
        <v>0</v>
      </c>
      <c r="O717" s="85">
        <f t="shared" si="144"/>
        <v>465</v>
      </c>
      <c r="P717" s="13">
        <f t="shared" si="146"/>
        <v>0</v>
      </c>
      <c r="Q717" s="85">
        <f t="shared" si="138"/>
        <v>465</v>
      </c>
    </row>
    <row r="718" spans="1:17" ht="12.75">
      <c r="A718" s="61" t="str">
        <f ca="1">IF(ISERROR(MATCH(F718,Код_КВР,0)),"",INDIRECT(ADDRESS(MATCH(F718,Код_КВР,0)+1,2,,,"КВР")))</f>
        <v>Субсидии бюджетным учреждениям</v>
      </c>
      <c r="B718" s="88">
        <v>805</v>
      </c>
      <c r="C718" s="8" t="s">
        <v>203</v>
      </c>
      <c r="D718" s="8" t="s">
        <v>227</v>
      </c>
      <c r="E718" s="115" t="s">
        <v>552</v>
      </c>
      <c r="F718" s="115">
        <v>610</v>
      </c>
      <c r="G718" s="69">
        <f t="shared" si="146"/>
        <v>465</v>
      </c>
      <c r="H718" s="69">
        <f t="shared" si="146"/>
        <v>0</v>
      </c>
      <c r="I718" s="69">
        <f t="shared" si="140"/>
        <v>465</v>
      </c>
      <c r="J718" s="69">
        <f t="shared" si="146"/>
        <v>0</v>
      </c>
      <c r="K718" s="85">
        <f t="shared" si="136"/>
        <v>465</v>
      </c>
      <c r="L718" s="13">
        <f t="shared" si="146"/>
        <v>0</v>
      </c>
      <c r="M718" s="85">
        <f t="shared" si="143"/>
        <v>465</v>
      </c>
      <c r="N718" s="13">
        <f t="shared" si="146"/>
        <v>0</v>
      </c>
      <c r="O718" s="85">
        <f t="shared" si="144"/>
        <v>465</v>
      </c>
      <c r="P718" s="13">
        <f t="shared" si="146"/>
        <v>0</v>
      </c>
      <c r="Q718" s="85">
        <f t="shared" si="138"/>
        <v>465</v>
      </c>
    </row>
    <row r="719" spans="1:17" ht="12.75">
      <c r="A719" s="61" t="str">
        <f ca="1">IF(ISERROR(MATCH(F719,Код_КВР,0)),"",INDIRECT(ADDRESS(MATCH(F719,Код_КВР,0)+1,2,,,"КВР")))</f>
        <v>Субсидии бюджетным учреждениям на иные цели</v>
      </c>
      <c r="B719" s="88">
        <v>805</v>
      </c>
      <c r="C719" s="8" t="s">
        <v>203</v>
      </c>
      <c r="D719" s="8" t="s">
        <v>227</v>
      </c>
      <c r="E719" s="115" t="s">
        <v>552</v>
      </c>
      <c r="F719" s="115">
        <v>612</v>
      </c>
      <c r="G719" s="69">
        <v>465</v>
      </c>
      <c r="H719" s="64"/>
      <c r="I719" s="69">
        <f t="shared" si="140"/>
        <v>465</v>
      </c>
      <c r="J719" s="64"/>
      <c r="K719" s="85">
        <f t="shared" si="136"/>
        <v>465</v>
      </c>
      <c r="L719" s="85"/>
      <c r="M719" s="85">
        <f t="shared" si="143"/>
        <v>465</v>
      </c>
      <c r="N719" s="85"/>
      <c r="O719" s="85">
        <f t="shared" si="144"/>
        <v>465</v>
      </c>
      <c r="P719" s="85"/>
      <c r="Q719" s="85">
        <f t="shared" si="138"/>
        <v>465</v>
      </c>
    </row>
    <row r="720" spans="1:17" ht="12.75">
      <c r="A720" s="61" t="str">
        <f ca="1">IF(ISERROR(MATCH(E720,Код_КЦСР,0)),"",INDIRECT(ADDRESS(MATCH(E720,Код_КЦСР,0)+1,2,,,"КЦСР")))</f>
        <v>Оборудование основных помещений МБДОУ бактерицидными лампами</v>
      </c>
      <c r="B720" s="88">
        <v>805</v>
      </c>
      <c r="C720" s="8" t="s">
        <v>203</v>
      </c>
      <c r="D720" s="8" t="s">
        <v>227</v>
      </c>
      <c r="E720" s="115" t="s">
        <v>554</v>
      </c>
      <c r="F720" s="115"/>
      <c r="G720" s="69">
        <f aca="true" t="shared" si="147" ref="G720:P722">G721</f>
        <v>30</v>
      </c>
      <c r="H720" s="69">
        <f t="shared" si="147"/>
        <v>0</v>
      </c>
      <c r="I720" s="69">
        <f t="shared" si="140"/>
        <v>30</v>
      </c>
      <c r="J720" s="69">
        <f t="shared" si="147"/>
        <v>0</v>
      </c>
      <c r="K720" s="85">
        <f t="shared" si="136"/>
        <v>30</v>
      </c>
      <c r="L720" s="13">
        <f t="shared" si="147"/>
        <v>0</v>
      </c>
      <c r="M720" s="85">
        <f t="shared" si="143"/>
        <v>30</v>
      </c>
      <c r="N720" s="13">
        <f t="shared" si="147"/>
        <v>0</v>
      </c>
      <c r="O720" s="85">
        <f t="shared" si="144"/>
        <v>30</v>
      </c>
      <c r="P720" s="13">
        <f t="shared" si="147"/>
        <v>0</v>
      </c>
      <c r="Q720" s="85">
        <f t="shared" si="138"/>
        <v>30</v>
      </c>
    </row>
    <row r="721" spans="1:17" ht="33">
      <c r="A721" s="61" t="str">
        <f ca="1">IF(ISERROR(MATCH(F721,Код_КВР,0)),"",INDIRECT(ADDRESS(MATCH(F721,Код_КВР,0)+1,2,,,"КВР")))</f>
        <v>Предоставление субсидий бюджетным, автономным учреждениям и иным некоммерческим организациям</v>
      </c>
      <c r="B721" s="88">
        <v>805</v>
      </c>
      <c r="C721" s="8" t="s">
        <v>203</v>
      </c>
      <c r="D721" s="8" t="s">
        <v>227</v>
      </c>
      <c r="E721" s="115" t="s">
        <v>554</v>
      </c>
      <c r="F721" s="115">
        <v>600</v>
      </c>
      <c r="G721" s="69">
        <f t="shared" si="147"/>
        <v>30</v>
      </c>
      <c r="H721" s="69">
        <f t="shared" si="147"/>
        <v>0</v>
      </c>
      <c r="I721" s="69">
        <f t="shared" si="140"/>
        <v>30</v>
      </c>
      <c r="J721" s="69">
        <f t="shared" si="147"/>
        <v>0</v>
      </c>
      <c r="K721" s="85">
        <f t="shared" si="136"/>
        <v>30</v>
      </c>
      <c r="L721" s="13">
        <f t="shared" si="147"/>
        <v>0</v>
      </c>
      <c r="M721" s="85">
        <f t="shared" si="143"/>
        <v>30</v>
      </c>
      <c r="N721" s="13">
        <f t="shared" si="147"/>
        <v>0</v>
      </c>
      <c r="O721" s="85">
        <f t="shared" si="144"/>
        <v>30</v>
      </c>
      <c r="P721" s="13">
        <f t="shared" si="147"/>
        <v>0</v>
      </c>
      <c r="Q721" s="85">
        <f t="shared" si="138"/>
        <v>30</v>
      </c>
    </row>
    <row r="722" spans="1:17" ht="12.75">
      <c r="A722" s="61" t="str">
        <f ca="1">IF(ISERROR(MATCH(F722,Код_КВР,0)),"",INDIRECT(ADDRESS(MATCH(F722,Код_КВР,0)+1,2,,,"КВР")))</f>
        <v>Субсидии бюджетным учреждениям</v>
      </c>
      <c r="B722" s="88">
        <v>805</v>
      </c>
      <c r="C722" s="8" t="s">
        <v>203</v>
      </c>
      <c r="D722" s="8" t="s">
        <v>227</v>
      </c>
      <c r="E722" s="115" t="s">
        <v>554</v>
      </c>
      <c r="F722" s="115">
        <v>610</v>
      </c>
      <c r="G722" s="69">
        <f t="shared" si="147"/>
        <v>30</v>
      </c>
      <c r="H722" s="69">
        <f t="shared" si="147"/>
        <v>0</v>
      </c>
      <c r="I722" s="69">
        <f t="shared" si="140"/>
        <v>30</v>
      </c>
      <c r="J722" s="69">
        <f t="shared" si="147"/>
        <v>0</v>
      </c>
      <c r="K722" s="85">
        <f t="shared" si="136"/>
        <v>30</v>
      </c>
      <c r="L722" s="13">
        <f t="shared" si="147"/>
        <v>0</v>
      </c>
      <c r="M722" s="85">
        <f t="shared" si="143"/>
        <v>30</v>
      </c>
      <c r="N722" s="13">
        <f t="shared" si="147"/>
        <v>0</v>
      </c>
      <c r="O722" s="85">
        <f t="shared" si="144"/>
        <v>30</v>
      </c>
      <c r="P722" s="13">
        <f t="shared" si="147"/>
        <v>0</v>
      </c>
      <c r="Q722" s="85">
        <f t="shared" si="138"/>
        <v>30</v>
      </c>
    </row>
    <row r="723" spans="1:17" ht="12.75">
      <c r="A723" s="61" t="str">
        <f ca="1">IF(ISERROR(MATCH(F723,Код_КВР,0)),"",INDIRECT(ADDRESS(MATCH(F723,Код_КВР,0)+1,2,,,"КВР")))</f>
        <v>Субсидии бюджетным учреждениям на иные цели</v>
      </c>
      <c r="B723" s="88">
        <v>805</v>
      </c>
      <c r="C723" s="8" t="s">
        <v>203</v>
      </c>
      <c r="D723" s="8" t="s">
        <v>227</v>
      </c>
      <c r="E723" s="115" t="s">
        <v>554</v>
      </c>
      <c r="F723" s="115">
        <v>612</v>
      </c>
      <c r="G723" s="69">
        <v>30</v>
      </c>
      <c r="H723" s="64"/>
      <c r="I723" s="69">
        <f t="shared" si="140"/>
        <v>30</v>
      </c>
      <c r="J723" s="64"/>
      <c r="K723" s="85">
        <f t="shared" si="136"/>
        <v>30</v>
      </c>
      <c r="L723" s="85"/>
      <c r="M723" s="85">
        <f t="shared" si="143"/>
        <v>30</v>
      </c>
      <c r="N723" s="85"/>
      <c r="O723" s="85">
        <f t="shared" si="144"/>
        <v>30</v>
      </c>
      <c r="P723" s="85"/>
      <c r="Q723" s="85">
        <f t="shared" si="138"/>
        <v>30</v>
      </c>
    </row>
    <row r="724" spans="1:17" ht="12.75">
      <c r="A724" s="61" t="str">
        <f ca="1">IF(ISERROR(MATCH(E724,Код_КЦСР,0)),"",INDIRECT(ADDRESS(MATCH(E724,Код_КЦСР,0)+1,2,,,"КЦСР")))</f>
        <v>Муниципальная программа «Здоровый город» на 2014-2022 годы</v>
      </c>
      <c r="B724" s="88">
        <v>805</v>
      </c>
      <c r="C724" s="8" t="s">
        <v>203</v>
      </c>
      <c r="D724" s="8" t="s">
        <v>227</v>
      </c>
      <c r="E724" s="115" t="s">
        <v>580</v>
      </c>
      <c r="F724" s="115"/>
      <c r="G724" s="69">
        <f>G725+G734</f>
        <v>480</v>
      </c>
      <c r="H724" s="64"/>
      <c r="I724" s="69">
        <f t="shared" si="140"/>
        <v>480</v>
      </c>
      <c r="J724" s="64"/>
      <c r="K724" s="85">
        <f t="shared" si="136"/>
        <v>480</v>
      </c>
      <c r="L724" s="85"/>
      <c r="M724" s="85">
        <f t="shared" si="143"/>
        <v>480</v>
      </c>
      <c r="N724" s="85"/>
      <c r="O724" s="85">
        <f t="shared" si="144"/>
        <v>480</v>
      </c>
      <c r="P724" s="85"/>
      <c r="Q724" s="85">
        <f t="shared" si="138"/>
        <v>480</v>
      </c>
    </row>
    <row r="725" spans="1:17" ht="12.75">
      <c r="A725" s="61" t="str">
        <f ca="1">IF(ISERROR(MATCH(E725,Код_КЦСР,0)),"",INDIRECT(ADDRESS(MATCH(E725,Код_КЦСР,0)+1,2,,,"КЦСР")))</f>
        <v>Сохранение и укрепление здоровья детей и подростков</v>
      </c>
      <c r="B725" s="88">
        <v>805</v>
      </c>
      <c r="C725" s="8" t="s">
        <v>203</v>
      </c>
      <c r="D725" s="8" t="s">
        <v>227</v>
      </c>
      <c r="E725" s="115" t="s">
        <v>583</v>
      </c>
      <c r="F725" s="115"/>
      <c r="G725" s="69">
        <f>G726+G729</f>
        <v>480</v>
      </c>
      <c r="H725" s="69">
        <f>H726+H729</f>
        <v>0</v>
      </c>
      <c r="I725" s="69">
        <f t="shared" si="140"/>
        <v>480</v>
      </c>
      <c r="J725" s="69">
        <f>J726+J729</f>
        <v>0</v>
      </c>
      <c r="K725" s="85">
        <f t="shared" si="136"/>
        <v>480</v>
      </c>
      <c r="L725" s="13">
        <f>L726+L729</f>
        <v>0</v>
      </c>
      <c r="M725" s="85">
        <f t="shared" si="143"/>
        <v>480</v>
      </c>
      <c r="N725" s="13">
        <f>N726+N729</f>
        <v>0</v>
      </c>
      <c r="O725" s="85">
        <f t="shared" si="144"/>
        <v>480</v>
      </c>
      <c r="P725" s="13">
        <f>P726+P729</f>
        <v>0</v>
      </c>
      <c r="Q725" s="85">
        <f t="shared" si="138"/>
        <v>480</v>
      </c>
    </row>
    <row r="726" spans="1:17" ht="12.75" hidden="1">
      <c r="A726" s="61" t="str">
        <f aca="true" t="shared" si="148" ref="A726:A733">IF(ISERROR(MATCH(F726,Код_КВР,0)),"",INDIRECT(ADDRESS(MATCH(F726,Код_КВР,0)+1,2,,,"КВР")))</f>
        <v>Закупка товаров, работ и услуг для муниципальных нужд</v>
      </c>
      <c r="B726" s="88">
        <v>805</v>
      </c>
      <c r="C726" s="8" t="s">
        <v>203</v>
      </c>
      <c r="D726" s="8" t="s">
        <v>227</v>
      </c>
      <c r="E726" s="115" t="s">
        <v>583</v>
      </c>
      <c r="F726" s="115">
        <v>200</v>
      </c>
      <c r="G726" s="69">
        <f>G727</f>
        <v>0</v>
      </c>
      <c r="H726" s="69">
        <f>H727</f>
        <v>0</v>
      </c>
      <c r="I726" s="69">
        <f t="shared" si="140"/>
        <v>0</v>
      </c>
      <c r="J726" s="69">
        <f>J727</f>
        <v>0</v>
      </c>
      <c r="K726" s="85">
        <f t="shared" si="136"/>
        <v>0</v>
      </c>
      <c r="L726" s="13">
        <f>L727</f>
        <v>0</v>
      </c>
      <c r="M726" s="85">
        <f t="shared" si="143"/>
        <v>0</v>
      </c>
      <c r="N726" s="13">
        <f>N727</f>
        <v>0</v>
      </c>
      <c r="O726" s="85">
        <f t="shared" si="144"/>
        <v>0</v>
      </c>
      <c r="P726" s="13">
        <f>P727</f>
        <v>0</v>
      </c>
      <c r="Q726" s="85">
        <f t="shared" si="138"/>
        <v>0</v>
      </c>
    </row>
    <row r="727" spans="1:17" ht="33" hidden="1">
      <c r="A727" s="61" t="str">
        <f ca="1" t="shared" si="148"/>
        <v>Иные закупки товаров, работ и услуг для обеспечения муниципальных нужд</v>
      </c>
      <c r="B727" s="88">
        <v>805</v>
      </c>
      <c r="C727" s="8" t="s">
        <v>203</v>
      </c>
      <c r="D727" s="8" t="s">
        <v>227</v>
      </c>
      <c r="E727" s="115" t="s">
        <v>583</v>
      </c>
      <c r="F727" s="115">
        <v>240</v>
      </c>
      <c r="G727" s="69">
        <f>G728</f>
        <v>0</v>
      </c>
      <c r="H727" s="69">
        <f>H728</f>
        <v>0</v>
      </c>
      <c r="I727" s="69">
        <f t="shared" si="140"/>
        <v>0</v>
      </c>
      <c r="J727" s="69">
        <f>J728</f>
        <v>0</v>
      </c>
      <c r="K727" s="85">
        <f t="shared" si="136"/>
        <v>0</v>
      </c>
      <c r="L727" s="13">
        <f>L728</f>
        <v>0</v>
      </c>
      <c r="M727" s="85">
        <f t="shared" si="143"/>
        <v>0</v>
      </c>
      <c r="N727" s="13">
        <f>N728</f>
        <v>0</v>
      </c>
      <c r="O727" s="85">
        <f t="shared" si="144"/>
        <v>0</v>
      </c>
      <c r="P727" s="13">
        <f>P728</f>
        <v>0</v>
      </c>
      <c r="Q727" s="85">
        <f t="shared" si="138"/>
        <v>0</v>
      </c>
    </row>
    <row r="728" spans="1:17" ht="33" hidden="1">
      <c r="A728" s="61" t="str">
        <f ca="1" t="shared" si="148"/>
        <v xml:space="preserve">Прочая закупка товаров, работ и услуг для обеспечения муниципальных нужд         </v>
      </c>
      <c r="B728" s="88">
        <v>805</v>
      </c>
      <c r="C728" s="8" t="s">
        <v>203</v>
      </c>
      <c r="D728" s="8" t="s">
        <v>227</v>
      </c>
      <c r="E728" s="115" t="s">
        <v>583</v>
      </c>
      <c r="F728" s="115">
        <v>244</v>
      </c>
      <c r="G728" s="69"/>
      <c r="H728" s="69"/>
      <c r="I728" s="69">
        <f t="shared" si="140"/>
        <v>0</v>
      </c>
      <c r="J728" s="69"/>
      <c r="K728" s="85">
        <f t="shared" si="136"/>
        <v>0</v>
      </c>
      <c r="L728" s="13"/>
      <c r="M728" s="85">
        <f t="shared" si="143"/>
        <v>0</v>
      </c>
      <c r="N728" s="13"/>
      <c r="O728" s="85">
        <f t="shared" si="144"/>
        <v>0</v>
      </c>
      <c r="P728" s="13"/>
      <c r="Q728" s="85">
        <f t="shared" si="138"/>
        <v>0</v>
      </c>
    </row>
    <row r="729" spans="1:17" ht="33">
      <c r="A729" s="61" t="str">
        <f ca="1" t="shared" si="148"/>
        <v>Предоставление субсидий бюджетным, автономным учреждениям и иным некоммерческим организациям</v>
      </c>
      <c r="B729" s="88">
        <v>805</v>
      </c>
      <c r="C729" s="8" t="s">
        <v>203</v>
      </c>
      <c r="D729" s="8" t="s">
        <v>227</v>
      </c>
      <c r="E729" s="115" t="s">
        <v>583</v>
      </c>
      <c r="F729" s="115">
        <v>600</v>
      </c>
      <c r="G729" s="69">
        <f>G730+G732</f>
        <v>480</v>
      </c>
      <c r="H729" s="69">
        <f>H730+H732</f>
        <v>0</v>
      </c>
      <c r="I729" s="69">
        <f t="shared" si="140"/>
        <v>480</v>
      </c>
      <c r="J729" s="69">
        <f>J730+J732</f>
        <v>0</v>
      </c>
      <c r="K729" s="85">
        <f t="shared" si="136"/>
        <v>480</v>
      </c>
      <c r="L729" s="13">
        <f>L730+L732</f>
        <v>0</v>
      </c>
      <c r="M729" s="85">
        <f t="shared" si="143"/>
        <v>480</v>
      </c>
      <c r="N729" s="13">
        <f>N730+N732</f>
        <v>0</v>
      </c>
      <c r="O729" s="85">
        <f t="shared" si="144"/>
        <v>480</v>
      </c>
      <c r="P729" s="13">
        <f>P730+P732</f>
        <v>0</v>
      </c>
      <c r="Q729" s="85">
        <f t="shared" si="138"/>
        <v>480</v>
      </c>
    </row>
    <row r="730" spans="1:17" ht="12.75">
      <c r="A730" s="61" t="str">
        <f ca="1" t="shared" si="148"/>
        <v>Субсидии бюджетным учреждениям</v>
      </c>
      <c r="B730" s="88">
        <v>805</v>
      </c>
      <c r="C730" s="8" t="s">
        <v>203</v>
      </c>
      <c r="D730" s="8" t="s">
        <v>227</v>
      </c>
      <c r="E730" s="115" t="s">
        <v>583</v>
      </c>
      <c r="F730" s="115">
        <v>610</v>
      </c>
      <c r="G730" s="69">
        <f>G731</f>
        <v>463.4</v>
      </c>
      <c r="H730" s="69">
        <f>H731</f>
        <v>0</v>
      </c>
      <c r="I730" s="69">
        <f t="shared" si="140"/>
        <v>463.4</v>
      </c>
      <c r="J730" s="69">
        <f>J731</f>
        <v>0</v>
      </c>
      <c r="K730" s="85">
        <f t="shared" si="136"/>
        <v>463.4</v>
      </c>
      <c r="L730" s="13">
        <f>L731</f>
        <v>0</v>
      </c>
      <c r="M730" s="85">
        <f t="shared" si="143"/>
        <v>463.4</v>
      </c>
      <c r="N730" s="13">
        <f>N731</f>
        <v>0</v>
      </c>
      <c r="O730" s="85">
        <f t="shared" si="144"/>
        <v>463.4</v>
      </c>
      <c r="P730" s="13">
        <f>P731</f>
        <v>0</v>
      </c>
      <c r="Q730" s="85">
        <f t="shared" si="138"/>
        <v>463.4</v>
      </c>
    </row>
    <row r="731" spans="1:17" ht="12.75">
      <c r="A731" s="61" t="str">
        <f ca="1" t="shared" si="148"/>
        <v>Субсидии бюджетным учреждениям на иные цели</v>
      </c>
      <c r="B731" s="88">
        <v>805</v>
      </c>
      <c r="C731" s="8" t="s">
        <v>203</v>
      </c>
      <c r="D731" s="8" t="s">
        <v>227</v>
      </c>
      <c r="E731" s="115" t="s">
        <v>583</v>
      </c>
      <c r="F731" s="115">
        <v>612</v>
      </c>
      <c r="G731" s="69">
        <v>463.4</v>
      </c>
      <c r="H731" s="64"/>
      <c r="I731" s="69">
        <f t="shared" si="140"/>
        <v>463.4</v>
      </c>
      <c r="J731" s="64"/>
      <c r="K731" s="85">
        <f t="shared" si="136"/>
        <v>463.4</v>
      </c>
      <c r="L731" s="85"/>
      <c r="M731" s="85">
        <f t="shared" si="143"/>
        <v>463.4</v>
      </c>
      <c r="N731" s="85"/>
      <c r="O731" s="85">
        <f t="shared" si="144"/>
        <v>463.4</v>
      </c>
      <c r="P731" s="85"/>
      <c r="Q731" s="85">
        <f t="shared" si="138"/>
        <v>463.4</v>
      </c>
    </row>
    <row r="732" spans="1:17" ht="12.75">
      <c r="A732" s="61" t="str">
        <f ca="1" t="shared" si="148"/>
        <v>Субсидии автономным учреждениям</v>
      </c>
      <c r="B732" s="88">
        <v>805</v>
      </c>
      <c r="C732" s="8" t="s">
        <v>203</v>
      </c>
      <c r="D732" s="8" t="s">
        <v>227</v>
      </c>
      <c r="E732" s="115" t="s">
        <v>583</v>
      </c>
      <c r="F732" s="115">
        <v>620</v>
      </c>
      <c r="G732" s="69">
        <f>G733</f>
        <v>16.6</v>
      </c>
      <c r="H732" s="69">
        <f>H733</f>
        <v>0</v>
      </c>
      <c r="I732" s="69">
        <f t="shared" si="140"/>
        <v>16.6</v>
      </c>
      <c r="J732" s="69">
        <f>J733</f>
        <v>0</v>
      </c>
      <c r="K732" s="85">
        <f t="shared" si="136"/>
        <v>16.6</v>
      </c>
      <c r="L732" s="13">
        <f>L733</f>
        <v>0</v>
      </c>
      <c r="M732" s="85">
        <f t="shared" si="143"/>
        <v>16.6</v>
      </c>
      <c r="N732" s="13">
        <f>N733</f>
        <v>0</v>
      </c>
      <c r="O732" s="85">
        <f t="shared" si="144"/>
        <v>16.6</v>
      </c>
      <c r="P732" s="13">
        <f>P733</f>
        <v>0</v>
      </c>
      <c r="Q732" s="85">
        <f t="shared" si="138"/>
        <v>16.6</v>
      </c>
    </row>
    <row r="733" spans="1:17" ht="12.75">
      <c r="A733" s="61" t="str">
        <f ca="1" t="shared" si="148"/>
        <v>Субсидии автономным учреждениям на иные цели</v>
      </c>
      <c r="B733" s="88">
        <v>805</v>
      </c>
      <c r="C733" s="8" t="s">
        <v>203</v>
      </c>
      <c r="D733" s="8" t="s">
        <v>227</v>
      </c>
      <c r="E733" s="115" t="s">
        <v>583</v>
      </c>
      <c r="F733" s="115">
        <v>622</v>
      </c>
      <c r="G733" s="69">
        <v>16.6</v>
      </c>
      <c r="H733" s="64"/>
      <c r="I733" s="69">
        <f t="shared" si="140"/>
        <v>16.6</v>
      </c>
      <c r="J733" s="64"/>
      <c r="K733" s="85">
        <f t="shared" si="136"/>
        <v>16.6</v>
      </c>
      <c r="L733" s="85"/>
      <c r="M733" s="85">
        <f t="shared" si="143"/>
        <v>16.6</v>
      </c>
      <c r="N733" s="85"/>
      <c r="O733" s="85">
        <f t="shared" si="144"/>
        <v>16.6</v>
      </c>
      <c r="P733" s="85"/>
      <c r="Q733" s="85">
        <f t="shared" si="138"/>
        <v>16.6</v>
      </c>
    </row>
    <row r="734" spans="1:17" ht="12.75" hidden="1">
      <c r="A734" s="61" t="str">
        <f ca="1">IF(ISERROR(MATCH(E734,Код_КЦСР,0)),"",INDIRECT(ADDRESS(MATCH(E734,Код_КЦСР,0)+1,2,,,"КЦСР")))</f>
        <v>Пропаганда здорового образа жизни</v>
      </c>
      <c r="B734" s="88">
        <v>805</v>
      </c>
      <c r="C734" s="8" t="s">
        <v>203</v>
      </c>
      <c r="D734" s="8" t="s">
        <v>227</v>
      </c>
      <c r="E734" s="115" t="s">
        <v>585</v>
      </c>
      <c r="F734" s="115"/>
      <c r="G734" s="69">
        <f>G735</f>
        <v>0</v>
      </c>
      <c r="H734" s="64"/>
      <c r="I734" s="69">
        <f t="shared" si="140"/>
        <v>0</v>
      </c>
      <c r="J734" s="64"/>
      <c r="K734" s="85">
        <f t="shared" si="136"/>
        <v>0</v>
      </c>
      <c r="L734" s="85"/>
      <c r="M734" s="85">
        <f t="shared" si="143"/>
        <v>0</v>
      </c>
      <c r="N734" s="85"/>
      <c r="O734" s="85">
        <f t="shared" si="144"/>
        <v>0</v>
      </c>
      <c r="P734" s="85"/>
      <c r="Q734" s="85">
        <f t="shared" si="138"/>
        <v>0</v>
      </c>
    </row>
    <row r="735" spans="1:17" ht="12.75" hidden="1">
      <c r="A735" s="61" t="str">
        <f ca="1">IF(ISERROR(MATCH(F735,Код_КВР,0)),"",INDIRECT(ADDRESS(MATCH(F735,Код_КВР,0)+1,2,,,"КВР")))</f>
        <v>Закупка товаров, работ и услуг для муниципальных нужд</v>
      </c>
      <c r="B735" s="88">
        <v>805</v>
      </c>
      <c r="C735" s="8" t="s">
        <v>203</v>
      </c>
      <c r="D735" s="8" t="s">
        <v>227</v>
      </c>
      <c r="E735" s="115" t="s">
        <v>585</v>
      </c>
      <c r="F735" s="115">
        <v>200</v>
      </c>
      <c r="G735" s="69">
        <f>G736</f>
        <v>0</v>
      </c>
      <c r="H735" s="64"/>
      <c r="I735" s="69">
        <f t="shared" si="140"/>
        <v>0</v>
      </c>
      <c r="J735" s="64"/>
      <c r="K735" s="85">
        <f t="shared" si="136"/>
        <v>0</v>
      </c>
      <c r="L735" s="85"/>
      <c r="M735" s="85">
        <f t="shared" si="143"/>
        <v>0</v>
      </c>
      <c r="N735" s="85"/>
      <c r="O735" s="85">
        <f t="shared" si="144"/>
        <v>0</v>
      </c>
      <c r="P735" s="85"/>
      <c r="Q735" s="85">
        <f t="shared" si="138"/>
        <v>0</v>
      </c>
    </row>
    <row r="736" spans="1:17" ht="33" hidden="1">
      <c r="A736" s="61" t="str">
        <f ca="1">IF(ISERROR(MATCH(F736,Код_КВР,0)),"",INDIRECT(ADDRESS(MATCH(F736,Код_КВР,0)+1,2,,,"КВР")))</f>
        <v>Иные закупки товаров, работ и услуг для обеспечения муниципальных нужд</v>
      </c>
      <c r="B736" s="88">
        <v>805</v>
      </c>
      <c r="C736" s="8" t="s">
        <v>203</v>
      </c>
      <c r="D736" s="8" t="s">
        <v>227</v>
      </c>
      <c r="E736" s="115" t="s">
        <v>585</v>
      </c>
      <c r="F736" s="115">
        <v>240</v>
      </c>
      <c r="G736" s="69">
        <f>G737</f>
        <v>0</v>
      </c>
      <c r="H736" s="64"/>
      <c r="I736" s="69">
        <f t="shared" si="140"/>
        <v>0</v>
      </c>
      <c r="J736" s="64"/>
      <c r="K736" s="85">
        <f t="shared" si="136"/>
        <v>0</v>
      </c>
      <c r="L736" s="85"/>
      <c r="M736" s="85">
        <f t="shared" si="143"/>
        <v>0</v>
      </c>
      <c r="N736" s="85"/>
      <c r="O736" s="85">
        <f t="shared" si="144"/>
        <v>0</v>
      </c>
      <c r="P736" s="85"/>
      <c r="Q736" s="85">
        <f aca="true" t="shared" si="149" ref="Q736:Q799">O736+P736</f>
        <v>0</v>
      </c>
    </row>
    <row r="737" spans="1:17" ht="33" hidden="1">
      <c r="A737" s="61" t="str">
        <f ca="1">IF(ISERROR(MATCH(F737,Код_КВР,0)),"",INDIRECT(ADDRESS(MATCH(F737,Код_КВР,0)+1,2,,,"КВР")))</f>
        <v xml:space="preserve">Прочая закупка товаров, работ и услуг для обеспечения муниципальных нужд         </v>
      </c>
      <c r="B737" s="88">
        <v>805</v>
      </c>
      <c r="C737" s="8" t="s">
        <v>203</v>
      </c>
      <c r="D737" s="8" t="s">
        <v>227</v>
      </c>
      <c r="E737" s="115" t="s">
        <v>585</v>
      </c>
      <c r="F737" s="115">
        <v>244</v>
      </c>
      <c r="G737" s="69"/>
      <c r="H737" s="64"/>
      <c r="I737" s="69">
        <f t="shared" si="140"/>
        <v>0</v>
      </c>
      <c r="J737" s="64"/>
      <c r="K737" s="85">
        <f t="shared" si="136"/>
        <v>0</v>
      </c>
      <c r="L737" s="85"/>
      <c r="M737" s="85">
        <f t="shared" si="143"/>
        <v>0</v>
      </c>
      <c r="N737" s="85"/>
      <c r="O737" s="85">
        <f t="shared" si="144"/>
        <v>0</v>
      </c>
      <c r="P737" s="85"/>
      <c r="Q737" s="85">
        <f t="shared" si="149"/>
        <v>0</v>
      </c>
    </row>
    <row r="738" spans="1:17" ht="33">
      <c r="A738" s="61" t="str">
        <f ca="1">IF(ISERROR(MATCH(E738,Код_КЦСР,0)),"",INDIRECT(ADDRESS(MATCH(E738,Код_КЦСР,0)+1,2,,,"КЦСР")))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738" s="88">
        <v>805</v>
      </c>
      <c r="C738" s="8" t="s">
        <v>203</v>
      </c>
      <c r="D738" s="8" t="s">
        <v>227</v>
      </c>
      <c r="E738" s="115" t="s">
        <v>81</v>
      </c>
      <c r="F738" s="115"/>
      <c r="G738" s="69">
        <f>G739</f>
        <v>3673.6</v>
      </c>
      <c r="H738" s="69">
        <f>H739</f>
        <v>0</v>
      </c>
      <c r="I738" s="69">
        <f t="shared" si="140"/>
        <v>3673.6</v>
      </c>
      <c r="J738" s="69">
        <f>J739</f>
        <v>0</v>
      </c>
      <c r="K738" s="85">
        <f aca="true" t="shared" si="150" ref="K738:K805">I738+J738</f>
        <v>3673.6</v>
      </c>
      <c r="L738" s="13">
        <f>L739</f>
        <v>0</v>
      </c>
      <c r="M738" s="85">
        <f t="shared" si="143"/>
        <v>3673.6</v>
      </c>
      <c r="N738" s="13">
        <f>N739</f>
        <v>0</v>
      </c>
      <c r="O738" s="85">
        <f t="shared" si="144"/>
        <v>3673.6</v>
      </c>
      <c r="P738" s="13">
        <f>P739</f>
        <v>0</v>
      </c>
      <c r="Q738" s="85">
        <f t="shared" si="149"/>
        <v>3673.6</v>
      </c>
    </row>
    <row r="739" spans="1:17" ht="12.75">
      <c r="A739" s="61" t="str">
        <f ca="1">IF(ISERROR(MATCH(E739,Код_КЦСР,0)),"",INDIRECT(ADDRESS(MATCH(E739,Код_КЦСР,0)+1,2,,,"КЦСР")))</f>
        <v>Обеспечение пожарной безопасности муниципальных учреждений города</v>
      </c>
      <c r="B739" s="88">
        <v>805</v>
      </c>
      <c r="C739" s="8" t="s">
        <v>203</v>
      </c>
      <c r="D739" s="8" t="s">
        <v>227</v>
      </c>
      <c r="E739" s="115" t="s">
        <v>83</v>
      </c>
      <c r="F739" s="115"/>
      <c r="G739" s="69">
        <f>G740+G747</f>
        <v>3673.6</v>
      </c>
      <c r="H739" s="69">
        <f>H740+H747</f>
        <v>0</v>
      </c>
      <c r="I739" s="69">
        <f t="shared" si="140"/>
        <v>3673.6</v>
      </c>
      <c r="J739" s="69">
        <f>J740+J747</f>
        <v>0</v>
      </c>
      <c r="K739" s="85">
        <f t="shared" si="150"/>
        <v>3673.6</v>
      </c>
      <c r="L739" s="13">
        <f>L740+L747</f>
        <v>0</v>
      </c>
      <c r="M739" s="85">
        <f t="shared" si="143"/>
        <v>3673.6</v>
      </c>
      <c r="N739" s="13">
        <f>N740+N747</f>
        <v>0</v>
      </c>
      <c r="O739" s="85">
        <f t="shared" si="144"/>
        <v>3673.6</v>
      </c>
      <c r="P739" s="13">
        <f>P740+P747</f>
        <v>0</v>
      </c>
      <c r="Q739" s="85">
        <f t="shared" si="149"/>
        <v>3673.6</v>
      </c>
    </row>
    <row r="740" spans="1:17" ht="49.5">
      <c r="A740" s="61" t="str">
        <f ca="1">IF(ISERROR(MATCH(E740,Код_КЦСР,0)),"",INDIRECT(ADDRESS(MATCH(E740,Код_КЦСР,0)+1,2,,,"КЦСР")))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740" s="88">
        <v>805</v>
      </c>
      <c r="C740" s="8" t="s">
        <v>203</v>
      </c>
      <c r="D740" s="8" t="s">
        <v>227</v>
      </c>
      <c r="E740" s="115" t="s">
        <v>85</v>
      </c>
      <c r="F740" s="115"/>
      <c r="G740" s="69">
        <f>G741+G744</f>
        <v>481</v>
      </c>
      <c r="H740" s="69">
        <f>H741+H744</f>
        <v>0</v>
      </c>
      <c r="I740" s="69">
        <f t="shared" si="140"/>
        <v>481</v>
      </c>
      <c r="J740" s="69">
        <f>J741+J744</f>
        <v>0</v>
      </c>
      <c r="K740" s="85">
        <f t="shared" si="150"/>
        <v>481</v>
      </c>
      <c r="L740" s="13">
        <f>L741+L744</f>
        <v>0</v>
      </c>
      <c r="M740" s="85">
        <f t="shared" si="143"/>
        <v>481</v>
      </c>
      <c r="N740" s="13">
        <f>N741+N744</f>
        <v>0</v>
      </c>
      <c r="O740" s="85">
        <f t="shared" si="144"/>
        <v>481</v>
      </c>
      <c r="P740" s="13">
        <f>P741+P744</f>
        <v>0</v>
      </c>
      <c r="Q740" s="85">
        <f t="shared" si="149"/>
        <v>481</v>
      </c>
    </row>
    <row r="741" spans="1:17" ht="12.75" hidden="1">
      <c r="A741" s="61" t="str">
        <f aca="true" t="shared" si="151" ref="A741:A746">IF(ISERROR(MATCH(F741,Код_КВР,0)),"",INDIRECT(ADDRESS(MATCH(F741,Код_КВР,0)+1,2,,,"КВР")))</f>
        <v>Закупка товаров, работ и услуг для муниципальных нужд</v>
      </c>
      <c r="B741" s="88">
        <v>805</v>
      </c>
      <c r="C741" s="8" t="s">
        <v>203</v>
      </c>
      <c r="D741" s="8" t="s">
        <v>227</v>
      </c>
      <c r="E741" s="115" t="s">
        <v>85</v>
      </c>
      <c r="F741" s="115">
        <v>200</v>
      </c>
      <c r="G741" s="69">
        <f>G742</f>
        <v>0</v>
      </c>
      <c r="H741" s="69">
        <f>H742</f>
        <v>0</v>
      </c>
      <c r="I741" s="69">
        <f t="shared" si="140"/>
        <v>0</v>
      </c>
      <c r="J741" s="69">
        <f>J742</f>
        <v>0</v>
      </c>
      <c r="K741" s="85">
        <f t="shared" si="150"/>
        <v>0</v>
      </c>
      <c r="L741" s="13">
        <f>L742</f>
        <v>0</v>
      </c>
      <c r="M741" s="85">
        <f t="shared" si="143"/>
        <v>0</v>
      </c>
      <c r="N741" s="13">
        <f>N742</f>
        <v>0</v>
      </c>
      <c r="O741" s="85">
        <f t="shared" si="144"/>
        <v>0</v>
      </c>
      <c r="P741" s="13">
        <f>P742</f>
        <v>0</v>
      </c>
      <c r="Q741" s="85">
        <f t="shared" si="149"/>
        <v>0</v>
      </c>
    </row>
    <row r="742" spans="1:17" ht="33" hidden="1">
      <c r="A742" s="61" t="str">
        <f ca="1" t="shared" si="151"/>
        <v>Иные закупки товаров, работ и услуг для обеспечения муниципальных нужд</v>
      </c>
      <c r="B742" s="88">
        <v>805</v>
      </c>
      <c r="C742" s="8" t="s">
        <v>203</v>
      </c>
      <c r="D742" s="8" t="s">
        <v>227</v>
      </c>
      <c r="E742" s="115" t="s">
        <v>85</v>
      </c>
      <c r="F742" s="115">
        <v>240</v>
      </c>
      <c r="G742" s="69">
        <f>G743</f>
        <v>0</v>
      </c>
      <c r="H742" s="69">
        <f>H743</f>
        <v>0</v>
      </c>
      <c r="I742" s="69">
        <f t="shared" si="140"/>
        <v>0</v>
      </c>
      <c r="J742" s="69">
        <f>J743</f>
        <v>0</v>
      </c>
      <c r="K742" s="85">
        <f t="shared" si="150"/>
        <v>0</v>
      </c>
      <c r="L742" s="13">
        <f>L743</f>
        <v>0</v>
      </c>
      <c r="M742" s="85">
        <f t="shared" si="143"/>
        <v>0</v>
      </c>
      <c r="N742" s="13">
        <f>N743</f>
        <v>0</v>
      </c>
      <c r="O742" s="85">
        <f t="shared" si="144"/>
        <v>0</v>
      </c>
      <c r="P742" s="13">
        <f>P743</f>
        <v>0</v>
      </c>
      <c r="Q742" s="85">
        <f t="shared" si="149"/>
        <v>0</v>
      </c>
    </row>
    <row r="743" spans="1:17" ht="33" hidden="1">
      <c r="A743" s="61" t="str">
        <f ca="1" t="shared" si="151"/>
        <v xml:space="preserve">Прочая закупка товаров, работ и услуг для обеспечения муниципальных нужд         </v>
      </c>
      <c r="B743" s="88">
        <v>805</v>
      </c>
      <c r="C743" s="8" t="s">
        <v>203</v>
      </c>
      <c r="D743" s="8" t="s">
        <v>227</v>
      </c>
      <c r="E743" s="115" t="s">
        <v>85</v>
      </c>
      <c r="F743" s="115">
        <v>244</v>
      </c>
      <c r="G743" s="69"/>
      <c r="H743" s="69"/>
      <c r="I743" s="69">
        <f t="shared" si="140"/>
        <v>0</v>
      </c>
      <c r="J743" s="69"/>
      <c r="K743" s="85">
        <f t="shared" si="150"/>
        <v>0</v>
      </c>
      <c r="L743" s="13"/>
      <c r="M743" s="85">
        <f t="shared" si="143"/>
        <v>0</v>
      </c>
      <c r="N743" s="13"/>
      <c r="O743" s="85">
        <f t="shared" si="144"/>
        <v>0</v>
      </c>
      <c r="P743" s="13"/>
      <c r="Q743" s="85">
        <f t="shared" si="149"/>
        <v>0</v>
      </c>
    </row>
    <row r="744" spans="1:17" ht="33">
      <c r="A744" s="61" t="str">
        <f ca="1" t="shared" si="151"/>
        <v>Предоставление субсидий бюджетным, автономным учреждениям и иным некоммерческим организациям</v>
      </c>
      <c r="B744" s="88">
        <v>805</v>
      </c>
      <c r="C744" s="8" t="s">
        <v>203</v>
      </c>
      <c r="D744" s="8" t="s">
        <v>227</v>
      </c>
      <c r="E744" s="115" t="s">
        <v>85</v>
      </c>
      <c r="F744" s="115">
        <v>600</v>
      </c>
      <c r="G744" s="69">
        <f>G745</f>
        <v>481</v>
      </c>
      <c r="H744" s="69">
        <f>H745</f>
        <v>0</v>
      </c>
      <c r="I744" s="69">
        <f t="shared" si="140"/>
        <v>481</v>
      </c>
      <c r="J744" s="69">
        <f>J745</f>
        <v>0</v>
      </c>
      <c r="K744" s="85">
        <f t="shared" si="150"/>
        <v>481</v>
      </c>
      <c r="L744" s="13">
        <f>L745</f>
        <v>0</v>
      </c>
      <c r="M744" s="85">
        <f t="shared" si="143"/>
        <v>481</v>
      </c>
      <c r="N744" s="13">
        <f>N745</f>
        <v>0</v>
      </c>
      <c r="O744" s="85">
        <f t="shared" si="144"/>
        <v>481</v>
      </c>
      <c r="P744" s="13">
        <f>P745</f>
        <v>0</v>
      </c>
      <c r="Q744" s="85">
        <f t="shared" si="149"/>
        <v>481</v>
      </c>
    </row>
    <row r="745" spans="1:17" ht="12.75">
      <c r="A745" s="61" t="str">
        <f ca="1" t="shared" si="151"/>
        <v>Субсидии бюджетным учреждениям</v>
      </c>
      <c r="B745" s="88">
        <v>805</v>
      </c>
      <c r="C745" s="8" t="s">
        <v>203</v>
      </c>
      <c r="D745" s="8" t="s">
        <v>227</v>
      </c>
      <c r="E745" s="115" t="s">
        <v>85</v>
      </c>
      <c r="F745" s="115">
        <v>610</v>
      </c>
      <c r="G745" s="69">
        <f>G746</f>
        <v>481</v>
      </c>
      <c r="H745" s="69">
        <f>H746</f>
        <v>0</v>
      </c>
      <c r="I745" s="69">
        <f t="shared" si="140"/>
        <v>481</v>
      </c>
      <c r="J745" s="69">
        <f>J746</f>
        <v>0</v>
      </c>
      <c r="K745" s="85">
        <f t="shared" si="150"/>
        <v>481</v>
      </c>
      <c r="L745" s="13">
        <f>L746</f>
        <v>0</v>
      </c>
      <c r="M745" s="85">
        <f t="shared" si="143"/>
        <v>481</v>
      </c>
      <c r="N745" s="13">
        <f>N746</f>
        <v>0</v>
      </c>
      <c r="O745" s="85">
        <f t="shared" si="144"/>
        <v>481</v>
      </c>
      <c r="P745" s="13">
        <f>P746</f>
        <v>0</v>
      </c>
      <c r="Q745" s="85">
        <f t="shared" si="149"/>
        <v>481</v>
      </c>
    </row>
    <row r="746" spans="1:17" ht="12.75">
      <c r="A746" s="61" t="str">
        <f ca="1" t="shared" si="151"/>
        <v>Субсидии бюджетным учреждениям на иные цели</v>
      </c>
      <c r="B746" s="88">
        <v>805</v>
      </c>
      <c r="C746" s="8" t="s">
        <v>203</v>
      </c>
      <c r="D746" s="8" t="s">
        <v>227</v>
      </c>
      <c r="E746" s="115" t="s">
        <v>85</v>
      </c>
      <c r="F746" s="115">
        <v>612</v>
      </c>
      <c r="G746" s="69">
        <v>481</v>
      </c>
      <c r="H746" s="64"/>
      <c r="I746" s="69">
        <f t="shared" si="140"/>
        <v>481</v>
      </c>
      <c r="J746" s="64"/>
      <c r="K746" s="85">
        <f t="shared" si="150"/>
        <v>481</v>
      </c>
      <c r="L746" s="85"/>
      <c r="M746" s="85">
        <f t="shared" si="143"/>
        <v>481</v>
      </c>
      <c r="N746" s="85"/>
      <c r="O746" s="85">
        <f t="shared" si="144"/>
        <v>481</v>
      </c>
      <c r="P746" s="85"/>
      <c r="Q746" s="85">
        <f t="shared" si="149"/>
        <v>481</v>
      </c>
    </row>
    <row r="747" spans="1:17" ht="12.75">
      <c r="A747" s="61" t="str">
        <f ca="1">IF(ISERROR(MATCH(E747,Код_КЦСР,0)),"",INDIRECT(ADDRESS(MATCH(E747,Код_КЦСР,0)+1,2,,,"КЦСР")))</f>
        <v>Ремонт и оборудование эвакуационных путей  зданий</v>
      </c>
      <c r="B747" s="88">
        <v>805</v>
      </c>
      <c r="C747" s="8" t="s">
        <v>203</v>
      </c>
      <c r="D747" s="8" t="s">
        <v>227</v>
      </c>
      <c r="E747" s="115" t="s">
        <v>89</v>
      </c>
      <c r="F747" s="115"/>
      <c r="G747" s="69">
        <f>G748</f>
        <v>3192.6</v>
      </c>
      <c r="H747" s="64"/>
      <c r="I747" s="69">
        <f t="shared" si="140"/>
        <v>3192.6</v>
      </c>
      <c r="J747" s="64"/>
      <c r="K747" s="85">
        <f t="shared" si="150"/>
        <v>3192.6</v>
      </c>
      <c r="L747" s="85"/>
      <c r="M747" s="85">
        <f t="shared" si="143"/>
        <v>3192.6</v>
      </c>
      <c r="N747" s="85"/>
      <c r="O747" s="85">
        <f t="shared" si="144"/>
        <v>3192.6</v>
      </c>
      <c r="P747" s="85"/>
      <c r="Q747" s="85">
        <f t="shared" si="149"/>
        <v>3192.6</v>
      </c>
    </row>
    <row r="748" spans="1:17" ht="33">
      <c r="A748" s="61" t="str">
        <f ca="1">IF(ISERROR(MATCH(F748,Код_КВР,0)),"",INDIRECT(ADDRESS(MATCH(F748,Код_КВР,0)+1,2,,,"КВР")))</f>
        <v>Предоставление субсидий бюджетным, автономным учреждениям и иным некоммерческим организациям</v>
      </c>
      <c r="B748" s="88">
        <v>805</v>
      </c>
      <c r="C748" s="8" t="s">
        <v>203</v>
      </c>
      <c r="D748" s="8" t="s">
        <v>227</v>
      </c>
      <c r="E748" s="115" t="s">
        <v>89</v>
      </c>
      <c r="F748" s="115">
        <v>600</v>
      </c>
      <c r="G748" s="69">
        <f>G749</f>
        <v>3192.6</v>
      </c>
      <c r="H748" s="69">
        <f>H749</f>
        <v>0</v>
      </c>
      <c r="I748" s="69">
        <f t="shared" si="140"/>
        <v>3192.6</v>
      </c>
      <c r="J748" s="69">
        <f>J749</f>
        <v>0</v>
      </c>
      <c r="K748" s="85">
        <f t="shared" si="150"/>
        <v>3192.6</v>
      </c>
      <c r="L748" s="13">
        <f>L749</f>
        <v>0</v>
      </c>
      <c r="M748" s="85">
        <f t="shared" si="143"/>
        <v>3192.6</v>
      </c>
      <c r="N748" s="13">
        <f>N749</f>
        <v>0</v>
      </c>
      <c r="O748" s="85">
        <f t="shared" si="144"/>
        <v>3192.6</v>
      </c>
      <c r="P748" s="13">
        <f>P749</f>
        <v>0</v>
      </c>
      <c r="Q748" s="85">
        <f t="shared" si="149"/>
        <v>3192.6</v>
      </c>
    </row>
    <row r="749" spans="1:17" ht="12.75">
      <c r="A749" s="61" t="str">
        <f ca="1">IF(ISERROR(MATCH(F749,Код_КВР,0)),"",INDIRECT(ADDRESS(MATCH(F749,Код_КВР,0)+1,2,,,"КВР")))</f>
        <v>Субсидии бюджетным учреждениям</v>
      </c>
      <c r="B749" s="88">
        <v>805</v>
      </c>
      <c r="C749" s="8" t="s">
        <v>203</v>
      </c>
      <c r="D749" s="8" t="s">
        <v>227</v>
      </c>
      <c r="E749" s="115" t="s">
        <v>89</v>
      </c>
      <c r="F749" s="115">
        <v>610</v>
      </c>
      <c r="G749" s="69">
        <f>G750</f>
        <v>3192.6</v>
      </c>
      <c r="H749" s="69">
        <f>H750</f>
        <v>0</v>
      </c>
      <c r="I749" s="69">
        <f t="shared" si="140"/>
        <v>3192.6</v>
      </c>
      <c r="J749" s="69">
        <f>J750</f>
        <v>0</v>
      </c>
      <c r="K749" s="85">
        <f t="shared" si="150"/>
        <v>3192.6</v>
      </c>
      <c r="L749" s="13">
        <f>L750</f>
        <v>0</v>
      </c>
      <c r="M749" s="85">
        <f t="shared" si="143"/>
        <v>3192.6</v>
      </c>
      <c r="N749" s="13">
        <f>N750</f>
        <v>0</v>
      </c>
      <c r="O749" s="85">
        <f t="shared" si="144"/>
        <v>3192.6</v>
      </c>
      <c r="P749" s="13">
        <f>P750</f>
        <v>0</v>
      </c>
      <c r="Q749" s="85">
        <f t="shared" si="149"/>
        <v>3192.6</v>
      </c>
    </row>
    <row r="750" spans="1:17" ht="12.75">
      <c r="A750" s="61" t="str">
        <f ca="1">IF(ISERROR(MATCH(F750,Код_КВР,0)),"",INDIRECT(ADDRESS(MATCH(F750,Код_КВР,0)+1,2,,,"КВР")))</f>
        <v>Субсидии бюджетным учреждениям на иные цели</v>
      </c>
      <c r="B750" s="88">
        <v>805</v>
      </c>
      <c r="C750" s="8" t="s">
        <v>203</v>
      </c>
      <c r="D750" s="8" t="s">
        <v>227</v>
      </c>
      <c r="E750" s="115" t="s">
        <v>89</v>
      </c>
      <c r="F750" s="115">
        <v>612</v>
      </c>
      <c r="G750" s="69">
        <v>3192.6</v>
      </c>
      <c r="H750" s="64"/>
      <c r="I750" s="69">
        <f t="shared" si="140"/>
        <v>3192.6</v>
      </c>
      <c r="J750" s="64"/>
      <c r="K750" s="85">
        <f t="shared" si="150"/>
        <v>3192.6</v>
      </c>
      <c r="L750" s="85"/>
      <c r="M750" s="85">
        <f t="shared" si="143"/>
        <v>3192.6</v>
      </c>
      <c r="N750" s="85"/>
      <c r="O750" s="85">
        <f t="shared" si="144"/>
        <v>3192.6</v>
      </c>
      <c r="P750" s="85"/>
      <c r="Q750" s="85">
        <f t="shared" si="149"/>
        <v>3192.6</v>
      </c>
    </row>
    <row r="751" spans="1:17" ht="33">
      <c r="A751" s="61" t="str">
        <f ca="1">IF(ISERROR(MATCH(E751,Код_КЦСР,0)),"",INDIRECT(ADDRESS(MATCH(E751,Код_КЦСР,0)+1,2,,,"КЦСР")))</f>
        <v>Муниципальная программа «Обеспечение законности, правопорядка и общественной безопасности в городе Череповце» на 2014-2020 годы</v>
      </c>
      <c r="B751" s="88">
        <v>805</v>
      </c>
      <c r="C751" s="8" t="s">
        <v>203</v>
      </c>
      <c r="D751" s="8" t="s">
        <v>227</v>
      </c>
      <c r="E751" s="115" t="s">
        <v>158</v>
      </c>
      <c r="F751" s="115"/>
      <c r="G751" s="69">
        <f aca="true" t="shared" si="152" ref="G751:P755">G752</f>
        <v>30</v>
      </c>
      <c r="H751" s="69">
        <f t="shared" si="152"/>
        <v>0</v>
      </c>
      <c r="I751" s="69">
        <f t="shared" si="140"/>
        <v>30</v>
      </c>
      <c r="J751" s="69">
        <f t="shared" si="152"/>
        <v>0</v>
      </c>
      <c r="K751" s="85">
        <f t="shared" si="150"/>
        <v>30</v>
      </c>
      <c r="L751" s="13">
        <f t="shared" si="152"/>
        <v>0</v>
      </c>
      <c r="M751" s="85">
        <f t="shared" si="143"/>
        <v>30</v>
      </c>
      <c r="N751" s="13">
        <f t="shared" si="152"/>
        <v>0</v>
      </c>
      <c r="O751" s="85">
        <f t="shared" si="144"/>
        <v>30</v>
      </c>
      <c r="P751" s="13">
        <f t="shared" si="152"/>
        <v>0</v>
      </c>
      <c r="Q751" s="85">
        <f t="shared" si="149"/>
        <v>30</v>
      </c>
    </row>
    <row r="752" spans="1:17" ht="12.75">
      <c r="A752" s="61" t="str">
        <f ca="1">IF(ISERROR(MATCH(E752,Код_КЦСР,0)),"",INDIRECT(ADDRESS(MATCH(E752,Код_КЦСР,0)+1,2,,,"КЦСР")))</f>
        <v>Повышение безопасности дорожного движения в городе Череповце</v>
      </c>
      <c r="B752" s="88">
        <v>805</v>
      </c>
      <c r="C752" s="8" t="s">
        <v>203</v>
      </c>
      <c r="D752" s="8" t="s">
        <v>227</v>
      </c>
      <c r="E752" s="115" t="s">
        <v>164</v>
      </c>
      <c r="F752" s="115"/>
      <c r="G752" s="69">
        <f t="shared" si="152"/>
        <v>30</v>
      </c>
      <c r="H752" s="69">
        <f t="shared" si="152"/>
        <v>0</v>
      </c>
      <c r="I752" s="69">
        <f t="shared" si="140"/>
        <v>30</v>
      </c>
      <c r="J752" s="69">
        <f t="shared" si="152"/>
        <v>0</v>
      </c>
      <c r="K752" s="85">
        <f t="shared" si="150"/>
        <v>30</v>
      </c>
      <c r="L752" s="13">
        <f t="shared" si="152"/>
        <v>0</v>
      </c>
      <c r="M752" s="85">
        <f t="shared" si="143"/>
        <v>30</v>
      </c>
      <c r="N752" s="13">
        <f t="shared" si="152"/>
        <v>0</v>
      </c>
      <c r="O752" s="85">
        <f t="shared" si="144"/>
        <v>30</v>
      </c>
      <c r="P752" s="13">
        <f t="shared" si="152"/>
        <v>0</v>
      </c>
      <c r="Q752" s="85">
        <f t="shared" si="149"/>
        <v>30</v>
      </c>
    </row>
    <row r="753" spans="1:17" ht="49.5">
      <c r="A753" s="61" t="str">
        <f ca="1">IF(ISERROR(MATCH(E753,Код_КЦСР,0)),"",INDIRECT(ADDRESS(MATCH(E753,Код_КЦСР,0)+1,2,,,"КЦСР")))</f>
        <v>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</v>
      </c>
      <c r="B753" s="88">
        <v>805</v>
      </c>
      <c r="C753" s="8" t="s">
        <v>203</v>
      </c>
      <c r="D753" s="8" t="s">
        <v>227</v>
      </c>
      <c r="E753" s="115" t="s">
        <v>166</v>
      </c>
      <c r="F753" s="115"/>
      <c r="G753" s="69">
        <f t="shared" si="152"/>
        <v>30</v>
      </c>
      <c r="H753" s="69">
        <f t="shared" si="152"/>
        <v>0</v>
      </c>
      <c r="I753" s="69">
        <f aca="true" t="shared" si="153" ref="I753:I820">G753+H753</f>
        <v>30</v>
      </c>
      <c r="J753" s="69">
        <f t="shared" si="152"/>
        <v>0</v>
      </c>
      <c r="K753" s="85">
        <f t="shared" si="150"/>
        <v>30</v>
      </c>
      <c r="L753" s="13">
        <f t="shared" si="152"/>
        <v>0</v>
      </c>
      <c r="M753" s="85">
        <f t="shared" si="143"/>
        <v>30</v>
      </c>
      <c r="N753" s="13">
        <f t="shared" si="152"/>
        <v>0</v>
      </c>
      <c r="O753" s="85">
        <f t="shared" si="144"/>
        <v>30</v>
      </c>
      <c r="P753" s="13">
        <f t="shared" si="152"/>
        <v>0</v>
      </c>
      <c r="Q753" s="85">
        <f t="shared" si="149"/>
        <v>30</v>
      </c>
    </row>
    <row r="754" spans="1:17" ht="33">
      <c r="A754" s="61" t="str">
        <f ca="1">IF(ISERROR(MATCH(F754,Код_КВР,0)),"",INDIRECT(ADDRESS(MATCH(F754,Код_КВР,0)+1,2,,,"КВР")))</f>
        <v>Предоставление субсидий бюджетным, автономным учреждениям и иным некоммерческим организациям</v>
      </c>
      <c r="B754" s="88">
        <v>805</v>
      </c>
      <c r="C754" s="8" t="s">
        <v>203</v>
      </c>
      <c r="D754" s="8" t="s">
        <v>227</v>
      </c>
      <c r="E754" s="115" t="s">
        <v>166</v>
      </c>
      <c r="F754" s="115">
        <v>600</v>
      </c>
      <c r="G754" s="69">
        <f t="shared" si="152"/>
        <v>30</v>
      </c>
      <c r="H754" s="69">
        <f t="shared" si="152"/>
        <v>0</v>
      </c>
      <c r="I754" s="69">
        <f t="shared" si="153"/>
        <v>30</v>
      </c>
      <c r="J754" s="69">
        <f t="shared" si="152"/>
        <v>0</v>
      </c>
      <c r="K754" s="85">
        <f t="shared" si="150"/>
        <v>30</v>
      </c>
      <c r="L754" s="13">
        <f t="shared" si="152"/>
        <v>0</v>
      </c>
      <c r="M754" s="85">
        <f t="shared" si="143"/>
        <v>30</v>
      </c>
      <c r="N754" s="13">
        <f t="shared" si="152"/>
        <v>0</v>
      </c>
      <c r="O754" s="85">
        <f t="shared" si="144"/>
        <v>30</v>
      </c>
      <c r="P754" s="13">
        <f t="shared" si="152"/>
        <v>0</v>
      </c>
      <c r="Q754" s="85">
        <f t="shared" si="149"/>
        <v>30</v>
      </c>
    </row>
    <row r="755" spans="1:17" ht="12.75">
      <c r="A755" s="61" t="str">
        <f ca="1">IF(ISERROR(MATCH(F755,Код_КВР,0)),"",INDIRECT(ADDRESS(MATCH(F755,Код_КВР,0)+1,2,,,"КВР")))</f>
        <v>Субсидии бюджетным учреждениям</v>
      </c>
      <c r="B755" s="88">
        <v>805</v>
      </c>
      <c r="C755" s="8" t="s">
        <v>203</v>
      </c>
      <c r="D755" s="8" t="s">
        <v>227</v>
      </c>
      <c r="E755" s="115" t="s">
        <v>166</v>
      </c>
      <c r="F755" s="115">
        <v>610</v>
      </c>
      <c r="G755" s="69">
        <f t="shared" si="152"/>
        <v>30</v>
      </c>
      <c r="H755" s="69">
        <f t="shared" si="152"/>
        <v>0</v>
      </c>
      <c r="I755" s="69">
        <f t="shared" si="153"/>
        <v>30</v>
      </c>
      <c r="J755" s="69">
        <f t="shared" si="152"/>
        <v>0</v>
      </c>
      <c r="K755" s="85">
        <f t="shared" si="150"/>
        <v>30</v>
      </c>
      <c r="L755" s="13">
        <f t="shared" si="152"/>
        <v>0</v>
      </c>
      <c r="M755" s="85">
        <f t="shared" si="143"/>
        <v>30</v>
      </c>
      <c r="N755" s="13">
        <f t="shared" si="152"/>
        <v>0</v>
      </c>
      <c r="O755" s="85">
        <f t="shared" si="144"/>
        <v>30</v>
      </c>
      <c r="P755" s="13">
        <f t="shared" si="152"/>
        <v>0</v>
      </c>
      <c r="Q755" s="85">
        <f t="shared" si="149"/>
        <v>30</v>
      </c>
    </row>
    <row r="756" spans="1:17" ht="12.75">
      <c r="A756" s="61" t="str">
        <f ca="1">IF(ISERROR(MATCH(F756,Код_КВР,0)),"",INDIRECT(ADDRESS(MATCH(F756,Код_КВР,0)+1,2,,,"КВР")))</f>
        <v>Субсидии бюджетным учреждениям на иные цели</v>
      </c>
      <c r="B756" s="88">
        <v>805</v>
      </c>
      <c r="C756" s="8" t="s">
        <v>203</v>
      </c>
      <c r="D756" s="8" t="s">
        <v>227</v>
      </c>
      <c r="E756" s="115" t="s">
        <v>166</v>
      </c>
      <c r="F756" s="115">
        <v>612</v>
      </c>
      <c r="G756" s="69">
        <v>30</v>
      </c>
      <c r="H756" s="64"/>
      <c r="I756" s="69">
        <f t="shared" si="153"/>
        <v>30</v>
      </c>
      <c r="J756" s="64"/>
      <c r="K756" s="85">
        <f t="shared" si="150"/>
        <v>30</v>
      </c>
      <c r="L756" s="85"/>
      <c r="M756" s="85">
        <f t="shared" si="143"/>
        <v>30</v>
      </c>
      <c r="N756" s="85"/>
      <c r="O756" s="85">
        <f t="shared" si="144"/>
        <v>30</v>
      </c>
      <c r="P756" s="85"/>
      <c r="Q756" s="85">
        <f t="shared" si="149"/>
        <v>30</v>
      </c>
    </row>
    <row r="757" spans="1:17" ht="33">
      <c r="A757" s="61" t="str">
        <f ca="1">IF(ISERROR(MATCH(E757,Код_КЦСР,0)),"",INDIRECT(ADDRESS(MATCH(E757,Код_КЦСР,0)+1,2,,,"КЦСР")))</f>
        <v>Непрограммные направления деятельности органов местного самоуправления</v>
      </c>
      <c r="B757" s="88">
        <v>805</v>
      </c>
      <c r="C757" s="8" t="s">
        <v>203</v>
      </c>
      <c r="D757" s="8" t="s">
        <v>227</v>
      </c>
      <c r="E757" s="115" t="s">
        <v>305</v>
      </c>
      <c r="F757" s="115"/>
      <c r="G757" s="69">
        <f>G758</f>
        <v>27790.399999999998</v>
      </c>
      <c r="H757" s="69">
        <f>H758</f>
        <v>0</v>
      </c>
      <c r="I757" s="69">
        <f t="shared" si="153"/>
        <v>27790.399999999998</v>
      </c>
      <c r="J757" s="69">
        <f>J758</f>
        <v>1458.3</v>
      </c>
      <c r="K757" s="85">
        <f t="shared" si="150"/>
        <v>29248.699999999997</v>
      </c>
      <c r="L757" s="13">
        <f>L758</f>
        <v>0</v>
      </c>
      <c r="M757" s="85">
        <f t="shared" si="143"/>
        <v>29248.699999999997</v>
      </c>
      <c r="N757" s="13">
        <f>N758</f>
        <v>0</v>
      </c>
      <c r="O757" s="85">
        <f t="shared" si="144"/>
        <v>29248.699999999997</v>
      </c>
      <c r="P757" s="13">
        <f>P758</f>
        <v>0</v>
      </c>
      <c r="Q757" s="85">
        <f t="shared" si="149"/>
        <v>29248.699999999997</v>
      </c>
    </row>
    <row r="758" spans="1:17" ht="12.75">
      <c r="A758" s="61" t="str">
        <f ca="1">IF(ISERROR(MATCH(E758,Код_КЦСР,0)),"",INDIRECT(ADDRESS(MATCH(E758,Код_КЦСР,0)+1,2,,,"КЦСР")))</f>
        <v>Расходы, не включенные в муниципальные программы города Череповца</v>
      </c>
      <c r="B758" s="88">
        <v>805</v>
      </c>
      <c r="C758" s="8" t="s">
        <v>203</v>
      </c>
      <c r="D758" s="8" t="s">
        <v>227</v>
      </c>
      <c r="E758" s="115" t="s">
        <v>307</v>
      </c>
      <c r="F758" s="115"/>
      <c r="G758" s="69">
        <f>G759+G770</f>
        <v>27790.399999999998</v>
      </c>
      <c r="H758" s="69">
        <f>H759+H770</f>
        <v>0</v>
      </c>
      <c r="I758" s="69">
        <f t="shared" si="153"/>
        <v>27790.399999999998</v>
      </c>
      <c r="J758" s="69">
        <f>J759+J770+J766</f>
        <v>1458.3</v>
      </c>
      <c r="K758" s="85">
        <f t="shared" si="150"/>
        <v>29248.699999999997</v>
      </c>
      <c r="L758" s="13">
        <f>L759+L770+L766</f>
        <v>0</v>
      </c>
      <c r="M758" s="85">
        <f t="shared" si="143"/>
        <v>29248.699999999997</v>
      </c>
      <c r="N758" s="13">
        <f>N759+N770+N766</f>
        <v>0</v>
      </c>
      <c r="O758" s="85">
        <f t="shared" si="144"/>
        <v>29248.699999999997</v>
      </c>
      <c r="P758" s="13">
        <f>P759+P770+P766</f>
        <v>0</v>
      </c>
      <c r="Q758" s="85">
        <f t="shared" si="149"/>
        <v>29248.699999999997</v>
      </c>
    </row>
    <row r="759" spans="1:17" ht="33">
      <c r="A759" s="61" t="str">
        <f ca="1">IF(ISERROR(MATCH(E759,Код_КЦСР,0)),"",INDIRECT(ADDRESS(MATCH(E759,Код_КЦСР,0)+1,2,,,"КЦСР")))</f>
        <v>Руководство и управление в сфере установленных функций органов местного самоуправления</v>
      </c>
      <c r="B759" s="88">
        <v>805</v>
      </c>
      <c r="C759" s="8" t="s">
        <v>203</v>
      </c>
      <c r="D759" s="8" t="s">
        <v>227</v>
      </c>
      <c r="E759" s="115" t="s">
        <v>309</v>
      </c>
      <c r="F759" s="115"/>
      <c r="G759" s="69">
        <f>G760</f>
        <v>20820.6</v>
      </c>
      <c r="H759" s="69">
        <f>H760</f>
        <v>0</v>
      </c>
      <c r="I759" s="69">
        <f t="shared" si="153"/>
        <v>20820.6</v>
      </c>
      <c r="J759" s="69">
        <f>J760</f>
        <v>0</v>
      </c>
      <c r="K759" s="85">
        <f t="shared" si="150"/>
        <v>20820.6</v>
      </c>
      <c r="L759" s="13">
        <f>L760</f>
        <v>0</v>
      </c>
      <c r="M759" s="85">
        <f aca="true" t="shared" si="154" ref="M759:M822">K759+L759</f>
        <v>20820.6</v>
      </c>
      <c r="N759" s="13">
        <f>N760</f>
        <v>0</v>
      </c>
      <c r="O759" s="85">
        <f aca="true" t="shared" si="155" ref="O759:O822">M759+N759</f>
        <v>20820.6</v>
      </c>
      <c r="P759" s="13">
        <f>P760</f>
        <v>0</v>
      </c>
      <c r="Q759" s="85">
        <f t="shared" si="149"/>
        <v>20820.6</v>
      </c>
    </row>
    <row r="760" spans="1:17" ht="12.75">
      <c r="A760" s="61" t="str">
        <f ca="1">IF(ISERROR(MATCH(E760,Код_КЦСР,0)),"",INDIRECT(ADDRESS(MATCH(E760,Код_КЦСР,0)+1,2,,,"КЦСР")))</f>
        <v>Центральный аппарат</v>
      </c>
      <c r="B760" s="88">
        <v>805</v>
      </c>
      <c r="C760" s="8" t="s">
        <v>203</v>
      </c>
      <c r="D760" s="8" t="s">
        <v>227</v>
      </c>
      <c r="E760" s="115" t="s">
        <v>312</v>
      </c>
      <c r="F760" s="115"/>
      <c r="G760" s="69">
        <f>G761+G763</f>
        <v>20820.6</v>
      </c>
      <c r="H760" s="69">
        <f>H761+H763</f>
        <v>0</v>
      </c>
      <c r="I760" s="69">
        <f t="shared" si="153"/>
        <v>20820.6</v>
      </c>
      <c r="J760" s="69">
        <f>J761+J763</f>
        <v>0</v>
      </c>
      <c r="K760" s="85">
        <f t="shared" si="150"/>
        <v>20820.6</v>
      </c>
      <c r="L760" s="13">
        <f>L761+L763</f>
        <v>0</v>
      </c>
      <c r="M760" s="85">
        <f t="shared" si="154"/>
        <v>20820.6</v>
      </c>
      <c r="N760" s="13">
        <f>N761+N763</f>
        <v>0</v>
      </c>
      <c r="O760" s="85">
        <f t="shared" si="155"/>
        <v>20820.6</v>
      </c>
      <c r="P760" s="13">
        <f>P761+P763</f>
        <v>0</v>
      </c>
      <c r="Q760" s="85">
        <f t="shared" si="149"/>
        <v>20820.6</v>
      </c>
    </row>
    <row r="761" spans="1:17" ht="33">
      <c r="A761" s="61" t="str">
        <f ca="1">IF(ISERROR(MATCH(F761,Код_КВР,0)),"",INDIRECT(ADDRESS(MATCH(F761,Код_КВР,0)+1,2,,,"КВР")))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61" s="88">
        <v>805</v>
      </c>
      <c r="C761" s="8" t="s">
        <v>203</v>
      </c>
      <c r="D761" s="8" t="s">
        <v>227</v>
      </c>
      <c r="E761" s="115" t="s">
        <v>312</v>
      </c>
      <c r="F761" s="115">
        <v>100</v>
      </c>
      <c r="G761" s="69">
        <f>G762</f>
        <v>20763</v>
      </c>
      <c r="H761" s="69">
        <f>H762</f>
        <v>0</v>
      </c>
      <c r="I761" s="69">
        <f t="shared" si="153"/>
        <v>20763</v>
      </c>
      <c r="J761" s="69">
        <f>J762</f>
        <v>0</v>
      </c>
      <c r="K761" s="85">
        <f t="shared" si="150"/>
        <v>20763</v>
      </c>
      <c r="L761" s="13">
        <f>L762</f>
        <v>0</v>
      </c>
      <c r="M761" s="85">
        <f t="shared" si="154"/>
        <v>20763</v>
      </c>
      <c r="N761" s="13">
        <f>N762</f>
        <v>0</v>
      </c>
      <c r="O761" s="85">
        <f t="shared" si="155"/>
        <v>20763</v>
      </c>
      <c r="P761" s="13">
        <f>P762</f>
        <v>0</v>
      </c>
      <c r="Q761" s="85">
        <f t="shared" si="149"/>
        <v>20763</v>
      </c>
    </row>
    <row r="762" spans="1:17" ht="12.75">
      <c r="A762" s="61" t="str">
        <f ca="1">IF(ISERROR(MATCH(F762,Код_КВР,0)),"",INDIRECT(ADDRESS(MATCH(F762,Код_КВР,0)+1,2,,,"КВР")))</f>
        <v>Расходы на выплаты персоналу муниципальных органов</v>
      </c>
      <c r="B762" s="88">
        <v>805</v>
      </c>
      <c r="C762" s="8" t="s">
        <v>203</v>
      </c>
      <c r="D762" s="8" t="s">
        <v>227</v>
      </c>
      <c r="E762" s="115" t="s">
        <v>312</v>
      </c>
      <c r="F762" s="115">
        <v>120</v>
      </c>
      <c r="G762" s="69">
        <v>20763</v>
      </c>
      <c r="H762" s="64"/>
      <c r="I762" s="69">
        <f t="shared" si="153"/>
        <v>20763</v>
      </c>
      <c r="J762" s="64"/>
      <c r="K762" s="85">
        <f t="shared" si="150"/>
        <v>20763</v>
      </c>
      <c r="L762" s="85"/>
      <c r="M762" s="85">
        <f t="shared" si="154"/>
        <v>20763</v>
      </c>
      <c r="N762" s="85"/>
      <c r="O762" s="85">
        <f t="shared" si="155"/>
        <v>20763</v>
      </c>
      <c r="P762" s="85"/>
      <c r="Q762" s="85">
        <f t="shared" si="149"/>
        <v>20763</v>
      </c>
    </row>
    <row r="763" spans="1:17" ht="12.75">
      <c r="A763" s="61" t="str">
        <f ca="1">IF(ISERROR(MATCH(F763,Код_КВР,0)),"",INDIRECT(ADDRESS(MATCH(F763,Код_КВР,0)+1,2,,,"КВР")))</f>
        <v>Закупка товаров, работ и услуг для муниципальных нужд</v>
      </c>
      <c r="B763" s="88">
        <v>805</v>
      </c>
      <c r="C763" s="8" t="s">
        <v>203</v>
      </c>
      <c r="D763" s="8" t="s">
        <v>227</v>
      </c>
      <c r="E763" s="115" t="s">
        <v>312</v>
      </c>
      <c r="F763" s="115">
        <v>200</v>
      </c>
      <c r="G763" s="69">
        <f>G764</f>
        <v>57.6</v>
      </c>
      <c r="H763" s="64"/>
      <c r="I763" s="69">
        <f t="shared" si="153"/>
        <v>57.6</v>
      </c>
      <c r="J763" s="64"/>
      <c r="K763" s="85">
        <f t="shared" si="150"/>
        <v>57.6</v>
      </c>
      <c r="L763" s="85"/>
      <c r="M763" s="85">
        <f t="shared" si="154"/>
        <v>57.6</v>
      </c>
      <c r="N763" s="85"/>
      <c r="O763" s="85">
        <f t="shared" si="155"/>
        <v>57.6</v>
      </c>
      <c r="P763" s="85"/>
      <c r="Q763" s="85">
        <f t="shared" si="149"/>
        <v>57.6</v>
      </c>
    </row>
    <row r="764" spans="1:17" ht="33">
      <c r="A764" s="61" t="str">
        <f ca="1">IF(ISERROR(MATCH(F764,Код_КВР,0)),"",INDIRECT(ADDRESS(MATCH(F764,Код_КВР,0)+1,2,,,"КВР")))</f>
        <v>Иные закупки товаров, работ и услуг для обеспечения муниципальных нужд</v>
      </c>
      <c r="B764" s="88">
        <v>805</v>
      </c>
      <c r="C764" s="8" t="s">
        <v>203</v>
      </c>
      <c r="D764" s="8" t="s">
        <v>227</v>
      </c>
      <c r="E764" s="115" t="s">
        <v>312</v>
      </c>
      <c r="F764" s="115">
        <v>240</v>
      </c>
      <c r="G764" s="69">
        <f>G765</f>
        <v>57.6</v>
      </c>
      <c r="H764" s="69">
        <f>H765</f>
        <v>0</v>
      </c>
      <c r="I764" s="69">
        <f t="shared" si="153"/>
        <v>57.6</v>
      </c>
      <c r="J764" s="69">
        <f>J765</f>
        <v>0</v>
      </c>
      <c r="K764" s="85">
        <f t="shared" si="150"/>
        <v>57.6</v>
      </c>
      <c r="L764" s="13">
        <f>L765</f>
        <v>0</v>
      </c>
      <c r="M764" s="85">
        <f t="shared" si="154"/>
        <v>57.6</v>
      </c>
      <c r="N764" s="13">
        <f>N765</f>
        <v>0</v>
      </c>
      <c r="O764" s="85">
        <f t="shared" si="155"/>
        <v>57.6</v>
      </c>
      <c r="P764" s="13">
        <f>P765</f>
        <v>0</v>
      </c>
      <c r="Q764" s="85">
        <f t="shared" si="149"/>
        <v>57.6</v>
      </c>
    </row>
    <row r="765" spans="1:17" ht="33">
      <c r="A765" s="61" t="str">
        <f ca="1">IF(ISERROR(MATCH(F765,Код_КВР,0)),"",INDIRECT(ADDRESS(MATCH(F765,Код_КВР,0)+1,2,,,"КВР")))</f>
        <v xml:space="preserve">Прочая закупка товаров, работ и услуг для обеспечения муниципальных нужд         </v>
      </c>
      <c r="B765" s="88">
        <v>805</v>
      </c>
      <c r="C765" s="8" t="s">
        <v>203</v>
      </c>
      <c r="D765" s="8" t="s">
        <v>227</v>
      </c>
      <c r="E765" s="115" t="s">
        <v>312</v>
      </c>
      <c r="F765" s="115">
        <v>244</v>
      </c>
      <c r="G765" s="69">
        <v>57.6</v>
      </c>
      <c r="H765" s="69"/>
      <c r="I765" s="69">
        <f t="shared" si="153"/>
        <v>57.6</v>
      </c>
      <c r="J765" s="69"/>
      <c r="K765" s="85">
        <f t="shared" si="150"/>
        <v>57.6</v>
      </c>
      <c r="L765" s="13"/>
      <c r="M765" s="85">
        <f t="shared" si="154"/>
        <v>57.6</v>
      </c>
      <c r="N765" s="13"/>
      <c r="O765" s="85">
        <f t="shared" si="155"/>
        <v>57.6</v>
      </c>
      <c r="P765" s="13"/>
      <c r="Q765" s="85">
        <f t="shared" si="149"/>
        <v>57.6</v>
      </c>
    </row>
    <row r="766" spans="1:17" ht="12.75">
      <c r="A766" s="61" t="str">
        <f ca="1">IF(ISERROR(MATCH(E766,Код_КЦСР,0)),"",INDIRECT(ADDRESS(MATCH(E766,Код_КЦСР,0)+1,2,,,"КЦСР")))</f>
        <v>Кредиторская задолженность, сложившаяся по итогам 2013 года</v>
      </c>
      <c r="B766" s="88">
        <v>805</v>
      </c>
      <c r="C766" s="8" t="s">
        <v>203</v>
      </c>
      <c r="D766" s="8" t="s">
        <v>227</v>
      </c>
      <c r="E766" s="115" t="s">
        <v>377</v>
      </c>
      <c r="F766" s="115"/>
      <c r="G766" s="69"/>
      <c r="H766" s="69"/>
      <c r="I766" s="69"/>
      <c r="J766" s="69">
        <f>J767</f>
        <v>1458.3</v>
      </c>
      <c r="K766" s="85">
        <f t="shared" si="150"/>
        <v>1458.3</v>
      </c>
      <c r="L766" s="13">
        <f>L767</f>
        <v>0</v>
      </c>
      <c r="M766" s="85">
        <f t="shared" si="154"/>
        <v>1458.3</v>
      </c>
      <c r="N766" s="13">
        <f>N767</f>
        <v>0</v>
      </c>
      <c r="O766" s="85">
        <f t="shared" si="155"/>
        <v>1458.3</v>
      </c>
      <c r="P766" s="13">
        <f>P767</f>
        <v>0</v>
      </c>
      <c r="Q766" s="85">
        <f t="shared" si="149"/>
        <v>1458.3</v>
      </c>
    </row>
    <row r="767" spans="1:17" ht="33">
      <c r="A767" s="61" t="str">
        <f ca="1">IF(ISERROR(MATCH(F767,Код_КВР,0)),"",INDIRECT(ADDRESS(MATCH(F767,Код_КВР,0)+1,2,,,"КВР")))</f>
        <v>Предоставление субсидий бюджетным, автономным учреждениям и иным некоммерческим организациям</v>
      </c>
      <c r="B767" s="88">
        <v>805</v>
      </c>
      <c r="C767" s="8" t="s">
        <v>203</v>
      </c>
      <c r="D767" s="8" t="s">
        <v>227</v>
      </c>
      <c r="E767" s="115" t="s">
        <v>377</v>
      </c>
      <c r="F767" s="115">
        <v>600</v>
      </c>
      <c r="G767" s="69"/>
      <c r="H767" s="69"/>
      <c r="I767" s="69"/>
      <c r="J767" s="69">
        <f>J768</f>
        <v>1458.3</v>
      </c>
      <c r="K767" s="85">
        <f t="shared" si="150"/>
        <v>1458.3</v>
      </c>
      <c r="L767" s="13">
        <f>L768</f>
        <v>0</v>
      </c>
      <c r="M767" s="85">
        <f t="shared" si="154"/>
        <v>1458.3</v>
      </c>
      <c r="N767" s="13">
        <f>N768</f>
        <v>0</v>
      </c>
      <c r="O767" s="85">
        <f t="shared" si="155"/>
        <v>1458.3</v>
      </c>
      <c r="P767" s="13">
        <f>P768</f>
        <v>0</v>
      </c>
      <c r="Q767" s="85">
        <f t="shared" si="149"/>
        <v>1458.3</v>
      </c>
    </row>
    <row r="768" spans="1:17" ht="12.75">
      <c r="A768" s="61" t="str">
        <f ca="1">IF(ISERROR(MATCH(F768,Код_КВР,0)),"",INDIRECT(ADDRESS(MATCH(F768,Код_КВР,0)+1,2,,,"КВР")))</f>
        <v>Субсидии бюджетным учреждениям</v>
      </c>
      <c r="B768" s="88">
        <v>805</v>
      </c>
      <c r="C768" s="8" t="s">
        <v>203</v>
      </c>
      <c r="D768" s="8" t="s">
        <v>227</v>
      </c>
      <c r="E768" s="115" t="s">
        <v>377</v>
      </c>
      <c r="F768" s="115">
        <v>610</v>
      </c>
      <c r="G768" s="69"/>
      <c r="H768" s="69"/>
      <c r="I768" s="69"/>
      <c r="J768" s="69">
        <f>J769</f>
        <v>1458.3</v>
      </c>
      <c r="K768" s="85">
        <f t="shared" si="150"/>
        <v>1458.3</v>
      </c>
      <c r="L768" s="13">
        <f>L769</f>
        <v>0</v>
      </c>
      <c r="M768" s="85">
        <f t="shared" si="154"/>
        <v>1458.3</v>
      </c>
      <c r="N768" s="13">
        <f>N769</f>
        <v>0</v>
      </c>
      <c r="O768" s="85">
        <f t="shared" si="155"/>
        <v>1458.3</v>
      </c>
      <c r="P768" s="13">
        <f>P769</f>
        <v>0</v>
      </c>
      <c r="Q768" s="85">
        <f t="shared" si="149"/>
        <v>1458.3</v>
      </c>
    </row>
    <row r="769" spans="1:17" ht="12.75">
      <c r="A769" s="61" t="str">
        <f ca="1">IF(ISERROR(MATCH(F769,Код_КВР,0)),"",INDIRECT(ADDRESS(MATCH(F769,Код_КВР,0)+1,2,,,"КВР")))</f>
        <v>Субсидии бюджетным учреждениям на иные цели</v>
      </c>
      <c r="B769" s="88">
        <v>805</v>
      </c>
      <c r="C769" s="8" t="s">
        <v>203</v>
      </c>
      <c r="D769" s="8" t="s">
        <v>227</v>
      </c>
      <c r="E769" s="115" t="s">
        <v>377</v>
      </c>
      <c r="F769" s="115">
        <v>612</v>
      </c>
      <c r="G769" s="69"/>
      <c r="H769" s="69"/>
      <c r="I769" s="69"/>
      <c r="J769" s="69">
        <v>1458.3</v>
      </c>
      <c r="K769" s="85">
        <f t="shared" si="150"/>
        <v>1458.3</v>
      </c>
      <c r="L769" s="13"/>
      <c r="M769" s="85">
        <f t="shared" si="154"/>
        <v>1458.3</v>
      </c>
      <c r="N769" s="13"/>
      <c r="O769" s="85">
        <f t="shared" si="155"/>
        <v>1458.3</v>
      </c>
      <c r="P769" s="13"/>
      <c r="Q769" s="85">
        <f t="shared" si="149"/>
        <v>1458.3</v>
      </c>
    </row>
    <row r="770" spans="1:17" ht="115.5">
      <c r="A770" s="61" t="str">
        <f ca="1">IF(ISERROR(MATCH(E770,Код_КЦСР,0)),"",INDIRECT(ADDRESS(MATCH(E770,Код_КЦСР,0)+1,2,,,"КЦСР")))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770" s="88">
        <v>805</v>
      </c>
      <c r="C770" s="8" t="s">
        <v>203</v>
      </c>
      <c r="D770" s="8" t="s">
        <v>227</v>
      </c>
      <c r="E770" s="115" t="s">
        <v>396</v>
      </c>
      <c r="F770" s="115"/>
      <c r="G770" s="69">
        <f>G771+G773</f>
        <v>6969.8</v>
      </c>
      <c r="H770" s="69">
        <f>H771+H773</f>
        <v>0</v>
      </c>
      <c r="I770" s="69">
        <f t="shared" si="153"/>
        <v>6969.8</v>
      </c>
      <c r="J770" s="69">
        <f>J771+J773</f>
        <v>0</v>
      </c>
      <c r="K770" s="85">
        <f t="shared" si="150"/>
        <v>6969.8</v>
      </c>
      <c r="L770" s="13">
        <f>L771+L773</f>
        <v>0</v>
      </c>
      <c r="M770" s="85">
        <f t="shared" si="154"/>
        <v>6969.8</v>
      </c>
      <c r="N770" s="13">
        <f>N771+N773</f>
        <v>0</v>
      </c>
      <c r="O770" s="85">
        <f t="shared" si="155"/>
        <v>6969.8</v>
      </c>
      <c r="P770" s="13">
        <f>P771+P773</f>
        <v>0</v>
      </c>
      <c r="Q770" s="85">
        <f t="shared" si="149"/>
        <v>6969.8</v>
      </c>
    </row>
    <row r="771" spans="1:17" ht="33">
      <c r="A771" s="61" t="str">
        <f ca="1">IF(ISERROR(MATCH(F771,Код_КВР,0)),"",INDIRECT(ADDRESS(MATCH(F771,Код_КВР,0)+1,2,,,"КВР")))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771" s="88">
        <v>805</v>
      </c>
      <c r="C771" s="8" t="s">
        <v>203</v>
      </c>
      <c r="D771" s="8" t="s">
        <v>227</v>
      </c>
      <c r="E771" s="115" t="s">
        <v>396</v>
      </c>
      <c r="F771" s="115">
        <v>100</v>
      </c>
      <c r="G771" s="69">
        <f>G772</f>
        <v>6501.2</v>
      </c>
      <c r="H771" s="69">
        <f>H772</f>
        <v>0</v>
      </c>
      <c r="I771" s="69">
        <f t="shared" si="153"/>
        <v>6501.2</v>
      </c>
      <c r="J771" s="69">
        <f>J772</f>
        <v>0</v>
      </c>
      <c r="K771" s="85">
        <f t="shared" si="150"/>
        <v>6501.2</v>
      </c>
      <c r="L771" s="13">
        <f>L772</f>
        <v>0</v>
      </c>
      <c r="M771" s="85">
        <f t="shared" si="154"/>
        <v>6501.2</v>
      </c>
      <c r="N771" s="13">
        <f>N772</f>
        <v>0</v>
      </c>
      <c r="O771" s="85">
        <f t="shared" si="155"/>
        <v>6501.2</v>
      </c>
      <c r="P771" s="13">
        <f>P772</f>
        <v>-2</v>
      </c>
      <c r="Q771" s="85">
        <f t="shared" si="149"/>
        <v>6499.2</v>
      </c>
    </row>
    <row r="772" spans="1:17" ht="12.75">
      <c r="A772" s="61" t="str">
        <f ca="1">IF(ISERROR(MATCH(F772,Код_КВР,0)),"",INDIRECT(ADDRESS(MATCH(F772,Код_КВР,0)+1,2,,,"КВР")))</f>
        <v>Расходы на выплаты персоналу муниципальных органов</v>
      </c>
      <c r="B772" s="88">
        <v>805</v>
      </c>
      <c r="C772" s="8" t="s">
        <v>203</v>
      </c>
      <c r="D772" s="8" t="s">
        <v>227</v>
      </c>
      <c r="E772" s="115" t="s">
        <v>396</v>
      </c>
      <c r="F772" s="115">
        <v>120</v>
      </c>
      <c r="G772" s="69">
        <v>6501.2</v>
      </c>
      <c r="H772" s="69"/>
      <c r="I772" s="69">
        <f t="shared" si="153"/>
        <v>6501.2</v>
      </c>
      <c r="J772" s="69"/>
      <c r="K772" s="85">
        <f t="shared" si="150"/>
        <v>6501.2</v>
      </c>
      <c r="L772" s="13"/>
      <c r="M772" s="85">
        <f t="shared" si="154"/>
        <v>6501.2</v>
      </c>
      <c r="N772" s="13"/>
      <c r="O772" s="85">
        <f t="shared" si="155"/>
        <v>6501.2</v>
      </c>
      <c r="P772" s="13">
        <v>-2</v>
      </c>
      <c r="Q772" s="85">
        <f t="shared" si="149"/>
        <v>6499.2</v>
      </c>
    </row>
    <row r="773" spans="1:17" ht="12.75">
      <c r="A773" s="61" t="str">
        <f ca="1">IF(ISERROR(MATCH(F773,Код_КВР,0)),"",INDIRECT(ADDRESS(MATCH(F773,Код_КВР,0)+1,2,,,"КВР")))</f>
        <v>Закупка товаров, работ и услуг для муниципальных нужд</v>
      </c>
      <c r="B773" s="88">
        <v>805</v>
      </c>
      <c r="C773" s="8" t="s">
        <v>203</v>
      </c>
      <c r="D773" s="8" t="s">
        <v>227</v>
      </c>
      <c r="E773" s="115" t="s">
        <v>396</v>
      </c>
      <c r="F773" s="115">
        <v>200</v>
      </c>
      <c r="G773" s="69">
        <f>G774</f>
        <v>468.6</v>
      </c>
      <c r="H773" s="69">
        <f>H774</f>
        <v>0</v>
      </c>
      <c r="I773" s="69">
        <f t="shared" si="153"/>
        <v>468.6</v>
      </c>
      <c r="J773" s="69">
        <f>J774</f>
        <v>0</v>
      </c>
      <c r="K773" s="85">
        <f t="shared" si="150"/>
        <v>468.6</v>
      </c>
      <c r="L773" s="13">
        <f>L774</f>
        <v>0</v>
      </c>
      <c r="M773" s="85">
        <f t="shared" si="154"/>
        <v>468.6</v>
      </c>
      <c r="N773" s="13">
        <f>N774</f>
        <v>0</v>
      </c>
      <c r="O773" s="85">
        <f t="shared" si="155"/>
        <v>468.6</v>
      </c>
      <c r="P773" s="13">
        <f>P774</f>
        <v>2</v>
      </c>
      <c r="Q773" s="85">
        <f t="shared" si="149"/>
        <v>470.6</v>
      </c>
    </row>
    <row r="774" spans="1:17" ht="33">
      <c r="A774" s="61" t="str">
        <f ca="1">IF(ISERROR(MATCH(F774,Код_КВР,0)),"",INDIRECT(ADDRESS(MATCH(F774,Код_КВР,0)+1,2,,,"КВР")))</f>
        <v>Иные закупки товаров, работ и услуг для обеспечения муниципальных нужд</v>
      </c>
      <c r="B774" s="88">
        <v>805</v>
      </c>
      <c r="C774" s="8" t="s">
        <v>203</v>
      </c>
      <c r="D774" s="8" t="s">
        <v>227</v>
      </c>
      <c r="E774" s="115" t="s">
        <v>396</v>
      </c>
      <c r="F774" s="115">
        <v>240</v>
      </c>
      <c r="G774" s="69">
        <f>G775</f>
        <v>468.6</v>
      </c>
      <c r="H774" s="69">
        <f>H775</f>
        <v>0</v>
      </c>
      <c r="I774" s="69">
        <f t="shared" si="153"/>
        <v>468.6</v>
      </c>
      <c r="J774" s="69">
        <f>J775</f>
        <v>0</v>
      </c>
      <c r="K774" s="85">
        <f t="shared" si="150"/>
        <v>468.6</v>
      </c>
      <c r="L774" s="13">
        <f>L775</f>
        <v>0</v>
      </c>
      <c r="M774" s="85">
        <f t="shared" si="154"/>
        <v>468.6</v>
      </c>
      <c r="N774" s="13">
        <f>N775</f>
        <v>0</v>
      </c>
      <c r="O774" s="85">
        <f t="shared" si="155"/>
        <v>468.6</v>
      </c>
      <c r="P774" s="13">
        <f>P775</f>
        <v>2</v>
      </c>
      <c r="Q774" s="85">
        <f t="shared" si="149"/>
        <v>470.6</v>
      </c>
    </row>
    <row r="775" spans="1:17" ht="33">
      <c r="A775" s="61" t="str">
        <f ca="1">IF(ISERROR(MATCH(F775,Код_КВР,0)),"",INDIRECT(ADDRESS(MATCH(F775,Код_КВР,0)+1,2,,,"КВР")))</f>
        <v xml:space="preserve">Прочая закупка товаров, работ и услуг для обеспечения муниципальных нужд         </v>
      </c>
      <c r="B775" s="88">
        <v>805</v>
      </c>
      <c r="C775" s="8" t="s">
        <v>203</v>
      </c>
      <c r="D775" s="8" t="s">
        <v>227</v>
      </c>
      <c r="E775" s="115" t="s">
        <v>396</v>
      </c>
      <c r="F775" s="115">
        <v>244</v>
      </c>
      <c r="G775" s="69">
        <v>468.6</v>
      </c>
      <c r="H775" s="64"/>
      <c r="I775" s="69">
        <f t="shared" si="153"/>
        <v>468.6</v>
      </c>
      <c r="J775" s="64"/>
      <c r="K775" s="85">
        <f t="shared" si="150"/>
        <v>468.6</v>
      </c>
      <c r="L775" s="85"/>
      <c r="M775" s="85">
        <f t="shared" si="154"/>
        <v>468.6</v>
      </c>
      <c r="N775" s="85"/>
      <c r="O775" s="85">
        <f t="shared" si="155"/>
        <v>468.6</v>
      </c>
      <c r="P775" s="85">
        <v>2</v>
      </c>
      <c r="Q775" s="85">
        <f t="shared" si="149"/>
        <v>470.6</v>
      </c>
    </row>
    <row r="776" spans="1:17" ht="12.75">
      <c r="A776" s="61" t="str">
        <f ca="1">IF(ISERROR(MATCH(C776,Код_Раздел,0)),"",INDIRECT(ADDRESS(MATCH(C776,Код_Раздел,0)+1,2,,,"Раздел")))</f>
        <v>Социальная политика</v>
      </c>
      <c r="B776" s="88">
        <v>805</v>
      </c>
      <c r="C776" s="8" t="s">
        <v>196</v>
      </c>
      <c r="D776" s="8"/>
      <c r="E776" s="115"/>
      <c r="F776" s="115"/>
      <c r="G776" s="69">
        <f>G777+G796</f>
        <v>154405.10000000003</v>
      </c>
      <c r="H776" s="69">
        <f>H777+H796</f>
        <v>0</v>
      </c>
      <c r="I776" s="69">
        <f t="shared" si="153"/>
        <v>154405.10000000003</v>
      </c>
      <c r="J776" s="69">
        <f>J777+J796</f>
        <v>0</v>
      </c>
      <c r="K776" s="85">
        <f t="shared" si="150"/>
        <v>154405.10000000003</v>
      </c>
      <c r="L776" s="13">
        <f>L777+L796</f>
        <v>0</v>
      </c>
      <c r="M776" s="85">
        <f t="shared" si="154"/>
        <v>154405.10000000003</v>
      </c>
      <c r="N776" s="13">
        <f>N777+N796</f>
        <v>0</v>
      </c>
      <c r="O776" s="85">
        <f t="shared" si="155"/>
        <v>154405.10000000003</v>
      </c>
      <c r="P776" s="13">
        <f>P777+P796</f>
        <v>-10</v>
      </c>
      <c r="Q776" s="85">
        <f t="shared" si="149"/>
        <v>154395.10000000003</v>
      </c>
    </row>
    <row r="777" spans="1:17" ht="12.75">
      <c r="A777" s="12" t="s">
        <v>187</v>
      </c>
      <c r="B777" s="88">
        <v>805</v>
      </c>
      <c r="C777" s="8" t="s">
        <v>196</v>
      </c>
      <c r="D777" s="8" t="s">
        <v>223</v>
      </c>
      <c r="E777" s="115"/>
      <c r="F777" s="115"/>
      <c r="G777" s="69">
        <f>G778</f>
        <v>22087.2</v>
      </c>
      <c r="H777" s="69">
        <f>H778</f>
        <v>0</v>
      </c>
      <c r="I777" s="69">
        <f t="shared" si="153"/>
        <v>22087.2</v>
      </c>
      <c r="J777" s="69">
        <f>J778</f>
        <v>0</v>
      </c>
      <c r="K777" s="85">
        <f t="shared" si="150"/>
        <v>22087.2</v>
      </c>
      <c r="L777" s="13">
        <f>L778</f>
        <v>0</v>
      </c>
      <c r="M777" s="85">
        <f t="shared" si="154"/>
        <v>22087.2</v>
      </c>
      <c r="N777" s="13">
        <f>N778</f>
        <v>0</v>
      </c>
      <c r="O777" s="85">
        <f t="shared" si="155"/>
        <v>22087.2</v>
      </c>
      <c r="P777" s="13">
        <f>P778</f>
        <v>-10</v>
      </c>
      <c r="Q777" s="85">
        <f t="shared" si="149"/>
        <v>22077.2</v>
      </c>
    </row>
    <row r="778" spans="1:17" ht="12.75">
      <c r="A778" s="61" t="str">
        <f ca="1">IF(ISERROR(MATCH(E778,Код_КЦСР,0)),"",INDIRECT(ADDRESS(MATCH(E778,Код_КЦСР,0)+1,2,,,"КЦСР")))</f>
        <v>Муниципальная программа «Развитие образования» на 2013-2022 годы</v>
      </c>
      <c r="B778" s="88">
        <v>805</v>
      </c>
      <c r="C778" s="8" t="s">
        <v>196</v>
      </c>
      <c r="D778" s="8" t="s">
        <v>223</v>
      </c>
      <c r="E778" s="115" t="s">
        <v>277</v>
      </c>
      <c r="F778" s="115"/>
      <c r="G778" s="69">
        <f>G779+G784+G790</f>
        <v>22087.2</v>
      </c>
      <c r="H778" s="69">
        <f>H779+H784+H790</f>
        <v>0</v>
      </c>
      <c r="I778" s="69">
        <f t="shared" si="153"/>
        <v>22087.2</v>
      </c>
      <c r="J778" s="69">
        <f>J779+J784+J790</f>
        <v>0</v>
      </c>
      <c r="K778" s="85">
        <f t="shared" si="150"/>
        <v>22087.2</v>
      </c>
      <c r="L778" s="13">
        <f>L779+L784+L790</f>
        <v>0</v>
      </c>
      <c r="M778" s="85">
        <f t="shared" si="154"/>
        <v>22087.2</v>
      </c>
      <c r="N778" s="13">
        <f>N779+N784+N790</f>
        <v>0</v>
      </c>
      <c r="O778" s="85">
        <f t="shared" si="155"/>
        <v>22087.2</v>
      </c>
      <c r="P778" s="13">
        <f>P779+P784+P790</f>
        <v>-10</v>
      </c>
      <c r="Q778" s="85">
        <f t="shared" si="149"/>
        <v>22077.2</v>
      </c>
    </row>
    <row r="779" spans="1:17" ht="12.75">
      <c r="A779" s="61" t="str">
        <f ca="1">IF(ISERROR(MATCH(E779,Код_КЦСР,0)),"",INDIRECT(ADDRESS(MATCH(E779,Код_КЦСР,0)+1,2,,,"КЦСР")))</f>
        <v>Общее образование</v>
      </c>
      <c r="B779" s="88">
        <v>805</v>
      </c>
      <c r="C779" s="8" t="s">
        <v>196</v>
      </c>
      <c r="D779" s="8" t="s">
        <v>223</v>
      </c>
      <c r="E779" s="115" t="s">
        <v>286</v>
      </c>
      <c r="F779" s="115"/>
      <c r="G779" s="69">
        <f aca="true" t="shared" si="156" ref="G779:P782">G780</f>
        <v>6276.3</v>
      </c>
      <c r="H779" s="69">
        <f t="shared" si="156"/>
        <v>0</v>
      </c>
      <c r="I779" s="69">
        <f t="shared" si="153"/>
        <v>6276.3</v>
      </c>
      <c r="J779" s="69">
        <f t="shared" si="156"/>
        <v>0</v>
      </c>
      <c r="K779" s="85">
        <f t="shared" si="150"/>
        <v>6276.3</v>
      </c>
      <c r="L779" s="13">
        <f t="shared" si="156"/>
        <v>0</v>
      </c>
      <c r="M779" s="85">
        <f t="shared" si="154"/>
        <v>6276.3</v>
      </c>
      <c r="N779" s="13">
        <f t="shared" si="156"/>
        <v>0</v>
      </c>
      <c r="O779" s="85">
        <f t="shared" si="155"/>
        <v>6276.3</v>
      </c>
      <c r="P779" s="13">
        <f t="shared" si="156"/>
        <v>0</v>
      </c>
      <c r="Q779" s="85">
        <f t="shared" si="149"/>
        <v>6276.3</v>
      </c>
    </row>
    <row r="780" spans="1:17" ht="115.5">
      <c r="A780" s="61" t="str">
        <f ca="1">IF(ISERROR(MATCH(E780,Код_КЦСР,0)),"",INDIRECT(ADDRESS(MATCH(E780,Код_КЦСР,0)+1,2,,,"КЦСР")))</f>
        <v>Социальная поддержка детей, обучающихся в муниципальных общеобразовательных учреждениях,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 и на приобретение комплекта одежды для посещения школьных занятий, спортивной формы для занятий физической культурой за счет субвенций из областного бюджета</v>
      </c>
      <c r="B780" s="88">
        <v>805</v>
      </c>
      <c r="C780" s="8" t="s">
        <v>196</v>
      </c>
      <c r="D780" s="8" t="s">
        <v>223</v>
      </c>
      <c r="E780" s="115" t="s">
        <v>441</v>
      </c>
      <c r="F780" s="115"/>
      <c r="G780" s="69">
        <f t="shared" si="156"/>
        <v>6276.3</v>
      </c>
      <c r="H780" s="69">
        <f t="shared" si="156"/>
        <v>0</v>
      </c>
      <c r="I780" s="69">
        <f t="shared" si="153"/>
        <v>6276.3</v>
      </c>
      <c r="J780" s="69">
        <f t="shared" si="156"/>
        <v>0</v>
      </c>
      <c r="K780" s="85">
        <f t="shared" si="150"/>
        <v>6276.3</v>
      </c>
      <c r="L780" s="13">
        <f t="shared" si="156"/>
        <v>0</v>
      </c>
      <c r="M780" s="85">
        <f t="shared" si="154"/>
        <v>6276.3</v>
      </c>
      <c r="N780" s="13">
        <f t="shared" si="156"/>
        <v>0</v>
      </c>
      <c r="O780" s="85">
        <f t="shared" si="155"/>
        <v>6276.3</v>
      </c>
      <c r="P780" s="13">
        <f t="shared" si="156"/>
        <v>0</v>
      </c>
      <c r="Q780" s="85">
        <f t="shared" si="149"/>
        <v>6276.3</v>
      </c>
    </row>
    <row r="781" spans="1:17" ht="12.75">
      <c r="A781" s="61" t="str">
        <f ca="1">IF(ISERROR(MATCH(F781,Код_КВР,0)),"",INDIRECT(ADDRESS(MATCH(F781,Код_КВР,0)+1,2,,,"КВР")))</f>
        <v>Социальное обеспечение и иные выплаты населению</v>
      </c>
      <c r="B781" s="88">
        <v>805</v>
      </c>
      <c r="C781" s="8" t="s">
        <v>196</v>
      </c>
      <c r="D781" s="8" t="s">
        <v>223</v>
      </c>
      <c r="E781" s="115" t="s">
        <v>441</v>
      </c>
      <c r="F781" s="115">
        <v>300</v>
      </c>
      <c r="G781" s="69">
        <f t="shared" si="156"/>
        <v>6276.3</v>
      </c>
      <c r="H781" s="69">
        <f t="shared" si="156"/>
        <v>0</v>
      </c>
      <c r="I781" s="69">
        <f t="shared" si="153"/>
        <v>6276.3</v>
      </c>
      <c r="J781" s="69">
        <f t="shared" si="156"/>
        <v>0</v>
      </c>
      <c r="K781" s="85">
        <f t="shared" si="150"/>
        <v>6276.3</v>
      </c>
      <c r="L781" s="13">
        <f t="shared" si="156"/>
        <v>0</v>
      </c>
      <c r="M781" s="85">
        <f t="shared" si="154"/>
        <v>6276.3</v>
      </c>
      <c r="N781" s="13">
        <f t="shared" si="156"/>
        <v>0</v>
      </c>
      <c r="O781" s="85">
        <f t="shared" si="155"/>
        <v>6276.3</v>
      </c>
      <c r="P781" s="13">
        <f t="shared" si="156"/>
        <v>0</v>
      </c>
      <c r="Q781" s="85">
        <f t="shared" si="149"/>
        <v>6276.3</v>
      </c>
    </row>
    <row r="782" spans="1:17" ht="33">
      <c r="A782" s="61" t="str">
        <f ca="1">IF(ISERROR(MATCH(F782,Код_КВР,0)),"",INDIRECT(ADDRESS(MATCH(F782,Код_КВР,0)+1,2,,,"КВР")))</f>
        <v>Социальные выплаты гражданам, кроме публичных нормативных социальных выплат</v>
      </c>
      <c r="B782" s="88">
        <v>805</v>
      </c>
      <c r="C782" s="8" t="s">
        <v>196</v>
      </c>
      <c r="D782" s="8" t="s">
        <v>223</v>
      </c>
      <c r="E782" s="115" t="s">
        <v>441</v>
      </c>
      <c r="F782" s="115">
        <v>320</v>
      </c>
      <c r="G782" s="69">
        <f t="shared" si="156"/>
        <v>6276.3</v>
      </c>
      <c r="H782" s="69">
        <f t="shared" si="156"/>
        <v>0</v>
      </c>
      <c r="I782" s="69">
        <f t="shared" si="153"/>
        <v>6276.3</v>
      </c>
      <c r="J782" s="69">
        <f t="shared" si="156"/>
        <v>0</v>
      </c>
      <c r="K782" s="85">
        <f t="shared" si="150"/>
        <v>6276.3</v>
      </c>
      <c r="L782" s="13">
        <f t="shared" si="156"/>
        <v>0</v>
      </c>
      <c r="M782" s="85">
        <f t="shared" si="154"/>
        <v>6276.3</v>
      </c>
      <c r="N782" s="13">
        <f t="shared" si="156"/>
        <v>0</v>
      </c>
      <c r="O782" s="85">
        <f t="shared" si="155"/>
        <v>6276.3</v>
      </c>
      <c r="P782" s="13">
        <f t="shared" si="156"/>
        <v>0</v>
      </c>
      <c r="Q782" s="85">
        <f t="shared" si="149"/>
        <v>6276.3</v>
      </c>
    </row>
    <row r="783" spans="1:17" ht="33">
      <c r="A783" s="61" t="str">
        <f ca="1">IF(ISERROR(MATCH(F783,Код_КВР,0)),"",INDIRECT(ADDRESS(MATCH(F783,Код_КВР,0)+1,2,,,"КВР")))</f>
        <v>Пособия, компенсации и иные социальные выплаты гражданам, кроме публичных нормативных обязательств</v>
      </c>
      <c r="B783" s="88">
        <v>805</v>
      </c>
      <c r="C783" s="8" t="s">
        <v>196</v>
      </c>
      <c r="D783" s="8" t="s">
        <v>223</v>
      </c>
      <c r="E783" s="115" t="s">
        <v>441</v>
      </c>
      <c r="F783" s="115">
        <v>321</v>
      </c>
      <c r="G783" s="69">
        <v>6276.3</v>
      </c>
      <c r="H783" s="64"/>
      <c r="I783" s="69">
        <f t="shared" si="153"/>
        <v>6276.3</v>
      </c>
      <c r="J783" s="64"/>
      <c r="K783" s="85">
        <f t="shared" si="150"/>
        <v>6276.3</v>
      </c>
      <c r="L783" s="85"/>
      <c r="M783" s="85">
        <f t="shared" si="154"/>
        <v>6276.3</v>
      </c>
      <c r="N783" s="85"/>
      <c r="O783" s="85">
        <f t="shared" si="155"/>
        <v>6276.3</v>
      </c>
      <c r="P783" s="85"/>
      <c r="Q783" s="85">
        <f t="shared" si="149"/>
        <v>6276.3</v>
      </c>
    </row>
    <row r="784" spans="1:17" ht="12.75">
      <c r="A784" s="61" t="str">
        <f ca="1">IF(ISERROR(MATCH(E784,Код_КЦСР,0)),"",INDIRECT(ADDRESS(MATCH(E784,Код_КЦСР,0)+1,2,,,"КЦСР")))</f>
        <v>Кадровое обеспечение муниципальной системы образования</v>
      </c>
      <c r="B784" s="88">
        <v>805</v>
      </c>
      <c r="C784" s="8" t="s">
        <v>196</v>
      </c>
      <c r="D784" s="8" t="s">
        <v>223</v>
      </c>
      <c r="E784" s="115" t="s">
        <v>297</v>
      </c>
      <c r="F784" s="115"/>
      <c r="G784" s="69">
        <f aca="true" t="shared" si="157" ref="G784:P788">G785</f>
        <v>11634.9</v>
      </c>
      <c r="H784" s="69">
        <f t="shared" si="157"/>
        <v>0</v>
      </c>
      <c r="I784" s="69">
        <f t="shared" si="153"/>
        <v>11634.9</v>
      </c>
      <c r="J784" s="69">
        <f t="shared" si="157"/>
        <v>0</v>
      </c>
      <c r="K784" s="85">
        <f t="shared" si="150"/>
        <v>11634.9</v>
      </c>
      <c r="L784" s="13">
        <f t="shared" si="157"/>
        <v>0</v>
      </c>
      <c r="M784" s="85">
        <f t="shared" si="154"/>
        <v>11634.9</v>
      </c>
      <c r="N784" s="13">
        <f t="shared" si="157"/>
        <v>0</v>
      </c>
      <c r="O784" s="85">
        <f t="shared" si="155"/>
        <v>11634.9</v>
      </c>
      <c r="P784" s="13">
        <f t="shared" si="157"/>
        <v>-10</v>
      </c>
      <c r="Q784" s="85">
        <f t="shared" si="149"/>
        <v>11624.9</v>
      </c>
    </row>
    <row r="785" spans="1:17" ht="33">
      <c r="A785" s="61" t="str">
        <f ca="1">IF(ISERROR(MATCH(E785,Код_КЦСР,0)),"",INDIRECT(ADDRESS(MATCH(E785,Код_КЦСР,0)+1,2,,,"КЦСР")))</f>
        <v xml:space="preserve">Осуществление денежных выплат работникам муниципальных образовательных учреждений     </v>
      </c>
      <c r="B785" s="88">
        <v>805</v>
      </c>
      <c r="C785" s="8" t="s">
        <v>196</v>
      </c>
      <c r="D785" s="8" t="s">
        <v>223</v>
      </c>
      <c r="E785" s="115" t="s">
        <v>302</v>
      </c>
      <c r="F785" s="115"/>
      <c r="G785" s="69">
        <f t="shared" si="157"/>
        <v>11634.9</v>
      </c>
      <c r="H785" s="69">
        <f t="shared" si="157"/>
        <v>0</v>
      </c>
      <c r="I785" s="69">
        <f t="shared" si="153"/>
        <v>11634.9</v>
      </c>
      <c r="J785" s="69">
        <f t="shared" si="157"/>
        <v>0</v>
      </c>
      <c r="K785" s="85">
        <f t="shared" si="150"/>
        <v>11634.9</v>
      </c>
      <c r="L785" s="13">
        <f t="shared" si="157"/>
        <v>0</v>
      </c>
      <c r="M785" s="85">
        <f t="shared" si="154"/>
        <v>11634.9</v>
      </c>
      <c r="N785" s="13">
        <f t="shared" si="157"/>
        <v>0</v>
      </c>
      <c r="O785" s="85">
        <f t="shared" si="155"/>
        <v>11634.9</v>
      </c>
      <c r="P785" s="13">
        <f t="shared" si="157"/>
        <v>-10</v>
      </c>
      <c r="Q785" s="85">
        <f t="shared" si="149"/>
        <v>11624.9</v>
      </c>
    </row>
    <row r="786" spans="1:17" ht="71.25" customHeight="1">
      <c r="A786" s="61" t="str">
        <f ca="1">IF(ISERROR(MATCH(E786,Код_КЦСР,0)),"",INDIRECT(ADDRESS(MATCH(E786,Код_КЦСР,0)+1,2,,,"КЦСР")))</f>
        <v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v>
      </c>
      <c r="B786" s="88">
        <v>805</v>
      </c>
      <c r="C786" s="8" t="s">
        <v>196</v>
      </c>
      <c r="D786" s="8" t="s">
        <v>223</v>
      </c>
      <c r="E786" s="115" t="s">
        <v>461</v>
      </c>
      <c r="F786" s="115"/>
      <c r="G786" s="69">
        <f t="shared" si="157"/>
        <v>11634.9</v>
      </c>
      <c r="H786" s="69">
        <f t="shared" si="157"/>
        <v>0</v>
      </c>
      <c r="I786" s="69">
        <f t="shared" si="153"/>
        <v>11634.9</v>
      </c>
      <c r="J786" s="69">
        <f t="shared" si="157"/>
        <v>0</v>
      </c>
      <c r="K786" s="85">
        <f t="shared" si="150"/>
        <v>11634.9</v>
      </c>
      <c r="L786" s="13">
        <f t="shared" si="157"/>
        <v>0</v>
      </c>
      <c r="M786" s="85">
        <f t="shared" si="154"/>
        <v>11634.9</v>
      </c>
      <c r="N786" s="13">
        <f t="shared" si="157"/>
        <v>0</v>
      </c>
      <c r="O786" s="85">
        <f t="shared" si="155"/>
        <v>11634.9</v>
      </c>
      <c r="P786" s="13">
        <f t="shared" si="157"/>
        <v>-10</v>
      </c>
      <c r="Q786" s="85">
        <f t="shared" si="149"/>
        <v>11624.9</v>
      </c>
    </row>
    <row r="787" spans="1:17" ht="12.75">
      <c r="A787" s="61" t="str">
        <f ca="1">IF(ISERROR(MATCH(F787,Код_КВР,0)),"",INDIRECT(ADDRESS(MATCH(F787,Код_КВР,0)+1,2,,,"КВР")))</f>
        <v>Социальное обеспечение и иные выплаты населению</v>
      </c>
      <c r="B787" s="88">
        <v>805</v>
      </c>
      <c r="C787" s="8" t="s">
        <v>196</v>
      </c>
      <c r="D787" s="8" t="s">
        <v>223</v>
      </c>
      <c r="E787" s="115" t="s">
        <v>461</v>
      </c>
      <c r="F787" s="115">
        <v>300</v>
      </c>
      <c r="G787" s="69">
        <f t="shared" si="157"/>
        <v>11634.9</v>
      </c>
      <c r="H787" s="69">
        <f t="shared" si="157"/>
        <v>0</v>
      </c>
      <c r="I787" s="69">
        <f t="shared" si="153"/>
        <v>11634.9</v>
      </c>
      <c r="J787" s="69">
        <f t="shared" si="157"/>
        <v>0</v>
      </c>
      <c r="K787" s="85">
        <f t="shared" si="150"/>
        <v>11634.9</v>
      </c>
      <c r="L787" s="13">
        <f t="shared" si="157"/>
        <v>0</v>
      </c>
      <c r="M787" s="85">
        <f t="shared" si="154"/>
        <v>11634.9</v>
      </c>
      <c r="N787" s="13">
        <f t="shared" si="157"/>
        <v>0</v>
      </c>
      <c r="O787" s="85">
        <f t="shared" si="155"/>
        <v>11634.9</v>
      </c>
      <c r="P787" s="13">
        <f t="shared" si="157"/>
        <v>-10</v>
      </c>
      <c r="Q787" s="85">
        <f t="shared" si="149"/>
        <v>11624.9</v>
      </c>
    </row>
    <row r="788" spans="1:17" ht="12.75">
      <c r="A788" s="61" t="str">
        <f ca="1">IF(ISERROR(MATCH(F788,Код_КВР,0)),"",INDIRECT(ADDRESS(MATCH(F788,Код_КВР,0)+1,2,,,"КВР")))</f>
        <v>Публичные нормативные социальные выплаты гражданам</v>
      </c>
      <c r="B788" s="88">
        <v>805</v>
      </c>
      <c r="C788" s="8" t="s">
        <v>196</v>
      </c>
      <c r="D788" s="8" t="s">
        <v>223</v>
      </c>
      <c r="E788" s="115" t="s">
        <v>461</v>
      </c>
      <c r="F788" s="115">
        <v>310</v>
      </c>
      <c r="G788" s="69">
        <f t="shared" si="157"/>
        <v>11634.9</v>
      </c>
      <c r="H788" s="69">
        <f t="shared" si="157"/>
        <v>0</v>
      </c>
      <c r="I788" s="69">
        <f t="shared" si="153"/>
        <v>11634.9</v>
      </c>
      <c r="J788" s="69">
        <f t="shared" si="157"/>
        <v>0</v>
      </c>
      <c r="K788" s="85">
        <f t="shared" si="150"/>
        <v>11634.9</v>
      </c>
      <c r="L788" s="13">
        <f t="shared" si="157"/>
        <v>0</v>
      </c>
      <c r="M788" s="85">
        <f t="shared" si="154"/>
        <v>11634.9</v>
      </c>
      <c r="N788" s="13">
        <f t="shared" si="157"/>
        <v>0</v>
      </c>
      <c r="O788" s="85">
        <f t="shared" si="155"/>
        <v>11634.9</v>
      </c>
      <c r="P788" s="13">
        <f t="shared" si="157"/>
        <v>-10</v>
      </c>
      <c r="Q788" s="85">
        <f t="shared" si="149"/>
        <v>11624.9</v>
      </c>
    </row>
    <row r="789" spans="1:17" ht="33">
      <c r="A789" s="61" t="str">
        <f ca="1">IF(ISERROR(MATCH(F789,Код_КВР,0)),"",INDIRECT(ADDRESS(MATCH(F789,Код_КВР,0)+1,2,,,"КВР")))</f>
        <v>Пособия, компенсации, меры социальной поддержки по публичным нормативным обязательствам</v>
      </c>
      <c r="B789" s="88">
        <v>805</v>
      </c>
      <c r="C789" s="8" t="s">
        <v>196</v>
      </c>
      <c r="D789" s="8" t="s">
        <v>223</v>
      </c>
      <c r="E789" s="115" t="s">
        <v>461</v>
      </c>
      <c r="F789" s="115">
        <v>313</v>
      </c>
      <c r="G789" s="69">
        <v>11634.9</v>
      </c>
      <c r="H789" s="64"/>
      <c r="I789" s="69">
        <f t="shared" si="153"/>
        <v>11634.9</v>
      </c>
      <c r="J789" s="64"/>
      <c r="K789" s="85">
        <f t="shared" si="150"/>
        <v>11634.9</v>
      </c>
      <c r="L789" s="85"/>
      <c r="M789" s="85">
        <f t="shared" si="154"/>
        <v>11634.9</v>
      </c>
      <c r="N789" s="85"/>
      <c r="O789" s="85">
        <f t="shared" si="155"/>
        <v>11634.9</v>
      </c>
      <c r="P789" s="85">
        <v>-10</v>
      </c>
      <c r="Q789" s="85">
        <f t="shared" si="149"/>
        <v>11624.9</v>
      </c>
    </row>
    <row r="790" spans="1:17" ht="33">
      <c r="A790" s="61" t="str">
        <f ca="1">IF(ISERROR(MATCH(E790,Код_КЦСР,0)),"",INDIRECT(ADDRESS(MATCH(E790,Код_КЦСР,0)+1,2,,,"КЦСР")))</f>
        <v>Социально-педагогическая поддержка детей-сирот и детей, оставшихся без попечения родителей</v>
      </c>
      <c r="B790" s="88">
        <v>805</v>
      </c>
      <c r="C790" s="8" t="s">
        <v>196</v>
      </c>
      <c r="D790" s="8" t="s">
        <v>223</v>
      </c>
      <c r="E790" s="115" t="s">
        <v>418</v>
      </c>
      <c r="F790" s="115"/>
      <c r="G790" s="69">
        <f aca="true" t="shared" si="158" ref="G790:P792">G791</f>
        <v>4176</v>
      </c>
      <c r="H790" s="69">
        <f t="shared" si="158"/>
        <v>0</v>
      </c>
      <c r="I790" s="69">
        <f t="shared" si="153"/>
        <v>4176</v>
      </c>
      <c r="J790" s="69">
        <f t="shared" si="158"/>
        <v>0</v>
      </c>
      <c r="K790" s="85">
        <f t="shared" si="150"/>
        <v>4176</v>
      </c>
      <c r="L790" s="13">
        <f t="shared" si="158"/>
        <v>0</v>
      </c>
      <c r="M790" s="85">
        <f t="shared" si="154"/>
        <v>4176</v>
      </c>
      <c r="N790" s="13">
        <f t="shared" si="158"/>
        <v>0</v>
      </c>
      <c r="O790" s="85">
        <f t="shared" si="155"/>
        <v>4176</v>
      </c>
      <c r="P790" s="13">
        <f t="shared" si="158"/>
        <v>0</v>
      </c>
      <c r="Q790" s="85">
        <f t="shared" si="149"/>
        <v>4176</v>
      </c>
    </row>
    <row r="791" spans="1:17" ht="66">
      <c r="A791" s="61" t="str">
        <f ca="1">IF(ISERROR(MATCH(E791,Код_КЦСР,0)),"",INDIRECT(ADDRESS(MATCH(E791,Код_КЦСР,0)+1,2,,,"КЦСР")))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791" s="88">
        <v>805</v>
      </c>
      <c r="C791" s="8" t="s">
        <v>196</v>
      </c>
      <c r="D791" s="8" t="s">
        <v>223</v>
      </c>
      <c r="E791" s="115" t="s">
        <v>420</v>
      </c>
      <c r="F791" s="115"/>
      <c r="G791" s="69">
        <f t="shared" si="158"/>
        <v>4176</v>
      </c>
      <c r="H791" s="69">
        <f t="shared" si="158"/>
        <v>0</v>
      </c>
      <c r="I791" s="69">
        <f t="shared" si="153"/>
        <v>4176</v>
      </c>
      <c r="J791" s="69">
        <f t="shared" si="158"/>
        <v>0</v>
      </c>
      <c r="K791" s="85">
        <f t="shared" si="150"/>
        <v>4176</v>
      </c>
      <c r="L791" s="13">
        <f t="shared" si="158"/>
        <v>0</v>
      </c>
      <c r="M791" s="85">
        <f t="shared" si="154"/>
        <v>4176</v>
      </c>
      <c r="N791" s="13">
        <f t="shared" si="158"/>
        <v>0</v>
      </c>
      <c r="O791" s="85">
        <f t="shared" si="155"/>
        <v>4176</v>
      </c>
      <c r="P791" s="13">
        <f t="shared" si="158"/>
        <v>0</v>
      </c>
      <c r="Q791" s="85">
        <f t="shared" si="149"/>
        <v>4176</v>
      </c>
    </row>
    <row r="792" spans="1:17" ht="12.75">
      <c r="A792" s="61" t="str">
        <f ca="1">IF(ISERROR(MATCH(F792,Код_КВР,0)),"",INDIRECT(ADDRESS(MATCH(F792,Код_КВР,0)+1,2,,,"КВР")))</f>
        <v>Социальное обеспечение и иные выплаты населению</v>
      </c>
      <c r="B792" s="88">
        <v>805</v>
      </c>
      <c r="C792" s="8" t="s">
        <v>196</v>
      </c>
      <c r="D792" s="8" t="s">
        <v>223</v>
      </c>
      <c r="E792" s="115" t="s">
        <v>420</v>
      </c>
      <c r="F792" s="115">
        <v>300</v>
      </c>
      <c r="G792" s="69">
        <f t="shared" si="158"/>
        <v>4176</v>
      </c>
      <c r="H792" s="69">
        <f t="shared" si="158"/>
        <v>0</v>
      </c>
      <c r="I792" s="69">
        <f t="shared" si="153"/>
        <v>4176</v>
      </c>
      <c r="J792" s="69">
        <f t="shared" si="158"/>
        <v>0</v>
      </c>
      <c r="K792" s="85">
        <f t="shared" si="150"/>
        <v>4176</v>
      </c>
      <c r="L792" s="13">
        <f t="shared" si="158"/>
        <v>0</v>
      </c>
      <c r="M792" s="85">
        <f t="shared" si="154"/>
        <v>4176</v>
      </c>
      <c r="N792" s="13">
        <f t="shared" si="158"/>
        <v>0</v>
      </c>
      <c r="O792" s="85">
        <f t="shared" si="155"/>
        <v>4176</v>
      </c>
      <c r="P792" s="13">
        <f t="shared" si="158"/>
        <v>0</v>
      </c>
      <c r="Q792" s="85">
        <f t="shared" si="149"/>
        <v>4176</v>
      </c>
    </row>
    <row r="793" spans="1:17" ht="33">
      <c r="A793" s="61" t="str">
        <f ca="1">IF(ISERROR(MATCH(F793,Код_КВР,0)),"",INDIRECT(ADDRESS(MATCH(F793,Код_КВР,0)+1,2,,,"КВР")))</f>
        <v>Социальные выплаты гражданам, кроме публичных нормативных социальных выплат</v>
      </c>
      <c r="B793" s="88">
        <v>805</v>
      </c>
      <c r="C793" s="8" t="s">
        <v>196</v>
      </c>
      <c r="D793" s="8" t="s">
        <v>223</v>
      </c>
      <c r="E793" s="115" t="s">
        <v>420</v>
      </c>
      <c r="F793" s="115">
        <v>320</v>
      </c>
      <c r="G793" s="69">
        <f>SUM(G794+G795)</f>
        <v>4176</v>
      </c>
      <c r="H793" s="69">
        <f>SUM(H794+H795)</f>
        <v>0</v>
      </c>
      <c r="I793" s="69">
        <f t="shared" si="153"/>
        <v>4176</v>
      </c>
      <c r="J793" s="69">
        <f>SUM(J794+J795)</f>
        <v>0</v>
      </c>
      <c r="K793" s="85">
        <f t="shared" si="150"/>
        <v>4176</v>
      </c>
      <c r="L793" s="13">
        <f>SUM(L794+L795)</f>
        <v>0</v>
      </c>
      <c r="M793" s="85">
        <f t="shared" si="154"/>
        <v>4176</v>
      </c>
      <c r="N793" s="13">
        <f>SUM(N794+N795)</f>
        <v>0</v>
      </c>
      <c r="O793" s="85">
        <f t="shared" si="155"/>
        <v>4176</v>
      </c>
      <c r="P793" s="13">
        <f>SUM(P794+P795)</f>
        <v>0</v>
      </c>
      <c r="Q793" s="85">
        <f t="shared" si="149"/>
        <v>4176</v>
      </c>
    </row>
    <row r="794" spans="1:17" ht="33">
      <c r="A794" s="61" t="str">
        <f ca="1">IF(ISERROR(MATCH(F794,Код_КВР,0)),"",INDIRECT(ADDRESS(MATCH(F794,Код_КВР,0)+1,2,,,"КВР")))</f>
        <v>Пособия, компенсации и иные социальные выплаты гражданам, кроме публичных нормативных обязательств</v>
      </c>
      <c r="B794" s="88">
        <v>805</v>
      </c>
      <c r="C794" s="8" t="s">
        <v>196</v>
      </c>
      <c r="D794" s="8" t="s">
        <v>223</v>
      </c>
      <c r="E794" s="115" t="s">
        <v>420</v>
      </c>
      <c r="F794" s="115">
        <v>321</v>
      </c>
      <c r="G794" s="69">
        <f>696+1200</f>
        <v>1896</v>
      </c>
      <c r="H794" s="69"/>
      <c r="I794" s="69">
        <f t="shared" si="153"/>
        <v>1896</v>
      </c>
      <c r="J794" s="69"/>
      <c r="K794" s="85">
        <f t="shared" si="150"/>
        <v>1896</v>
      </c>
      <c r="L794" s="13"/>
      <c r="M794" s="85">
        <f t="shared" si="154"/>
        <v>1896</v>
      </c>
      <c r="N794" s="13"/>
      <c r="O794" s="85">
        <f t="shared" si="155"/>
        <v>1896</v>
      </c>
      <c r="P794" s="13"/>
      <c r="Q794" s="85">
        <f t="shared" si="149"/>
        <v>1896</v>
      </c>
    </row>
    <row r="795" spans="1:17" ht="33">
      <c r="A795" s="61" t="str">
        <f ca="1">IF(ISERROR(MATCH(F795,Код_КВР,0)),"",INDIRECT(ADDRESS(MATCH(F795,Код_КВР,0)+1,2,,,"КВР")))</f>
        <v>Приобретение товаров, работ, услуг в пользу граждан в целях их социального обеспечения</v>
      </c>
      <c r="B795" s="88">
        <v>805</v>
      </c>
      <c r="C795" s="8" t="s">
        <v>196</v>
      </c>
      <c r="D795" s="8" t="s">
        <v>223</v>
      </c>
      <c r="E795" s="115" t="s">
        <v>420</v>
      </c>
      <c r="F795" s="115">
        <v>323</v>
      </c>
      <c r="G795" s="69">
        <v>2280</v>
      </c>
      <c r="H795" s="69"/>
      <c r="I795" s="69">
        <f t="shared" si="153"/>
        <v>2280</v>
      </c>
      <c r="J795" s="69"/>
      <c r="K795" s="85">
        <f t="shared" si="150"/>
        <v>2280</v>
      </c>
      <c r="L795" s="13"/>
      <c r="M795" s="85">
        <f t="shared" si="154"/>
        <v>2280</v>
      </c>
      <c r="N795" s="13"/>
      <c r="O795" s="85">
        <f t="shared" si="155"/>
        <v>2280</v>
      </c>
      <c r="P795" s="13"/>
      <c r="Q795" s="85">
        <f t="shared" si="149"/>
        <v>2280</v>
      </c>
    </row>
    <row r="796" spans="1:17" ht="12.75">
      <c r="A796" s="76" t="s">
        <v>212</v>
      </c>
      <c r="B796" s="88">
        <v>805</v>
      </c>
      <c r="C796" s="8" t="s">
        <v>196</v>
      </c>
      <c r="D796" s="8" t="s">
        <v>224</v>
      </c>
      <c r="E796" s="115"/>
      <c r="F796" s="115"/>
      <c r="G796" s="69">
        <f>G797</f>
        <v>132317.90000000002</v>
      </c>
      <c r="H796" s="69">
        <f>H797</f>
        <v>0</v>
      </c>
      <c r="I796" s="69">
        <f t="shared" si="153"/>
        <v>132317.90000000002</v>
      </c>
      <c r="J796" s="69">
        <f>J797</f>
        <v>0</v>
      </c>
      <c r="K796" s="85">
        <f t="shared" si="150"/>
        <v>132317.90000000002</v>
      </c>
      <c r="L796" s="13">
        <f>L797</f>
        <v>0</v>
      </c>
      <c r="M796" s="85">
        <f t="shared" si="154"/>
        <v>132317.90000000002</v>
      </c>
      <c r="N796" s="13">
        <f>N797</f>
        <v>0</v>
      </c>
      <c r="O796" s="85">
        <f t="shared" si="155"/>
        <v>132317.90000000002</v>
      </c>
      <c r="P796" s="13">
        <f>P797</f>
        <v>0</v>
      </c>
      <c r="Q796" s="85">
        <f t="shared" si="149"/>
        <v>132317.90000000002</v>
      </c>
    </row>
    <row r="797" spans="1:17" ht="12.75">
      <c r="A797" s="61" t="str">
        <f ca="1">IF(ISERROR(MATCH(E797,Код_КЦСР,0)),"",INDIRECT(ADDRESS(MATCH(E797,Код_КЦСР,0)+1,2,,,"КЦСР")))</f>
        <v>Муниципальная программа «Развитие образования» на 2013-2022 годы</v>
      </c>
      <c r="B797" s="88">
        <v>805</v>
      </c>
      <c r="C797" s="8" t="s">
        <v>196</v>
      </c>
      <c r="D797" s="8" t="s">
        <v>224</v>
      </c>
      <c r="E797" s="115" t="s">
        <v>277</v>
      </c>
      <c r="F797" s="115"/>
      <c r="G797" s="69">
        <f>G798+G803+G809</f>
        <v>132317.90000000002</v>
      </c>
      <c r="H797" s="69">
        <f>H798+H803+H809</f>
        <v>0</v>
      </c>
      <c r="I797" s="69">
        <f t="shared" si="153"/>
        <v>132317.90000000002</v>
      </c>
      <c r="J797" s="69">
        <f>J798+J803+J809</f>
        <v>0</v>
      </c>
      <c r="K797" s="85">
        <f t="shared" si="150"/>
        <v>132317.90000000002</v>
      </c>
      <c r="L797" s="13">
        <f>L798+L803+L809</f>
        <v>0</v>
      </c>
      <c r="M797" s="85">
        <f t="shared" si="154"/>
        <v>132317.90000000002</v>
      </c>
      <c r="N797" s="13">
        <f>N798+N803+N809</f>
        <v>0</v>
      </c>
      <c r="O797" s="85">
        <f t="shared" si="155"/>
        <v>132317.90000000002</v>
      </c>
      <c r="P797" s="13">
        <f>P798+P803+P809</f>
        <v>0</v>
      </c>
      <c r="Q797" s="85">
        <f t="shared" si="149"/>
        <v>132317.90000000002</v>
      </c>
    </row>
    <row r="798" spans="1:17" ht="12.75">
      <c r="A798" s="61" t="str">
        <f ca="1">IF(ISERROR(MATCH(E798,Код_КЦСР,0)),"",INDIRECT(ADDRESS(MATCH(E798,Код_КЦСР,0)+1,2,,,"КЦСР")))</f>
        <v>Дошкольное образование</v>
      </c>
      <c r="B798" s="88">
        <v>805</v>
      </c>
      <c r="C798" s="8" t="s">
        <v>196</v>
      </c>
      <c r="D798" s="8" t="s">
        <v>224</v>
      </c>
      <c r="E798" s="115" t="s">
        <v>284</v>
      </c>
      <c r="F798" s="115"/>
      <c r="G798" s="69">
        <f aca="true" t="shared" si="159" ref="G798:P801">G799</f>
        <v>63969.3</v>
      </c>
      <c r="H798" s="69">
        <f t="shared" si="159"/>
        <v>0</v>
      </c>
      <c r="I798" s="69">
        <f t="shared" si="153"/>
        <v>63969.3</v>
      </c>
      <c r="J798" s="69">
        <f t="shared" si="159"/>
        <v>0</v>
      </c>
      <c r="K798" s="85">
        <f t="shared" si="150"/>
        <v>63969.3</v>
      </c>
      <c r="L798" s="13">
        <f t="shared" si="159"/>
        <v>0</v>
      </c>
      <c r="M798" s="85">
        <f t="shared" si="154"/>
        <v>63969.3</v>
      </c>
      <c r="N798" s="13">
        <f t="shared" si="159"/>
        <v>0</v>
      </c>
      <c r="O798" s="85">
        <f t="shared" si="155"/>
        <v>63969.3</v>
      </c>
      <c r="P798" s="13">
        <f t="shared" si="159"/>
        <v>0</v>
      </c>
      <c r="Q798" s="85">
        <f t="shared" si="149"/>
        <v>63969.3</v>
      </c>
    </row>
    <row r="799" spans="1:17" ht="66">
      <c r="A799" s="61" t="str">
        <f ca="1">IF(ISERROR(MATCH(E799,Код_КЦСР,0)),"",INDIRECT(ADDRESS(MATCH(E799,Код_КЦСР,0)+1,2,,,"КЦСР")))</f>
        <v>Оказание содействия родителям (законным представителям) детей, посещающих дошкольные образовательные учреждения, реализующие основную образовательную программу дошкольного образования за счет субвенций из областного бюджета</v>
      </c>
      <c r="B799" s="88">
        <v>805</v>
      </c>
      <c r="C799" s="8" t="s">
        <v>196</v>
      </c>
      <c r="D799" s="8" t="s">
        <v>224</v>
      </c>
      <c r="E799" s="115" t="s">
        <v>435</v>
      </c>
      <c r="F799" s="115"/>
      <c r="G799" s="69">
        <f t="shared" si="159"/>
        <v>63969.3</v>
      </c>
      <c r="H799" s="69">
        <f t="shared" si="159"/>
        <v>0</v>
      </c>
      <c r="I799" s="69">
        <f t="shared" si="153"/>
        <v>63969.3</v>
      </c>
      <c r="J799" s="69">
        <f t="shared" si="159"/>
        <v>0</v>
      </c>
      <c r="K799" s="85">
        <f t="shared" si="150"/>
        <v>63969.3</v>
      </c>
      <c r="L799" s="13">
        <f t="shared" si="159"/>
        <v>0</v>
      </c>
      <c r="M799" s="85">
        <f t="shared" si="154"/>
        <v>63969.3</v>
      </c>
      <c r="N799" s="13">
        <f t="shared" si="159"/>
        <v>0</v>
      </c>
      <c r="O799" s="85">
        <f t="shared" si="155"/>
        <v>63969.3</v>
      </c>
      <c r="P799" s="13">
        <f t="shared" si="159"/>
        <v>0</v>
      </c>
      <c r="Q799" s="85">
        <f t="shared" si="149"/>
        <v>63969.3</v>
      </c>
    </row>
    <row r="800" spans="1:17" ht="12.75">
      <c r="A800" s="61" t="str">
        <f ca="1">IF(ISERROR(MATCH(F800,Код_КВР,0)),"",INDIRECT(ADDRESS(MATCH(F800,Код_КВР,0)+1,2,,,"КВР")))</f>
        <v>Социальное обеспечение и иные выплаты населению</v>
      </c>
      <c r="B800" s="88">
        <v>805</v>
      </c>
      <c r="C800" s="8" t="s">
        <v>196</v>
      </c>
      <c r="D800" s="8" t="s">
        <v>224</v>
      </c>
      <c r="E800" s="115" t="s">
        <v>435</v>
      </c>
      <c r="F800" s="115">
        <v>300</v>
      </c>
      <c r="G800" s="69">
        <f t="shared" si="159"/>
        <v>63969.3</v>
      </c>
      <c r="H800" s="69">
        <f t="shared" si="159"/>
        <v>0</v>
      </c>
      <c r="I800" s="69">
        <f t="shared" si="153"/>
        <v>63969.3</v>
      </c>
      <c r="J800" s="69">
        <f t="shared" si="159"/>
        <v>0</v>
      </c>
      <c r="K800" s="85">
        <f t="shared" si="150"/>
        <v>63969.3</v>
      </c>
      <c r="L800" s="13">
        <f t="shared" si="159"/>
        <v>0</v>
      </c>
      <c r="M800" s="85">
        <f t="shared" si="154"/>
        <v>63969.3</v>
      </c>
      <c r="N800" s="13">
        <f t="shared" si="159"/>
        <v>0</v>
      </c>
      <c r="O800" s="85">
        <f t="shared" si="155"/>
        <v>63969.3</v>
      </c>
      <c r="P800" s="13">
        <f t="shared" si="159"/>
        <v>0</v>
      </c>
      <c r="Q800" s="85">
        <f aca="true" t="shared" si="160" ref="Q800:Q863">O800+P800</f>
        <v>63969.3</v>
      </c>
    </row>
    <row r="801" spans="1:17" ht="33">
      <c r="A801" s="61" t="str">
        <f ca="1">IF(ISERROR(MATCH(F801,Код_КВР,0)),"",INDIRECT(ADDRESS(MATCH(F801,Код_КВР,0)+1,2,,,"КВР")))</f>
        <v>Социальные выплаты гражданам, кроме публичных нормативных социальных выплат</v>
      </c>
      <c r="B801" s="88">
        <v>805</v>
      </c>
      <c r="C801" s="8" t="s">
        <v>196</v>
      </c>
      <c r="D801" s="8" t="s">
        <v>224</v>
      </c>
      <c r="E801" s="115" t="s">
        <v>435</v>
      </c>
      <c r="F801" s="115">
        <v>320</v>
      </c>
      <c r="G801" s="69">
        <f t="shared" si="159"/>
        <v>63969.3</v>
      </c>
      <c r="H801" s="69">
        <f t="shared" si="159"/>
        <v>0</v>
      </c>
      <c r="I801" s="69">
        <f t="shared" si="153"/>
        <v>63969.3</v>
      </c>
      <c r="J801" s="69">
        <f t="shared" si="159"/>
        <v>0</v>
      </c>
      <c r="K801" s="85">
        <f t="shared" si="150"/>
        <v>63969.3</v>
      </c>
      <c r="L801" s="13">
        <f t="shared" si="159"/>
        <v>0</v>
      </c>
      <c r="M801" s="85">
        <f t="shared" si="154"/>
        <v>63969.3</v>
      </c>
      <c r="N801" s="13">
        <f t="shared" si="159"/>
        <v>0</v>
      </c>
      <c r="O801" s="85">
        <f t="shared" si="155"/>
        <v>63969.3</v>
      </c>
      <c r="P801" s="13">
        <f t="shared" si="159"/>
        <v>0</v>
      </c>
      <c r="Q801" s="85">
        <f t="shared" si="160"/>
        <v>63969.3</v>
      </c>
    </row>
    <row r="802" spans="1:17" ht="33">
      <c r="A802" s="61" t="str">
        <f ca="1">IF(ISERROR(MATCH(F802,Код_КВР,0)),"",INDIRECT(ADDRESS(MATCH(F802,Код_КВР,0)+1,2,,,"КВР")))</f>
        <v>Пособия, компенсации и иные социальные выплаты гражданам, кроме публичных нормативных обязательств</v>
      </c>
      <c r="B802" s="88">
        <v>805</v>
      </c>
      <c r="C802" s="8" t="s">
        <v>196</v>
      </c>
      <c r="D802" s="8" t="s">
        <v>224</v>
      </c>
      <c r="E802" s="115" t="s">
        <v>435</v>
      </c>
      <c r="F802" s="115">
        <v>321</v>
      </c>
      <c r="G802" s="69">
        <v>63969.3</v>
      </c>
      <c r="H802" s="69"/>
      <c r="I802" s="69">
        <f t="shared" si="153"/>
        <v>63969.3</v>
      </c>
      <c r="J802" s="69"/>
      <c r="K802" s="85">
        <f t="shared" si="150"/>
        <v>63969.3</v>
      </c>
      <c r="L802" s="13"/>
      <c r="M802" s="85">
        <f t="shared" si="154"/>
        <v>63969.3</v>
      </c>
      <c r="N802" s="13"/>
      <c r="O802" s="85">
        <f t="shared" si="155"/>
        <v>63969.3</v>
      </c>
      <c r="P802" s="13"/>
      <c r="Q802" s="85">
        <f t="shared" si="160"/>
        <v>63969.3</v>
      </c>
    </row>
    <row r="803" spans="1:17" ht="12.75">
      <c r="A803" s="61" t="str">
        <f ca="1">IF(ISERROR(MATCH(E803,Код_КЦСР,0)),"",INDIRECT(ADDRESS(MATCH(E803,Код_КЦСР,0)+1,2,,,"КЦСР")))</f>
        <v>Кадровое обеспечение муниципальной системы образования</v>
      </c>
      <c r="B803" s="88">
        <v>805</v>
      </c>
      <c r="C803" s="8" t="s">
        <v>196</v>
      </c>
      <c r="D803" s="8" t="s">
        <v>224</v>
      </c>
      <c r="E803" s="115" t="s">
        <v>297</v>
      </c>
      <c r="F803" s="115"/>
      <c r="G803" s="69">
        <f aca="true" t="shared" si="161" ref="G803:P807">G804</f>
        <v>12418.6</v>
      </c>
      <c r="H803" s="69">
        <f t="shared" si="161"/>
        <v>0</v>
      </c>
      <c r="I803" s="69">
        <f t="shared" si="153"/>
        <v>12418.6</v>
      </c>
      <c r="J803" s="69">
        <f t="shared" si="161"/>
        <v>0</v>
      </c>
      <c r="K803" s="85">
        <f t="shared" si="150"/>
        <v>12418.6</v>
      </c>
      <c r="L803" s="13">
        <f t="shared" si="161"/>
        <v>0</v>
      </c>
      <c r="M803" s="85">
        <f t="shared" si="154"/>
        <v>12418.6</v>
      </c>
      <c r="N803" s="13">
        <f t="shared" si="161"/>
        <v>0</v>
      </c>
      <c r="O803" s="85">
        <f t="shared" si="155"/>
        <v>12418.6</v>
      </c>
      <c r="P803" s="13">
        <f t="shared" si="161"/>
        <v>0</v>
      </c>
      <c r="Q803" s="85">
        <f t="shared" si="160"/>
        <v>12418.6</v>
      </c>
    </row>
    <row r="804" spans="1:17" ht="33">
      <c r="A804" s="61" t="str">
        <f ca="1">IF(ISERROR(MATCH(E804,Код_КЦСР,0)),"",INDIRECT(ADDRESS(MATCH(E804,Код_КЦСР,0)+1,2,,,"КЦСР")))</f>
        <v xml:space="preserve">Осуществление денежных выплат работникам муниципальных образовательных учреждений     </v>
      </c>
      <c r="B804" s="88">
        <v>805</v>
      </c>
      <c r="C804" s="8" t="s">
        <v>196</v>
      </c>
      <c r="D804" s="8" t="s">
        <v>224</v>
      </c>
      <c r="E804" s="115" t="s">
        <v>302</v>
      </c>
      <c r="F804" s="115"/>
      <c r="G804" s="69">
        <f t="shared" si="161"/>
        <v>12418.6</v>
      </c>
      <c r="H804" s="69">
        <f t="shared" si="161"/>
        <v>0</v>
      </c>
      <c r="I804" s="69">
        <f t="shared" si="153"/>
        <v>12418.6</v>
      </c>
      <c r="J804" s="69">
        <f t="shared" si="161"/>
        <v>0</v>
      </c>
      <c r="K804" s="85">
        <f t="shared" si="150"/>
        <v>12418.6</v>
      </c>
      <c r="L804" s="13">
        <f t="shared" si="161"/>
        <v>0</v>
      </c>
      <c r="M804" s="85">
        <f t="shared" si="154"/>
        <v>12418.6</v>
      </c>
      <c r="N804" s="13">
        <f t="shared" si="161"/>
        <v>0</v>
      </c>
      <c r="O804" s="85">
        <f t="shared" si="155"/>
        <v>12418.6</v>
      </c>
      <c r="P804" s="13">
        <f t="shared" si="161"/>
        <v>0</v>
      </c>
      <c r="Q804" s="85">
        <f t="shared" si="160"/>
        <v>12418.6</v>
      </c>
    </row>
    <row r="805" spans="1:17" ht="84" customHeight="1">
      <c r="A805" s="61" t="str">
        <f ca="1">IF(ISERROR(MATCH(E805,Код_КЦСР,0)),"",INDIRECT(ADDRESS(MATCH(E805,Код_КЦСР,0)+1,2,,,"КЦСР")))</f>
        <v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v>
      </c>
      <c r="B805" s="88">
        <v>805</v>
      </c>
      <c r="C805" s="8" t="s">
        <v>196</v>
      </c>
      <c r="D805" s="8" t="s">
        <v>224</v>
      </c>
      <c r="E805" s="115" t="s">
        <v>462</v>
      </c>
      <c r="F805" s="115"/>
      <c r="G805" s="69">
        <f t="shared" si="161"/>
        <v>12418.6</v>
      </c>
      <c r="H805" s="69">
        <f t="shared" si="161"/>
        <v>0</v>
      </c>
      <c r="I805" s="69">
        <f t="shared" si="153"/>
        <v>12418.6</v>
      </c>
      <c r="J805" s="69">
        <f t="shared" si="161"/>
        <v>0</v>
      </c>
      <c r="K805" s="85">
        <f t="shared" si="150"/>
        <v>12418.6</v>
      </c>
      <c r="L805" s="13">
        <f t="shared" si="161"/>
        <v>0</v>
      </c>
      <c r="M805" s="85">
        <f t="shared" si="154"/>
        <v>12418.6</v>
      </c>
      <c r="N805" s="13">
        <f t="shared" si="161"/>
        <v>0</v>
      </c>
      <c r="O805" s="85">
        <f t="shared" si="155"/>
        <v>12418.6</v>
      </c>
      <c r="P805" s="13">
        <f t="shared" si="161"/>
        <v>0</v>
      </c>
      <c r="Q805" s="85">
        <f t="shared" si="160"/>
        <v>12418.6</v>
      </c>
    </row>
    <row r="806" spans="1:17" ht="12.75">
      <c r="A806" s="61" t="str">
        <f ca="1">IF(ISERROR(MATCH(F806,Код_КВР,0)),"",INDIRECT(ADDRESS(MATCH(F806,Код_КВР,0)+1,2,,,"КВР")))</f>
        <v>Социальное обеспечение и иные выплаты населению</v>
      </c>
      <c r="B806" s="88">
        <v>805</v>
      </c>
      <c r="C806" s="8" t="s">
        <v>196</v>
      </c>
      <c r="D806" s="8" t="s">
        <v>224</v>
      </c>
      <c r="E806" s="115" t="s">
        <v>462</v>
      </c>
      <c r="F806" s="115">
        <v>300</v>
      </c>
      <c r="G806" s="69">
        <f t="shared" si="161"/>
        <v>12418.6</v>
      </c>
      <c r="H806" s="69">
        <f t="shared" si="161"/>
        <v>0</v>
      </c>
      <c r="I806" s="69">
        <f t="shared" si="153"/>
        <v>12418.6</v>
      </c>
      <c r="J806" s="69">
        <f t="shared" si="161"/>
        <v>0</v>
      </c>
      <c r="K806" s="85">
        <f aca="true" t="shared" si="162" ref="K806:K869">I806+J806</f>
        <v>12418.6</v>
      </c>
      <c r="L806" s="13">
        <f t="shared" si="161"/>
        <v>0</v>
      </c>
      <c r="M806" s="85">
        <f t="shared" si="154"/>
        <v>12418.6</v>
      </c>
      <c r="N806" s="13">
        <f t="shared" si="161"/>
        <v>0</v>
      </c>
      <c r="O806" s="85">
        <f t="shared" si="155"/>
        <v>12418.6</v>
      </c>
      <c r="P806" s="13">
        <f t="shared" si="161"/>
        <v>0</v>
      </c>
      <c r="Q806" s="85">
        <f t="shared" si="160"/>
        <v>12418.6</v>
      </c>
    </row>
    <row r="807" spans="1:17" ht="12.75">
      <c r="A807" s="61" t="str">
        <f ca="1">IF(ISERROR(MATCH(F807,Код_КВР,0)),"",INDIRECT(ADDRESS(MATCH(F807,Код_КВР,0)+1,2,,,"КВР")))</f>
        <v>Публичные нормативные социальные выплаты гражданам</v>
      </c>
      <c r="B807" s="88">
        <v>805</v>
      </c>
      <c r="C807" s="8" t="s">
        <v>196</v>
      </c>
      <c r="D807" s="8" t="s">
        <v>224</v>
      </c>
      <c r="E807" s="115" t="s">
        <v>462</v>
      </c>
      <c r="F807" s="115">
        <v>310</v>
      </c>
      <c r="G807" s="69">
        <f t="shared" si="161"/>
        <v>12418.6</v>
      </c>
      <c r="H807" s="69">
        <f t="shared" si="161"/>
        <v>0</v>
      </c>
      <c r="I807" s="69">
        <f t="shared" si="153"/>
        <v>12418.6</v>
      </c>
      <c r="J807" s="69">
        <f t="shared" si="161"/>
        <v>0</v>
      </c>
      <c r="K807" s="85">
        <f t="shared" si="162"/>
        <v>12418.6</v>
      </c>
      <c r="L807" s="13">
        <f t="shared" si="161"/>
        <v>0</v>
      </c>
      <c r="M807" s="85">
        <f t="shared" si="154"/>
        <v>12418.6</v>
      </c>
      <c r="N807" s="13">
        <f t="shared" si="161"/>
        <v>0</v>
      </c>
      <c r="O807" s="85">
        <f t="shared" si="155"/>
        <v>12418.6</v>
      </c>
      <c r="P807" s="13">
        <f t="shared" si="161"/>
        <v>0</v>
      </c>
      <c r="Q807" s="85">
        <f t="shared" si="160"/>
        <v>12418.6</v>
      </c>
    </row>
    <row r="808" spans="1:17" ht="33">
      <c r="A808" s="61" t="str">
        <f ca="1">IF(ISERROR(MATCH(F808,Код_КВР,0)),"",INDIRECT(ADDRESS(MATCH(F808,Код_КВР,0)+1,2,,,"КВР")))</f>
        <v>Пособия, компенсации, меры социальной поддержки по публичным нормативным обязательствам</v>
      </c>
      <c r="B808" s="88">
        <v>805</v>
      </c>
      <c r="C808" s="8" t="s">
        <v>196</v>
      </c>
      <c r="D808" s="8" t="s">
        <v>224</v>
      </c>
      <c r="E808" s="115" t="s">
        <v>462</v>
      </c>
      <c r="F808" s="115">
        <v>313</v>
      </c>
      <c r="G808" s="69">
        <v>12418.6</v>
      </c>
      <c r="H808" s="69"/>
      <c r="I808" s="69">
        <f t="shared" si="153"/>
        <v>12418.6</v>
      </c>
      <c r="J808" s="69"/>
      <c r="K808" s="85">
        <f t="shared" si="162"/>
        <v>12418.6</v>
      </c>
      <c r="L808" s="13"/>
      <c r="M808" s="85">
        <f t="shared" si="154"/>
        <v>12418.6</v>
      </c>
      <c r="N808" s="13"/>
      <c r="O808" s="85">
        <f t="shared" si="155"/>
        <v>12418.6</v>
      </c>
      <c r="P808" s="13"/>
      <c r="Q808" s="85">
        <f t="shared" si="160"/>
        <v>12418.6</v>
      </c>
    </row>
    <row r="809" spans="1:17" ht="33">
      <c r="A809" s="61" t="str">
        <f ca="1">IF(ISERROR(MATCH(E809,Код_КЦСР,0)),"",INDIRECT(ADDRESS(MATCH(E809,Код_КЦСР,0)+1,2,,,"КЦСР")))</f>
        <v>Социально-педагогическая поддержка детей-сирот и детей, оставшихся без попечения родителей</v>
      </c>
      <c r="B809" s="88">
        <v>805</v>
      </c>
      <c r="C809" s="8" t="s">
        <v>196</v>
      </c>
      <c r="D809" s="8" t="s">
        <v>224</v>
      </c>
      <c r="E809" s="115" t="s">
        <v>418</v>
      </c>
      <c r="F809" s="115"/>
      <c r="G809" s="69">
        <f aca="true" t="shared" si="163" ref="G809:P812">G810</f>
        <v>55930</v>
      </c>
      <c r="H809" s="69">
        <f t="shared" si="163"/>
        <v>0</v>
      </c>
      <c r="I809" s="69">
        <f t="shared" si="153"/>
        <v>55930</v>
      </c>
      <c r="J809" s="69">
        <f t="shared" si="163"/>
        <v>0</v>
      </c>
      <c r="K809" s="85">
        <f t="shared" si="162"/>
        <v>55930</v>
      </c>
      <c r="L809" s="13">
        <f t="shared" si="163"/>
        <v>0</v>
      </c>
      <c r="M809" s="85">
        <f t="shared" si="154"/>
        <v>55930</v>
      </c>
      <c r="N809" s="13">
        <f t="shared" si="163"/>
        <v>0</v>
      </c>
      <c r="O809" s="85">
        <f t="shared" si="155"/>
        <v>55930</v>
      </c>
      <c r="P809" s="13">
        <f t="shared" si="163"/>
        <v>0</v>
      </c>
      <c r="Q809" s="85">
        <f t="shared" si="160"/>
        <v>55930</v>
      </c>
    </row>
    <row r="810" spans="1:17" ht="148.5">
      <c r="A810" s="61" t="str">
        <f ca="1">IF(ISERROR(MATCH(E810,Код_КЦСР,0)),"",INDIRECT(ADDRESS(MATCH(E810,Код_КЦСР,0)+1,2,,,"КЦСР")))</f>
        <v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 за счет субвенций из областного бюджета</v>
      </c>
      <c r="B810" s="88">
        <v>805</v>
      </c>
      <c r="C810" s="8" t="s">
        <v>196</v>
      </c>
      <c r="D810" s="8" t="s">
        <v>224</v>
      </c>
      <c r="E810" s="115" t="s">
        <v>439</v>
      </c>
      <c r="F810" s="115"/>
      <c r="G810" s="69">
        <f t="shared" si="163"/>
        <v>55930</v>
      </c>
      <c r="H810" s="69">
        <f t="shared" si="163"/>
        <v>0</v>
      </c>
      <c r="I810" s="69">
        <f t="shared" si="153"/>
        <v>55930</v>
      </c>
      <c r="J810" s="69">
        <f t="shared" si="163"/>
        <v>0</v>
      </c>
      <c r="K810" s="85">
        <f t="shared" si="162"/>
        <v>55930</v>
      </c>
      <c r="L810" s="13">
        <f t="shared" si="163"/>
        <v>0</v>
      </c>
      <c r="M810" s="85">
        <f t="shared" si="154"/>
        <v>55930</v>
      </c>
      <c r="N810" s="13">
        <f t="shared" si="163"/>
        <v>0</v>
      </c>
      <c r="O810" s="85">
        <f t="shared" si="155"/>
        <v>55930</v>
      </c>
      <c r="P810" s="13">
        <f t="shared" si="163"/>
        <v>0</v>
      </c>
      <c r="Q810" s="85">
        <f t="shared" si="160"/>
        <v>55930</v>
      </c>
    </row>
    <row r="811" spans="1:17" ht="12.75">
      <c r="A811" s="61" t="str">
        <f ca="1">IF(ISERROR(MATCH(F811,Код_КВР,0)),"",INDIRECT(ADDRESS(MATCH(F811,Код_КВР,0)+1,2,,,"КВР")))</f>
        <v>Социальное обеспечение и иные выплаты населению</v>
      </c>
      <c r="B811" s="88">
        <v>805</v>
      </c>
      <c r="C811" s="8" t="s">
        <v>196</v>
      </c>
      <c r="D811" s="8" t="s">
        <v>224</v>
      </c>
      <c r="E811" s="115" t="s">
        <v>439</v>
      </c>
      <c r="F811" s="115">
        <v>300</v>
      </c>
      <c r="G811" s="69">
        <f t="shared" si="163"/>
        <v>55930</v>
      </c>
      <c r="H811" s="69">
        <f t="shared" si="163"/>
        <v>0</v>
      </c>
      <c r="I811" s="69">
        <f t="shared" si="153"/>
        <v>55930</v>
      </c>
      <c r="J811" s="69">
        <f t="shared" si="163"/>
        <v>0</v>
      </c>
      <c r="K811" s="85">
        <f t="shared" si="162"/>
        <v>55930</v>
      </c>
      <c r="L811" s="13">
        <f t="shared" si="163"/>
        <v>0</v>
      </c>
      <c r="M811" s="85">
        <f t="shared" si="154"/>
        <v>55930</v>
      </c>
      <c r="N811" s="13">
        <f t="shared" si="163"/>
        <v>0</v>
      </c>
      <c r="O811" s="85">
        <f t="shared" si="155"/>
        <v>55930</v>
      </c>
      <c r="P811" s="13">
        <f t="shared" si="163"/>
        <v>0</v>
      </c>
      <c r="Q811" s="85">
        <f t="shared" si="160"/>
        <v>55930</v>
      </c>
    </row>
    <row r="812" spans="1:17" ht="33">
      <c r="A812" s="61" t="str">
        <f ca="1">IF(ISERROR(MATCH(F812,Код_КВР,0)),"",INDIRECT(ADDRESS(MATCH(F812,Код_КВР,0)+1,2,,,"КВР")))</f>
        <v>Социальные выплаты гражданам, кроме публичных нормативных социальных выплат</v>
      </c>
      <c r="B812" s="88">
        <v>805</v>
      </c>
      <c r="C812" s="8" t="s">
        <v>196</v>
      </c>
      <c r="D812" s="8" t="s">
        <v>224</v>
      </c>
      <c r="E812" s="115" t="s">
        <v>439</v>
      </c>
      <c r="F812" s="115">
        <v>320</v>
      </c>
      <c r="G812" s="69">
        <f t="shared" si="163"/>
        <v>55930</v>
      </c>
      <c r="H812" s="69">
        <f t="shared" si="163"/>
        <v>0</v>
      </c>
      <c r="I812" s="69">
        <f t="shared" si="153"/>
        <v>55930</v>
      </c>
      <c r="J812" s="69">
        <f t="shared" si="163"/>
        <v>0</v>
      </c>
      <c r="K812" s="85">
        <f t="shared" si="162"/>
        <v>55930</v>
      </c>
      <c r="L812" s="13">
        <f t="shared" si="163"/>
        <v>0</v>
      </c>
      <c r="M812" s="85">
        <f t="shared" si="154"/>
        <v>55930</v>
      </c>
      <c r="N812" s="13">
        <f t="shared" si="163"/>
        <v>0</v>
      </c>
      <c r="O812" s="85">
        <f t="shared" si="155"/>
        <v>55930</v>
      </c>
      <c r="P812" s="13">
        <f t="shared" si="163"/>
        <v>0</v>
      </c>
      <c r="Q812" s="85">
        <f t="shared" si="160"/>
        <v>55930</v>
      </c>
    </row>
    <row r="813" spans="1:17" ht="33">
      <c r="A813" s="61" t="str">
        <f ca="1">IF(ISERROR(MATCH(F813,Код_КВР,0)),"",INDIRECT(ADDRESS(MATCH(F813,Код_КВР,0)+1,2,,,"КВР")))</f>
        <v>Пособия, компенсации и иные социальные выплаты гражданам, кроме публичных нормативных обязательств</v>
      </c>
      <c r="B813" s="88">
        <v>805</v>
      </c>
      <c r="C813" s="8" t="s">
        <v>196</v>
      </c>
      <c r="D813" s="8" t="s">
        <v>224</v>
      </c>
      <c r="E813" s="115" t="s">
        <v>439</v>
      </c>
      <c r="F813" s="115">
        <v>321</v>
      </c>
      <c r="G813" s="69">
        <v>55930</v>
      </c>
      <c r="H813" s="69"/>
      <c r="I813" s="69">
        <f t="shared" si="153"/>
        <v>55930</v>
      </c>
      <c r="J813" s="69"/>
      <c r="K813" s="85">
        <f t="shared" si="162"/>
        <v>55930</v>
      </c>
      <c r="L813" s="13"/>
      <c r="M813" s="85">
        <f t="shared" si="154"/>
        <v>55930</v>
      </c>
      <c r="N813" s="13"/>
      <c r="O813" s="85">
        <f t="shared" si="155"/>
        <v>55930</v>
      </c>
      <c r="P813" s="13"/>
      <c r="Q813" s="85">
        <f t="shared" si="160"/>
        <v>55930</v>
      </c>
    </row>
    <row r="814" spans="1:17" ht="12.75">
      <c r="A814" s="61" t="str">
        <f ca="1">IF(ISERROR(MATCH(B814,Код_ППП,0)),"",INDIRECT(ADDRESS(MATCH(B814,Код_ППП,0)+1,2,,,"ППП")))</f>
        <v>ФИНАНСОВОЕ УПРАВЛЕНИЕ МЭРИИ ГОРОДА</v>
      </c>
      <c r="B814" s="88">
        <v>807</v>
      </c>
      <c r="C814" s="8"/>
      <c r="D814" s="8"/>
      <c r="E814" s="115"/>
      <c r="F814" s="115"/>
      <c r="G814" s="69">
        <f>G815+G847+G855</f>
        <v>267430.1</v>
      </c>
      <c r="H814" s="69">
        <f>H815+H847+H855</f>
        <v>-73691.9</v>
      </c>
      <c r="I814" s="69">
        <f t="shared" si="153"/>
        <v>193738.19999999998</v>
      </c>
      <c r="J814" s="69">
        <f>J815+J847+J855</f>
        <v>-50801.299999999996</v>
      </c>
      <c r="K814" s="85">
        <f t="shared" si="162"/>
        <v>142936.9</v>
      </c>
      <c r="L814" s="13">
        <f>L815+L847+L855</f>
        <v>-45726.7</v>
      </c>
      <c r="M814" s="85">
        <f t="shared" si="154"/>
        <v>97210.2</v>
      </c>
      <c r="N814" s="13">
        <f>N815+N847+N855</f>
        <v>-4163</v>
      </c>
      <c r="O814" s="85">
        <f t="shared" si="155"/>
        <v>93047.2</v>
      </c>
      <c r="P814" s="13">
        <f>P815+P847+P855</f>
        <v>0</v>
      </c>
      <c r="Q814" s="85">
        <f t="shared" si="160"/>
        <v>93047.2</v>
      </c>
    </row>
    <row r="815" spans="1:17" ht="12.75">
      <c r="A815" s="61" t="str">
        <f ca="1">IF(ISERROR(MATCH(C815,Код_Раздел,0)),"",INDIRECT(ADDRESS(MATCH(C815,Код_Раздел,0)+1,2,,,"Раздел")))</f>
        <v>Общегосударственные  вопросы</v>
      </c>
      <c r="B815" s="88">
        <v>807</v>
      </c>
      <c r="C815" s="8" t="s">
        <v>221</v>
      </c>
      <c r="D815" s="8"/>
      <c r="E815" s="115"/>
      <c r="F815" s="115"/>
      <c r="G815" s="69">
        <f>G816+G832+G839</f>
        <v>103836.29999999999</v>
      </c>
      <c r="H815" s="69">
        <f>H816+H832+H839</f>
        <v>-9691.9</v>
      </c>
      <c r="I815" s="69">
        <f t="shared" si="153"/>
        <v>94144.4</v>
      </c>
      <c r="J815" s="69">
        <f>J816+J832+J839</f>
        <v>-630.1</v>
      </c>
      <c r="K815" s="85">
        <f t="shared" si="162"/>
        <v>93514.29999999999</v>
      </c>
      <c r="L815" s="13">
        <f>L816+L832+L839</f>
        <v>-42706.7</v>
      </c>
      <c r="M815" s="85">
        <f t="shared" si="154"/>
        <v>50807.59999999999</v>
      </c>
      <c r="N815" s="13">
        <f>N816+N832+N839</f>
        <v>-4163</v>
      </c>
      <c r="O815" s="85">
        <f t="shared" si="155"/>
        <v>46644.59999999999</v>
      </c>
      <c r="P815" s="13">
        <f>P816+P832+P839</f>
        <v>0</v>
      </c>
      <c r="Q815" s="85">
        <f t="shared" si="160"/>
        <v>46644.59999999999</v>
      </c>
    </row>
    <row r="816" spans="1:17" ht="33">
      <c r="A816" s="12" t="s">
        <v>173</v>
      </c>
      <c r="B816" s="88">
        <v>807</v>
      </c>
      <c r="C816" s="8" t="s">
        <v>221</v>
      </c>
      <c r="D816" s="8" t="s">
        <v>225</v>
      </c>
      <c r="E816" s="115"/>
      <c r="F816" s="115"/>
      <c r="G816" s="69">
        <f>G817</f>
        <v>34284.99999999999</v>
      </c>
      <c r="H816" s="69">
        <f>H817</f>
        <v>0</v>
      </c>
      <c r="I816" s="69">
        <f t="shared" si="153"/>
        <v>34284.99999999999</v>
      </c>
      <c r="J816" s="69">
        <f>J817</f>
        <v>0</v>
      </c>
      <c r="K816" s="85">
        <f t="shared" si="162"/>
        <v>34284.99999999999</v>
      </c>
      <c r="L816" s="13">
        <f>L817</f>
        <v>0</v>
      </c>
      <c r="M816" s="85">
        <f t="shared" si="154"/>
        <v>34284.99999999999</v>
      </c>
      <c r="N816" s="13">
        <f>N817</f>
        <v>0</v>
      </c>
      <c r="O816" s="85">
        <f t="shared" si="155"/>
        <v>34284.99999999999</v>
      </c>
      <c r="P816" s="13">
        <f>P817</f>
        <v>0</v>
      </c>
      <c r="Q816" s="85">
        <f t="shared" si="160"/>
        <v>34284.99999999999</v>
      </c>
    </row>
    <row r="817" spans="1:17" ht="33">
      <c r="A817" s="61" t="str">
        <f ca="1">IF(ISERROR(MATCH(E817,Код_КЦСР,0)),"",INDIRECT(ADDRESS(MATCH(E817,Код_КЦСР,0)+1,2,,,"КЦСР")))</f>
        <v>Непрограммные направления деятельности органов местного самоуправления</v>
      </c>
      <c r="B817" s="88">
        <v>807</v>
      </c>
      <c r="C817" s="8" t="s">
        <v>221</v>
      </c>
      <c r="D817" s="8" t="s">
        <v>225</v>
      </c>
      <c r="E817" s="115" t="s">
        <v>305</v>
      </c>
      <c r="F817" s="115"/>
      <c r="G817" s="69">
        <f>G818</f>
        <v>34284.99999999999</v>
      </c>
      <c r="H817" s="69">
        <f>H818</f>
        <v>0</v>
      </c>
      <c r="I817" s="69">
        <f t="shared" si="153"/>
        <v>34284.99999999999</v>
      </c>
      <c r="J817" s="69">
        <f>J818</f>
        <v>0</v>
      </c>
      <c r="K817" s="85">
        <f t="shared" si="162"/>
        <v>34284.99999999999</v>
      </c>
      <c r="L817" s="13">
        <f>L818</f>
        <v>0</v>
      </c>
      <c r="M817" s="85">
        <f t="shared" si="154"/>
        <v>34284.99999999999</v>
      </c>
      <c r="N817" s="13">
        <f>N818</f>
        <v>0</v>
      </c>
      <c r="O817" s="85">
        <f t="shared" si="155"/>
        <v>34284.99999999999</v>
      </c>
      <c r="P817" s="13">
        <f>P818</f>
        <v>0</v>
      </c>
      <c r="Q817" s="85">
        <f t="shared" si="160"/>
        <v>34284.99999999999</v>
      </c>
    </row>
    <row r="818" spans="1:17" ht="12.75">
      <c r="A818" s="61" t="str">
        <f ca="1">IF(ISERROR(MATCH(E818,Код_КЦСР,0)),"",INDIRECT(ADDRESS(MATCH(E818,Код_КЦСР,0)+1,2,,,"КЦСР")))</f>
        <v>Расходы, не включенные в муниципальные программы города Череповца</v>
      </c>
      <c r="B818" s="88">
        <v>807</v>
      </c>
      <c r="C818" s="8" t="s">
        <v>221</v>
      </c>
      <c r="D818" s="8" t="s">
        <v>225</v>
      </c>
      <c r="E818" s="115" t="s">
        <v>307</v>
      </c>
      <c r="F818" s="115"/>
      <c r="G818" s="69">
        <f>G819+G829</f>
        <v>34284.99999999999</v>
      </c>
      <c r="H818" s="69">
        <f>H819+H829</f>
        <v>0</v>
      </c>
      <c r="I818" s="69">
        <f t="shared" si="153"/>
        <v>34284.99999999999</v>
      </c>
      <c r="J818" s="69">
        <f>J819+J829</f>
        <v>0</v>
      </c>
      <c r="K818" s="85">
        <f t="shared" si="162"/>
        <v>34284.99999999999</v>
      </c>
      <c r="L818" s="13">
        <f>L819+L829</f>
        <v>0</v>
      </c>
      <c r="M818" s="85">
        <f t="shared" si="154"/>
        <v>34284.99999999999</v>
      </c>
      <c r="N818" s="13">
        <f>N819+N829</f>
        <v>0</v>
      </c>
      <c r="O818" s="85">
        <f t="shared" si="155"/>
        <v>34284.99999999999</v>
      </c>
      <c r="P818" s="13">
        <f>P819+P829</f>
        <v>0</v>
      </c>
      <c r="Q818" s="85">
        <f t="shared" si="160"/>
        <v>34284.99999999999</v>
      </c>
    </row>
    <row r="819" spans="1:17" ht="33">
      <c r="A819" s="61" t="str">
        <f ca="1">IF(ISERROR(MATCH(E819,Код_КЦСР,0)),"",INDIRECT(ADDRESS(MATCH(E819,Код_КЦСР,0)+1,2,,,"КЦСР")))</f>
        <v>Руководство и управление в сфере установленных функций органов местного самоуправления</v>
      </c>
      <c r="B819" s="88">
        <v>807</v>
      </c>
      <c r="C819" s="8" t="s">
        <v>221</v>
      </c>
      <c r="D819" s="8" t="s">
        <v>225</v>
      </c>
      <c r="E819" s="115" t="s">
        <v>309</v>
      </c>
      <c r="F819" s="115"/>
      <c r="G819" s="69">
        <f>G820</f>
        <v>34037.299999999996</v>
      </c>
      <c r="H819" s="69">
        <f>H820</f>
        <v>0</v>
      </c>
      <c r="I819" s="69">
        <f t="shared" si="153"/>
        <v>34037.299999999996</v>
      </c>
      <c r="J819" s="69">
        <f>J820</f>
        <v>0</v>
      </c>
      <c r="K819" s="85">
        <f t="shared" si="162"/>
        <v>34037.299999999996</v>
      </c>
      <c r="L819" s="13">
        <f>L820</f>
        <v>0</v>
      </c>
      <c r="M819" s="85">
        <f t="shared" si="154"/>
        <v>34037.299999999996</v>
      </c>
      <c r="N819" s="13">
        <f>N820</f>
        <v>0</v>
      </c>
      <c r="O819" s="85">
        <f t="shared" si="155"/>
        <v>34037.299999999996</v>
      </c>
      <c r="P819" s="13">
        <f>P820</f>
        <v>0</v>
      </c>
      <c r="Q819" s="85">
        <f t="shared" si="160"/>
        <v>34037.299999999996</v>
      </c>
    </row>
    <row r="820" spans="1:17" ht="12.75">
      <c r="A820" s="61" t="str">
        <f ca="1">IF(ISERROR(MATCH(E820,Код_КЦСР,0)),"",INDIRECT(ADDRESS(MATCH(E820,Код_КЦСР,0)+1,2,,,"КЦСР")))</f>
        <v>Центральный аппарат</v>
      </c>
      <c r="B820" s="88">
        <v>807</v>
      </c>
      <c r="C820" s="8" t="s">
        <v>221</v>
      </c>
      <c r="D820" s="8" t="s">
        <v>225</v>
      </c>
      <c r="E820" s="115" t="s">
        <v>312</v>
      </c>
      <c r="F820" s="115"/>
      <c r="G820" s="69">
        <f>G821+G823+G826</f>
        <v>34037.299999999996</v>
      </c>
      <c r="H820" s="69">
        <f>H821+H823+H826</f>
        <v>0</v>
      </c>
      <c r="I820" s="69">
        <f t="shared" si="153"/>
        <v>34037.299999999996</v>
      </c>
      <c r="J820" s="69">
        <f>J821+J823+J826</f>
        <v>0</v>
      </c>
      <c r="K820" s="85">
        <f t="shared" si="162"/>
        <v>34037.299999999996</v>
      </c>
      <c r="L820" s="13">
        <f>L821+L823+L826</f>
        <v>0</v>
      </c>
      <c r="M820" s="85">
        <f t="shared" si="154"/>
        <v>34037.299999999996</v>
      </c>
      <c r="N820" s="13">
        <f>N821+N823+N826</f>
        <v>0</v>
      </c>
      <c r="O820" s="85">
        <f t="shared" si="155"/>
        <v>34037.299999999996</v>
      </c>
      <c r="P820" s="13">
        <f>P821+P823+P826</f>
        <v>0</v>
      </c>
      <c r="Q820" s="85">
        <f t="shared" si="160"/>
        <v>34037.299999999996</v>
      </c>
    </row>
    <row r="821" spans="1:17" ht="33">
      <c r="A821" s="61" t="str">
        <f aca="true" t="shared" si="164" ref="A821:A827">IF(ISERROR(MATCH(F821,Код_КВР,0)),"",INDIRECT(ADDRESS(MATCH(F821,Код_КВР,0)+1,2,,,"КВР")))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21" s="88">
        <v>807</v>
      </c>
      <c r="C821" s="8" t="s">
        <v>221</v>
      </c>
      <c r="D821" s="8" t="s">
        <v>225</v>
      </c>
      <c r="E821" s="115" t="s">
        <v>312</v>
      </c>
      <c r="F821" s="115">
        <v>100</v>
      </c>
      <c r="G821" s="69">
        <f>G822</f>
        <v>33963.1</v>
      </c>
      <c r="H821" s="69">
        <f>H822</f>
        <v>0</v>
      </c>
      <c r="I821" s="69">
        <f aca="true" t="shared" si="165" ref="I821:I890">G821+H821</f>
        <v>33963.1</v>
      </c>
      <c r="J821" s="69">
        <f>J822</f>
        <v>0</v>
      </c>
      <c r="K821" s="85">
        <f t="shared" si="162"/>
        <v>33963.1</v>
      </c>
      <c r="L821" s="13">
        <f>L822</f>
        <v>0</v>
      </c>
      <c r="M821" s="85">
        <f t="shared" si="154"/>
        <v>33963.1</v>
      </c>
      <c r="N821" s="13">
        <f>N822</f>
        <v>0</v>
      </c>
      <c r="O821" s="85">
        <f t="shared" si="155"/>
        <v>33963.1</v>
      </c>
      <c r="P821" s="13">
        <f>P822</f>
        <v>0</v>
      </c>
      <c r="Q821" s="85">
        <f t="shared" si="160"/>
        <v>33963.1</v>
      </c>
    </row>
    <row r="822" spans="1:17" ht="12.75">
      <c r="A822" s="61" t="str">
        <f ca="1" t="shared" si="164"/>
        <v>Расходы на выплаты персоналу муниципальных органов</v>
      </c>
      <c r="B822" s="88">
        <v>807</v>
      </c>
      <c r="C822" s="8" t="s">
        <v>221</v>
      </c>
      <c r="D822" s="8" t="s">
        <v>225</v>
      </c>
      <c r="E822" s="115" t="s">
        <v>312</v>
      </c>
      <c r="F822" s="115">
        <v>120</v>
      </c>
      <c r="G822" s="69">
        <v>33963.1</v>
      </c>
      <c r="H822" s="69"/>
      <c r="I822" s="69">
        <f t="shared" si="165"/>
        <v>33963.1</v>
      </c>
      <c r="J822" s="69"/>
      <c r="K822" s="85">
        <f t="shared" si="162"/>
        <v>33963.1</v>
      </c>
      <c r="L822" s="13"/>
      <c r="M822" s="85">
        <f t="shared" si="154"/>
        <v>33963.1</v>
      </c>
      <c r="N822" s="13"/>
      <c r="O822" s="85">
        <f t="shared" si="155"/>
        <v>33963.1</v>
      </c>
      <c r="P822" s="13"/>
      <c r="Q822" s="85">
        <f t="shared" si="160"/>
        <v>33963.1</v>
      </c>
    </row>
    <row r="823" spans="1:17" ht="12.75">
      <c r="A823" s="61" t="str">
        <f ca="1" t="shared" si="164"/>
        <v>Закупка товаров, работ и услуг для муниципальных нужд</v>
      </c>
      <c r="B823" s="88">
        <v>807</v>
      </c>
      <c r="C823" s="8" t="s">
        <v>221</v>
      </c>
      <c r="D823" s="8" t="s">
        <v>225</v>
      </c>
      <c r="E823" s="115" t="s">
        <v>312</v>
      </c>
      <c r="F823" s="115">
        <v>200</v>
      </c>
      <c r="G823" s="69">
        <f>G824</f>
        <v>72.7</v>
      </c>
      <c r="H823" s="69">
        <f>H824</f>
        <v>0</v>
      </c>
      <c r="I823" s="69">
        <f t="shared" si="165"/>
        <v>72.7</v>
      </c>
      <c r="J823" s="69">
        <f>J824</f>
        <v>0</v>
      </c>
      <c r="K823" s="85">
        <f t="shared" si="162"/>
        <v>72.7</v>
      </c>
      <c r="L823" s="13">
        <f>L824</f>
        <v>0</v>
      </c>
      <c r="M823" s="85">
        <f aca="true" t="shared" si="166" ref="M823:M886">K823+L823</f>
        <v>72.7</v>
      </c>
      <c r="N823" s="13">
        <f>N824</f>
        <v>0</v>
      </c>
      <c r="O823" s="85">
        <f aca="true" t="shared" si="167" ref="O823:O886">M823+N823</f>
        <v>72.7</v>
      </c>
      <c r="P823" s="13">
        <f>P824</f>
        <v>0</v>
      </c>
      <c r="Q823" s="85">
        <f t="shared" si="160"/>
        <v>72.7</v>
      </c>
    </row>
    <row r="824" spans="1:17" ht="33">
      <c r="A824" s="61" t="str">
        <f ca="1" t="shared" si="164"/>
        <v>Иные закупки товаров, работ и услуг для обеспечения муниципальных нужд</v>
      </c>
      <c r="B824" s="88">
        <v>807</v>
      </c>
      <c r="C824" s="8" t="s">
        <v>221</v>
      </c>
      <c r="D824" s="8" t="s">
        <v>225</v>
      </c>
      <c r="E824" s="115" t="s">
        <v>312</v>
      </c>
      <c r="F824" s="115">
        <v>240</v>
      </c>
      <c r="G824" s="69">
        <f>G825</f>
        <v>72.7</v>
      </c>
      <c r="H824" s="69">
        <f>H825</f>
        <v>0</v>
      </c>
      <c r="I824" s="69">
        <f t="shared" si="165"/>
        <v>72.7</v>
      </c>
      <c r="J824" s="69">
        <f>J825</f>
        <v>0</v>
      </c>
      <c r="K824" s="85">
        <f t="shared" si="162"/>
        <v>72.7</v>
      </c>
      <c r="L824" s="13">
        <f>L825</f>
        <v>0</v>
      </c>
      <c r="M824" s="85">
        <f t="shared" si="166"/>
        <v>72.7</v>
      </c>
      <c r="N824" s="13">
        <f>N825</f>
        <v>0</v>
      </c>
      <c r="O824" s="85">
        <f t="shared" si="167"/>
        <v>72.7</v>
      </c>
      <c r="P824" s="13">
        <f>P825</f>
        <v>0</v>
      </c>
      <c r="Q824" s="85">
        <f t="shared" si="160"/>
        <v>72.7</v>
      </c>
    </row>
    <row r="825" spans="1:17" ht="33">
      <c r="A825" s="61" t="str">
        <f ca="1" t="shared" si="164"/>
        <v xml:space="preserve">Прочая закупка товаров, работ и услуг для обеспечения муниципальных нужд         </v>
      </c>
      <c r="B825" s="88">
        <v>807</v>
      </c>
      <c r="C825" s="8" t="s">
        <v>221</v>
      </c>
      <c r="D825" s="8" t="s">
        <v>225</v>
      </c>
      <c r="E825" s="115" t="s">
        <v>312</v>
      </c>
      <c r="F825" s="115">
        <v>244</v>
      </c>
      <c r="G825" s="69">
        <v>72.7</v>
      </c>
      <c r="H825" s="69"/>
      <c r="I825" s="69">
        <f t="shared" si="165"/>
        <v>72.7</v>
      </c>
      <c r="J825" s="69"/>
      <c r="K825" s="85">
        <f t="shared" si="162"/>
        <v>72.7</v>
      </c>
      <c r="L825" s="13"/>
      <c r="M825" s="85">
        <f t="shared" si="166"/>
        <v>72.7</v>
      </c>
      <c r="N825" s="13"/>
      <c r="O825" s="85">
        <f t="shared" si="167"/>
        <v>72.7</v>
      </c>
      <c r="P825" s="13"/>
      <c r="Q825" s="85">
        <f t="shared" si="160"/>
        <v>72.7</v>
      </c>
    </row>
    <row r="826" spans="1:17" ht="12.75">
      <c r="A826" s="61" t="str">
        <f ca="1" t="shared" si="164"/>
        <v>Иные бюджетные ассигнования</v>
      </c>
      <c r="B826" s="88">
        <v>807</v>
      </c>
      <c r="C826" s="8" t="s">
        <v>221</v>
      </c>
      <c r="D826" s="8" t="s">
        <v>225</v>
      </c>
      <c r="E826" s="115" t="s">
        <v>312</v>
      </c>
      <c r="F826" s="115">
        <v>800</v>
      </c>
      <c r="G826" s="69">
        <f>G827</f>
        <v>1.5</v>
      </c>
      <c r="H826" s="69">
        <f>H827</f>
        <v>0</v>
      </c>
      <c r="I826" s="69">
        <f t="shared" si="165"/>
        <v>1.5</v>
      </c>
      <c r="J826" s="69">
        <f>J827</f>
        <v>0</v>
      </c>
      <c r="K826" s="85">
        <f t="shared" si="162"/>
        <v>1.5</v>
      </c>
      <c r="L826" s="13">
        <f>L827</f>
        <v>0</v>
      </c>
      <c r="M826" s="85">
        <f t="shared" si="166"/>
        <v>1.5</v>
      </c>
      <c r="N826" s="13">
        <f>N827</f>
        <v>0</v>
      </c>
      <c r="O826" s="85">
        <f t="shared" si="167"/>
        <v>1.5</v>
      </c>
      <c r="P826" s="13">
        <f>P827</f>
        <v>0</v>
      </c>
      <c r="Q826" s="85">
        <f t="shared" si="160"/>
        <v>1.5</v>
      </c>
    </row>
    <row r="827" spans="1:17" ht="12.75">
      <c r="A827" s="61" t="str">
        <f ca="1" t="shared" si="164"/>
        <v>Уплата налогов, сборов и иных платежей</v>
      </c>
      <c r="B827" s="88">
        <v>807</v>
      </c>
      <c r="C827" s="8" t="s">
        <v>221</v>
      </c>
      <c r="D827" s="8" t="s">
        <v>225</v>
      </c>
      <c r="E827" s="115" t="s">
        <v>312</v>
      </c>
      <c r="F827" s="115">
        <v>850</v>
      </c>
      <c r="G827" s="69">
        <f>G828</f>
        <v>1.5</v>
      </c>
      <c r="H827" s="69">
        <f>H828</f>
        <v>0</v>
      </c>
      <c r="I827" s="69">
        <f t="shared" si="165"/>
        <v>1.5</v>
      </c>
      <c r="J827" s="69">
        <f>J828</f>
        <v>0</v>
      </c>
      <c r="K827" s="85">
        <f t="shared" si="162"/>
        <v>1.5</v>
      </c>
      <c r="L827" s="13">
        <f>L828</f>
        <v>0</v>
      </c>
      <c r="M827" s="85">
        <f t="shared" si="166"/>
        <v>1.5</v>
      </c>
      <c r="N827" s="13">
        <f>N828</f>
        <v>0</v>
      </c>
      <c r="O827" s="85">
        <f t="shared" si="167"/>
        <v>1.5</v>
      </c>
      <c r="P827" s="13">
        <f>P828</f>
        <v>0</v>
      </c>
      <c r="Q827" s="85">
        <f t="shared" si="160"/>
        <v>1.5</v>
      </c>
    </row>
    <row r="828" spans="1:17" ht="12.75">
      <c r="A828" s="61" t="str">
        <f ca="1">IF(ISERROR(MATCH(F828,Код_КВР,0)),"",INDIRECT(ADDRESS(MATCH(F828,Код_КВР,0)+1,2,,,"КВР")))</f>
        <v>Уплата прочих налогов, сборов и иных платежей</v>
      </c>
      <c r="B828" s="88">
        <v>807</v>
      </c>
      <c r="C828" s="8" t="s">
        <v>221</v>
      </c>
      <c r="D828" s="8" t="s">
        <v>225</v>
      </c>
      <c r="E828" s="115" t="s">
        <v>312</v>
      </c>
      <c r="F828" s="115">
        <v>852</v>
      </c>
      <c r="G828" s="69">
        <v>1.5</v>
      </c>
      <c r="H828" s="69"/>
      <c r="I828" s="69">
        <f t="shared" si="165"/>
        <v>1.5</v>
      </c>
      <c r="J828" s="69"/>
      <c r="K828" s="85">
        <f t="shared" si="162"/>
        <v>1.5</v>
      </c>
      <c r="L828" s="13"/>
      <c r="M828" s="85">
        <f t="shared" si="166"/>
        <v>1.5</v>
      </c>
      <c r="N828" s="13"/>
      <c r="O828" s="85">
        <f t="shared" si="167"/>
        <v>1.5</v>
      </c>
      <c r="P828" s="13"/>
      <c r="Q828" s="85">
        <f t="shared" si="160"/>
        <v>1.5</v>
      </c>
    </row>
    <row r="829" spans="1:17" ht="99.75" customHeight="1">
      <c r="A829" s="61" t="str">
        <f ca="1">IF(ISERROR(MATCH(E829,Код_КЦСР,0)),"",INDIRECT(ADDRESS(MATCH(E829,Код_КЦСР,0)+1,2,,,"КЦСР")))</f>
        <v>Осуществление отдельных государственных полномочий в соответствии с законом области от 5 октября 2006 года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 за счет субвенций из областного бюджета</v>
      </c>
      <c r="B829" s="88">
        <v>807</v>
      </c>
      <c r="C829" s="8" t="s">
        <v>221</v>
      </c>
      <c r="D829" s="8" t="s">
        <v>225</v>
      </c>
      <c r="E829" s="115" t="s">
        <v>398</v>
      </c>
      <c r="F829" s="115"/>
      <c r="G829" s="69">
        <f>G830</f>
        <v>247.7</v>
      </c>
      <c r="H829" s="69">
        <f>H830</f>
        <v>0</v>
      </c>
      <c r="I829" s="69">
        <f t="shared" si="165"/>
        <v>247.7</v>
      </c>
      <c r="J829" s="69">
        <f>J830</f>
        <v>0</v>
      </c>
      <c r="K829" s="85">
        <f t="shared" si="162"/>
        <v>247.7</v>
      </c>
      <c r="L829" s="13">
        <f>L830</f>
        <v>0</v>
      </c>
      <c r="M829" s="85">
        <f t="shared" si="166"/>
        <v>247.7</v>
      </c>
      <c r="N829" s="13">
        <f>N830</f>
        <v>0</v>
      </c>
      <c r="O829" s="85">
        <f t="shared" si="167"/>
        <v>247.7</v>
      </c>
      <c r="P829" s="13">
        <f>P830</f>
        <v>0</v>
      </c>
      <c r="Q829" s="85">
        <f t="shared" si="160"/>
        <v>247.7</v>
      </c>
    </row>
    <row r="830" spans="1:17" ht="33">
      <c r="A830" s="61" t="str">
        <f ca="1">IF(ISERROR(MATCH(F830,Код_КВР,0)),"",INDIRECT(ADDRESS(MATCH(F830,Код_КВР,0)+1,2,,,"КВР")))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30" s="88">
        <v>807</v>
      </c>
      <c r="C830" s="8" t="s">
        <v>221</v>
      </c>
      <c r="D830" s="8" t="s">
        <v>225</v>
      </c>
      <c r="E830" s="115" t="s">
        <v>398</v>
      </c>
      <c r="F830" s="115">
        <v>100</v>
      </c>
      <c r="G830" s="69">
        <f>G831</f>
        <v>247.7</v>
      </c>
      <c r="H830" s="69">
        <f>H831</f>
        <v>0</v>
      </c>
      <c r="I830" s="69">
        <f t="shared" si="165"/>
        <v>247.7</v>
      </c>
      <c r="J830" s="69">
        <f>J831</f>
        <v>0</v>
      </c>
      <c r="K830" s="85">
        <f t="shared" si="162"/>
        <v>247.7</v>
      </c>
      <c r="L830" s="13">
        <f>L831</f>
        <v>0</v>
      </c>
      <c r="M830" s="85">
        <f t="shared" si="166"/>
        <v>247.7</v>
      </c>
      <c r="N830" s="13">
        <f>N831</f>
        <v>0</v>
      </c>
      <c r="O830" s="85">
        <f t="shared" si="167"/>
        <v>247.7</v>
      </c>
      <c r="P830" s="13">
        <f>P831</f>
        <v>0</v>
      </c>
      <c r="Q830" s="85">
        <f t="shared" si="160"/>
        <v>247.7</v>
      </c>
    </row>
    <row r="831" spans="1:17" ht="12.75">
      <c r="A831" s="61" t="str">
        <f ca="1">IF(ISERROR(MATCH(F831,Код_КВР,0)),"",INDIRECT(ADDRESS(MATCH(F831,Код_КВР,0)+1,2,,,"КВР")))</f>
        <v>Расходы на выплаты персоналу муниципальных органов</v>
      </c>
      <c r="B831" s="88">
        <v>807</v>
      </c>
      <c r="C831" s="8" t="s">
        <v>221</v>
      </c>
      <c r="D831" s="8" t="s">
        <v>225</v>
      </c>
      <c r="E831" s="115" t="s">
        <v>398</v>
      </c>
      <c r="F831" s="115">
        <v>120</v>
      </c>
      <c r="G831" s="69">
        <v>247.7</v>
      </c>
      <c r="H831" s="69"/>
      <c r="I831" s="69">
        <f t="shared" si="165"/>
        <v>247.7</v>
      </c>
      <c r="J831" s="69"/>
      <c r="K831" s="85">
        <f t="shared" si="162"/>
        <v>247.7</v>
      </c>
      <c r="L831" s="13"/>
      <c r="M831" s="85">
        <f t="shared" si="166"/>
        <v>247.7</v>
      </c>
      <c r="N831" s="13"/>
      <c r="O831" s="85">
        <f t="shared" si="167"/>
        <v>247.7</v>
      </c>
      <c r="P831" s="13"/>
      <c r="Q831" s="85">
        <f t="shared" si="160"/>
        <v>247.7</v>
      </c>
    </row>
    <row r="832" spans="1:17" ht="12.75">
      <c r="A832" s="12" t="s">
        <v>208</v>
      </c>
      <c r="B832" s="88">
        <v>807</v>
      </c>
      <c r="C832" s="8" t="s">
        <v>221</v>
      </c>
      <c r="D832" s="8" t="s">
        <v>232</v>
      </c>
      <c r="E832" s="115"/>
      <c r="F832" s="115"/>
      <c r="G832" s="69">
        <f aca="true" t="shared" si="168" ref="G832:P837">G833</f>
        <v>69251.3</v>
      </c>
      <c r="H832" s="69">
        <f t="shared" si="168"/>
        <v>-9691.9</v>
      </c>
      <c r="I832" s="69">
        <f t="shared" si="165"/>
        <v>59559.4</v>
      </c>
      <c r="J832" s="69">
        <f t="shared" si="168"/>
        <v>-630.1</v>
      </c>
      <c r="K832" s="85">
        <f t="shared" si="162"/>
        <v>58929.3</v>
      </c>
      <c r="L832" s="13">
        <f t="shared" si="168"/>
        <v>-42706.7</v>
      </c>
      <c r="M832" s="85">
        <f t="shared" si="166"/>
        <v>16222.600000000006</v>
      </c>
      <c r="N832" s="13">
        <f t="shared" si="168"/>
        <v>-4163</v>
      </c>
      <c r="O832" s="85">
        <f t="shared" si="167"/>
        <v>12059.600000000006</v>
      </c>
      <c r="P832" s="13">
        <f t="shared" si="168"/>
        <v>0</v>
      </c>
      <c r="Q832" s="85">
        <f t="shared" si="160"/>
        <v>12059.600000000006</v>
      </c>
    </row>
    <row r="833" spans="1:17" ht="33">
      <c r="A833" s="61" t="str">
        <f ca="1">IF(ISERROR(MATCH(E833,Код_КЦСР,0)),"",INDIRECT(ADDRESS(MATCH(E833,Код_КЦСР,0)+1,2,,,"КЦСР")))</f>
        <v>Непрограммные направления деятельности органов местного самоуправления</v>
      </c>
      <c r="B833" s="88">
        <v>807</v>
      </c>
      <c r="C833" s="8" t="s">
        <v>221</v>
      </c>
      <c r="D833" s="8" t="s">
        <v>232</v>
      </c>
      <c r="E833" s="115" t="s">
        <v>305</v>
      </c>
      <c r="F833" s="115"/>
      <c r="G833" s="69">
        <f t="shared" si="168"/>
        <v>69251.3</v>
      </c>
      <c r="H833" s="69">
        <f t="shared" si="168"/>
        <v>-9691.9</v>
      </c>
      <c r="I833" s="69">
        <f t="shared" si="165"/>
        <v>59559.4</v>
      </c>
      <c r="J833" s="69">
        <f t="shared" si="168"/>
        <v>-630.1</v>
      </c>
      <c r="K833" s="85">
        <f t="shared" si="162"/>
        <v>58929.3</v>
      </c>
      <c r="L833" s="13">
        <f t="shared" si="168"/>
        <v>-42706.7</v>
      </c>
      <c r="M833" s="85">
        <f t="shared" si="166"/>
        <v>16222.600000000006</v>
      </c>
      <c r="N833" s="13">
        <f t="shared" si="168"/>
        <v>-4163</v>
      </c>
      <c r="O833" s="85">
        <f t="shared" si="167"/>
        <v>12059.600000000006</v>
      </c>
      <c r="P833" s="13">
        <f t="shared" si="168"/>
        <v>0</v>
      </c>
      <c r="Q833" s="85">
        <f t="shared" si="160"/>
        <v>12059.600000000006</v>
      </c>
    </row>
    <row r="834" spans="1:17" ht="12.75">
      <c r="A834" s="61" t="str">
        <f ca="1">IF(ISERROR(MATCH(E834,Код_КЦСР,0)),"",INDIRECT(ADDRESS(MATCH(E834,Код_КЦСР,0)+1,2,,,"КЦСР")))</f>
        <v>Расходы, не включенные в муниципальные программы города Череповца</v>
      </c>
      <c r="B834" s="88">
        <v>807</v>
      </c>
      <c r="C834" s="8" t="s">
        <v>221</v>
      </c>
      <c r="D834" s="8" t="s">
        <v>232</v>
      </c>
      <c r="E834" s="115" t="s">
        <v>307</v>
      </c>
      <c r="F834" s="115"/>
      <c r="G834" s="69">
        <f t="shared" si="168"/>
        <v>69251.3</v>
      </c>
      <c r="H834" s="69">
        <f t="shared" si="168"/>
        <v>-9691.9</v>
      </c>
      <c r="I834" s="69">
        <f t="shared" si="165"/>
        <v>59559.4</v>
      </c>
      <c r="J834" s="69">
        <f t="shared" si="168"/>
        <v>-630.1</v>
      </c>
      <c r="K834" s="85">
        <f t="shared" si="162"/>
        <v>58929.3</v>
      </c>
      <c r="L834" s="13">
        <f t="shared" si="168"/>
        <v>-42706.7</v>
      </c>
      <c r="M834" s="85">
        <f t="shared" si="166"/>
        <v>16222.600000000006</v>
      </c>
      <c r="N834" s="13">
        <f t="shared" si="168"/>
        <v>-4163</v>
      </c>
      <c r="O834" s="85">
        <f t="shared" si="167"/>
        <v>12059.600000000006</v>
      </c>
      <c r="P834" s="13">
        <f t="shared" si="168"/>
        <v>0</v>
      </c>
      <c r="Q834" s="85">
        <f t="shared" si="160"/>
        <v>12059.600000000006</v>
      </c>
    </row>
    <row r="835" spans="1:17" ht="12.75">
      <c r="A835" s="61" t="str">
        <f ca="1">IF(ISERROR(MATCH(E835,Код_КЦСР,0)),"",INDIRECT(ADDRESS(MATCH(E835,Код_КЦСР,0)+1,2,,,"КЦСР")))</f>
        <v>Резервные фонды</v>
      </c>
      <c r="B835" s="88">
        <v>807</v>
      </c>
      <c r="C835" s="8" t="s">
        <v>221</v>
      </c>
      <c r="D835" s="8" t="s">
        <v>232</v>
      </c>
      <c r="E835" s="115" t="s">
        <v>448</v>
      </c>
      <c r="F835" s="115"/>
      <c r="G835" s="69">
        <f t="shared" si="168"/>
        <v>69251.3</v>
      </c>
      <c r="H835" s="69">
        <f t="shared" si="168"/>
        <v>-9691.9</v>
      </c>
      <c r="I835" s="69">
        <f t="shared" si="165"/>
        <v>59559.4</v>
      </c>
      <c r="J835" s="69">
        <f t="shared" si="168"/>
        <v>-630.1</v>
      </c>
      <c r="K835" s="85">
        <f t="shared" si="162"/>
        <v>58929.3</v>
      </c>
      <c r="L835" s="13">
        <f t="shared" si="168"/>
        <v>-42706.7</v>
      </c>
      <c r="M835" s="85">
        <f t="shared" si="166"/>
        <v>16222.600000000006</v>
      </c>
      <c r="N835" s="13">
        <f t="shared" si="168"/>
        <v>-4163</v>
      </c>
      <c r="O835" s="85">
        <f t="shared" si="167"/>
        <v>12059.600000000006</v>
      </c>
      <c r="P835" s="13">
        <f t="shared" si="168"/>
        <v>0</v>
      </c>
      <c r="Q835" s="85">
        <f t="shared" si="160"/>
        <v>12059.600000000006</v>
      </c>
    </row>
    <row r="836" spans="1:17" ht="12.75">
      <c r="A836" s="61" t="str">
        <f ca="1">IF(ISERROR(MATCH(E836,Код_КЦСР,0)),"",INDIRECT(ADDRESS(MATCH(E836,Код_КЦСР,0)+1,2,,,"КЦСР")))</f>
        <v>Резервные фонды мэрии города</v>
      </c>
      <c r="B836" s="88">
        <v>807</v>
      </c>
      <c r="C836" s="8" t="s">
        <v>221</v>
      </c>
      <c r="D836" s="8" t="s">
        <v>232</v>
      </c>
      <c r="E836" s="115" t="s">
        <v>449</v>
      </c>
      <c r="F836" s="115"/>
      <c r="G836" s="69">
        <f t="shared" si="168"/>
        <v>69251.3</v>
      </c>
      <c r="H836" s="69">
        <f t="shared" si="168"/>
        <v>-9691.9</v>
      </c>
      <c r="I836" s="69">
        <f t="shared" si="165"/>
        <v>59559.4</v>
      </c>
      <c r="J836" s="69">
        <f t="shared" si="168"/>
        <v>-630.1</v>
      </c>
      <c r="K836" s="85">
        <f t="shared" si="162"/>
        <v>58929.3</v>
      </c>
      <c r="L836" s="13">
        <f t="shared" si="168"/>
        <v>-42706.7</v>
      </c>
      <c r="M836" s="85">
        <f t="shared" si="166"/>
        <v>16222.600000000006</v>
      </c>
      <c r="N836" s="13">
        <f t="shared" si="168"/>
        <v>-4163</v>
      </c>
      <c r="O836" s="85">
        <f t="shared" si="167"/>
        <v>12059.600000000006</v>
      </c>
      <c r="P836" s="13">
        <f t="shared" si="168"/>
        <v>0</v>
      </c>
      <c r="Q836" s="85">
        <f t="shared" si="160"/>
        <v>12059.600000000006</v>
      </c>
    </row>
    <row r="837" spans="1:17" ht="12.75">
      <c r="A837" s="61" t="str">
        <f ca="1">IF(ISERROR(MATCH(F837,Код_КВР,0)),"",INDIRECT(ADDRESS(MATCH(F837,Код_КВР,0)+1,2,,,"КВР")))</f>
        <v>Иные бюджетные ассигнования</v>
      </c>
      <c r="B837" s="88">
        <v>807</v>
      </c>
      <c r="C837" s="8" t="s">
        <v>221</v>
      </c>
      <c r="D837" s="8" t="s">
        <v>232</v>
      </c>
      <c r="E837" s="115" t="s">
        <v>449</v>
      </c>
      <c r="F837" s="115">
        <v>800</v>
      </c>
      <c r="G837" s="69">
        <f t="shared" si="168"/>
        <v>69251.3</v>
      </c>
      <c r="H837" s="69">
        <f t="shared" si="168"/>
        <v>-9691.9</v>
      </c>
      <c r="I837" s="69">
        <f t="shared" si="165"/>
        <v>59559.4</v>
      </c>
      <c r="J837" s="69">
        <f t="shared" si="168"/>
        <v>-630.1</v>
      </c>
      <c r="K837" s="85">
        <f t="shared" si="162"/>
        <v>58929.3</v>
      </c>
      <c r="L837" s="13">
        <f t="shared" si="168"/>
        <v>-42706.7</v>
      </c>
      <c r="M837" s="85">
        <f t="shared" si="166"/>
        <v>16222.600000000006</v>
      </c>
      <c r="N837" s="13">
        <f t="shared" si="168"/>
        <v>-4163</v>
      </c>
      <c r="O837" s="85">
        <f t="shared" si="167"/>
        <v>12059.600000000006</v>
      </c>
      <c r="P837" s="13">
        <f t="shared" si="168"/>
        <v>0</v>
      </c>
      <c r="Q837" s="85">
        <f t="shared" si="160"/>
        <v>12059.600000000006</v>
      </c>
    </row>
    <row r="838" spans="1:17" ht="12.75">
      <c r="A838" s="61" t="str">
        <f ca="1">IF(ISERROR(MATCH(F838,Код_КВР,0)),"",INDIRECT(ADDRESS(MATCH(F838,Код_КВР,0)+1,2,,,"КВР")))</f>
        <v>Резервные средства</v>
      </c>
      <c r="B838" s="88">
        <v>807</v>
      </c>
      <c r="C838" s="8" t="s">
        <v>221</v>
      </c>
      <c r="D838" s="8" t="s">
        <v>232</v>
      </c>
      <c r="E838" s="115" t="s">
        <v>449</v>
      </c>
      <c r="F838" s="115">
        <v>870</v>
      </c>
      <c r="G838" s="69">
        <f>106472.7-363.9-35000-1857.5</f>
        <v>69251.3</v>
      </c>
      <c r="H838" s="69">
        <f>-8478.6-1213.3</f>
        <v>-9691.9</v>
      </c>
      <c r="I838" s="69">
        <f t="shared" si="165"/>
        <v>59559.4</v>
      </c>
      <c r="J838" s="69">
        <f>-504.7-134+8.6</f>
        <v>-630.1</v>
      </c>
      <c r="K838" s="85">
        <f t="shared" si="162"/>
        <v>58929.3</v>
      </c>
      <c r="L838" s="13">
        <v>-42706.7</v>
      </c>
      <c r="M838" s="85">
        <f t="shared" si="166"/>
        <v>16222.600000000006</v>
      </c>
      <c r="N838" s="13">
        <f>-3091-1072</f>
        <v>-4163</v>
      </c>
      <c r="O838" s="85">
        <f t="shared" si="167"/>
        <v>12059.600000000006</v>
      </c>
      <c r="P838" s="13"/>
      <c r="Q838" s="85">
        <f t="shared" si="160"/>
        <v>12059.600000000006</v>
      </c>
    </row>
    <row r="839" spans="1:17" ht="12.75">
      <c r="A839" s="12" t="s">
        <v>245</v>
      </c>
      <c r="B839" s="88">
        <v>807</v>
      </c>
      <c r="C839" s="8" t="s">
        <v>221</v>
      </c>
      <c r="D839" s="8" t="s">
        <v>198</v>
      </c>
      <c r="E839" s="115"/>
      <c r="F839" s="115"/>
      <c r="G839" s="69">
        <f aca="true" t="shared" si="169" ref="G839:P845">G840</f>
        <v>300</v>
      </c>
      <c r="H839" s="69">
        <f t="shared" si="169"/>
        <v>0</v>
      </c>
      <c r="I839" s="69">
        <f t="shared" si="165"/>
        <v>300</v>
      </c>
      <c r="J839" s="69">
        <f t="shared" si="169"/>
        <v>0</v>
      </c>
      <c r="K839" s="85">
        <f t="shared" si="162"/>
        <v>300</v>
      </c>
      <c r="L839" s="13">
        <f t="shared" si="169"/>
        <v>0</v>
      </c>
      <c r="M839" s="85">
        <f t="shared" si="166"/>
        <v>300</v>
      </c>
      <c r="N839" s="13">
        <f t="shared" si="169"/>
        <v>0</v>
      </c>
      <c r="O839" s="85">
        <f t="shared" si="167"/>
        <v>300</v>
      </c>
      <c r="P839" s="13">
        <f t="shared" si="169"/>
        <v>0</v>
      </c>
      <c r="Q839" s="85">
        <f t="shared" si="160"/>
        <v>300</v>
      </c>
    </row>
    <row r="840" spans="1:17" ht="33">
      <c r="A840" s="61" t="str">
        <f ca="1">IF(ISERROR(MATCH(E840,Код_КЦСР,0)),"",INDIRECT(ADDRESS(MATCH(E840,Код_КЦСР,0)+1,2,,,"КЦСР")))</f>
        <v>Непрограммные направления деятельности органов местного самоуправления</v>
      </c>
      <c r="B840" s="88">
        <v>807</v>
      </c>
      <c r="C840" s="8" t="s">
        <v>221</v>
      </c>
      <c r="D840" s="8" t="s">
        <v>198</v>
      </c>
      <c r="E840" s="115" t="s">
        <v>305</v>
      </c>
      <c r="F840" s="115"/>
      <c r="G840" s="69">
        <f t="shared" si="169"/>
        <v>300</v>
      </c>
      <c r="H840" s="69">
        <f t="shared" si="169"/>
        <v>0</v>
      </c>
      <c r="I840" s="69">
        <f t="shared" si="165"/>
        <v>300</v>
      </c>
      <c r="J840" s="69">
        <f t="shared" si="169"/>
        <v>0</v>
      </c>
      <c r="K840" s="85">
        <f t="shared" si="162"/>
        <v>300</v>
      </c>
      <c r="L840" s="13">
        <f t="shared" si="169"/>
        <v>0</v>
      </c>
      <c r="M840" s="85">
        <f t="shared" si="166"/>
        <v>300</v>
      </c>
      <c r="N840" s="13">
        <f t="shared" si="169"/>
        <v>0</v>
      </c>
      <c r="O840" s="85">
        <f t="shared" si="167"/>
        <v>300</v>
      </c>
      <c r="P840" s="13">
        <f t="shared" si="169"/>
        <v>0</v>
      </c>
      <c r="Q840" s="85">
        <f t="shared" si="160"/>
        <v>300</v>
      </c>
    </row>
    <row r="841" spans="1:17" ht="12.75">
      <c r="A841" s="61" t="str">
        <f ca="1">IF(ISERROR(MATCH(E841,Код_КЦСР,0)),"",INDIRECT(ADDRESS(MATCH(E841,Код_КЦСР,0)+1,2,,,"КЦСР")))</f>
        <v>Расходы, не включенные в муниципальные программы города Череповца</v>
      </c>
      <c r="B841" s="88">
        <v>807</v>
      </c>
      <c r="C841" s="8" t="s">
        <v>221</v>
      </c>
      <c r="D841" s="8" t="s">
        <v>198</v>
      </c>
      <c r="E841" s="115" t="s">
        <v>307</v>
      </c>
      <c r="F841" s="115"/>
      <c r="G841" s="69">
        <f t="shared" si="169"/>
        <v>300</v>
      </c>
      <c r="H841" s="69">
        <f t="shared" si="169"/>
        <v>0</v>
      </c>
      <c r="I841" s="69">
        <f t="shared" si="165"/>
        <v>300</v>
      </c>
      <c r="J841" s="69">
        <f t="shared" si="169"/>
        <v>0</v>
      </c>
      <c r="K841" s="85">
        <f t="shared" si="162"/>
        <v>300</v>
      </c>
      <c r="L841" s="13">
        <f t="shared" si="169"/>
        <v>0</v>
      </c>
      <c r="M841" s="85">
        <f t="shared" si="166"/>
        <v>300</v>
      </c>
      <c r="N841" s="13">
        <f t="shared" si="169"/>
        <v>0</v>
      </c>
      <c r="O841" s="85">
        <f t="shared" si="167"/>
        <v>300</v>
      </c>
      <c r="P841" s="13">
        <f t="shared" si="169"/>
        <v>0</v>
      </c>
      <c r="Q841" s="85">
        <f t="shared" si="160"/>
        <v>300</v>
      </c>
    </row>
    <row r="842" spans="1:17" ht="33">
      <c r="A842" s="61" t="str">
        <f ca="1">IF(ISERROR(MATCH(E842,Код_КЦСР,0)),"",INDIRECT(ADDRESS(MATCH(E842,Код_КЦСР,0)+1,2,,,"КЦСР")))</f>
        <v>Реализация функций органов местного самоуправления города, связанных с общегородским управлением</v>
      </c>
      <c r="B842" s="88">
        <v>807</v>
      </c>
      <c r="C842" s="8" t="s">
        <v>221</v>
      </c>
      <c r="D842" s="8" t="s">
        <v>198</v>
      </c>
      <c r="E842" s="115" t="s">
        <v>315</v>
      </c>
      <c r="F842" s="115"/>
      <c r="G842" s="69">
        <f t="shared" si="169"/>
        <v>300</v>
      </c>
      <c r="H842" s="69">
        <f t="shared" si="169"/>
        <v>0</v>
      </c>
      <c r="I842" s="69">
        <f t="shared" si="165"/>
        <v>300</v>
      </c>
      <c r="J842" s="69">
        <f t="shared" si="169"/>
        <v>0</v>
      </c>
      <c r="K842" s="85">
        <f t="shared" si="162"/>
        <v>300</v>
      </c>
      <c r="L842" s="13">
        <f t="shared" si="169"/>
        <v>0</v>
      </c>
      <c r="M842" s="85">
        <f t="shared" si="166"/>
        <v>300</v>
      </c>
      <c r="N842" s="13">
        <f t="shared" si="169"/>
        <v>0</v>
      </c>
      <c r="O842" s="85">
        <f t="shared" si="167"/>
        <v>300</v>
      </c>
      <c r="P842" s="13">
        <f t="shared" si="169"/>
        <v>0</v>
      </c>
      <c r="Q842" s="85">
        <f t="shared" si="160"/>
        <v>300</v>
      </c>
    </row>
    <row r="843" spans="1:17" ht="12.75">
      <c r="A843" s="61" t="str">
        <f ca="1">IF(ISERROR(MATCH(E843,Код_КЦСР,0)),"",INDIRECT(ADDRESS(MATCH(E843,Код_КЦСР,0)+1,2,,,"КЦСР")))</f>
        <v>Расходы на судебные издержки и исполнение судебных решений</v>
      </c>
      <c r="B843" s="88">
        <v>807</v>
      </c>
      <c r="C843" s="8" t="s">
        <v>221</v>
      </c>
      <c r="D843" s="8" t="s">
        <v>198</v>
      </c>
      <c r="E843" s="115" t="s">
        <v>317</v>
      </c>
      <c r="F843" s="115"/>
      <c r="G843" s="69">
        <f t="shared" si="169"/>
        <v>300</v>
      </c>
      <c r="H843" s="69">
        <f t="shared" si="169"/>
        <v>0</v>
      </c>
      <c r="I843" s="69">
        <f t="shared" si="165"/>
        <v>300</v>
      </c>
      <c r="J843" s="69">
        <f t="shared" si="169"/>
        <v>0</v>
      </c>
      <c r="K843" s="85">
        <f t="shared" si="162"/>
        <v>300</v>
      </c>
      <c r="L843" s="13">
        <f t="shared" si="169"/>
        <v>0</v>
      </c>
      <c r="M843" s="85">
        <f t="shared" si="166"/>
        <v>300</v>
      </c>
      <c r="N843" s="13">
        <f t="shared" si="169"/>
        <v>0</v>
      </c>
      <c r="O843" s="85">
        <f t="shared" si="167"/>
        <v>300</v>
      </c>
      <c r="P843" s="13">
        <f t="shared" si="169"/>
        <v>0</v>
      </c>
      <c r="Q843" s="85">
        <f t="shared" si="160"/>
        <v>300</v>
      </c>
    </row>
    <row r="844" spans="1:17" ht="12.75">
      <c r="A844" s="61" t="str">
        <f ca="1">IF(ISERROR(MATCH(F844,Код_КВР,0)),"",INDIRECT(ADDRESS(MATCH(F844,Код_КВР,0)+1,2,,,"КВР")))</f>
        <v>Иные бюджетные ассигнования</v>
      </c>
      <c r="B844" s="88">
        <v>807</v>
      </c>
      <c r="C844" s="8" t="s">
        <v>221</v>
      </c>
      <c r="D844" s="8" t="s">
        <v>198</v>
      </c>
      <c r="E844" s="115" t="s">
        <v>317</v>
      </c>
      <c r="F844" s="115">
        <v>800</v>
      </c>
      <c r="G844" s="69">
        <f t="shared" si="169"/>
        <v>300</v>
      </c>
      <c r="H844" s="69">
        <f t="shared" si="169"/>
        <v>0</v>
      </c>
      <c r="I844" s="69">
        <f t="shared" si="165"/>
        <v>300</v>
      </c>
      <c r="J844" s="69">
        <f t="shared" si="169"/>
        <v>0</v>
      </c>
      <c r="K844" s="85">
        <f t="shared" si="162"/>
        <v>300</v>
      </c>
      <c r="L844" s="13">
        <f t="shared" si="169"/>
        <v>0</v>
      </c>
      <c r="M844" s="85">
        <f t="shared" si="166"/>
        <v>300</v>
      </c>
      <c r="N844" s="13">
        <f t="shared" si="169"/>
        <v>0</v>
      </c>
      <c r="O844" s="85">
        <f t="shared" si="167"/>
        <v>300</v>
      </c>
      <c r="P844" s="13">
        <f t="shared" si="169"/>
        <v>0</v>
      </c>
      <c r="Q844" s="85">
        <f t="shared" si="160"/>
        <v>300</v>
      </c>
    </row>
    <row r="845" spans="1:17" ht="12.75">
      <c r="A845" s="61" t="str">
        <f ca="1">IF(ISERROR(MATCH(F845,Код_КВР,0)),"",INDIRECT(ADDRESS(MATCH(F845,Код_КВР,0)+1,2,,,"КВР")))</f>
        <v>Исполнение судебных актов</v>
      </c>
      <c r="B845" s="88">
        <v>807</v>
      </c>
      <c r="C845" s="8" t="s">
        <v>221</v>
      </c>
      <c r="D845" s="8" t="s">
        <v>198</v>
      </c>
      <c r="E845" s="115" t="s">
        <v>317</v>
      </c>
      <c r="F845" s="115">
        <v>830</v>
      </c>
      <c r="G845" s="69">
        <f t="shared" si="169"/>
        <v>300</v>
      </c>
      <c r="H845" s="69">
        <f t="shared" si="169"/>
        <v>0</v>
      </c>
      <c r="I845" s="69">
        <f t="shared" si="165"/>
        <v>300</v>
      </c>
      <c r="J845" s="69">
        <f t="shared" si="169"/>
        <v>0</v>
      </c>
      <c r="K845" s="85">
        <f t="shared" si="162"/>
        <v>300</v>
      </c>
      <c r="L845" s="13">
        <f t="shared" si="169"/>
        <v>0</v>
      </c>
      <c r="M845" s="85">
        <f t="shared" si="166"/>
        <v>300</v>
      </c>
      <c r="N845" s="13">
        <f t="shared" si="169"/>
        <v>0</v>
      </c>
      <c r="O845" s="85">
        <f t="shared" si="167"/>
        <v>300</v>
      </c>
      <c r="P845" s="13">
        <f t="shared" si="169"/>
        <v>0</v>
      </c>
      <c r="Q845" s="85">
        <f t="shared" si="160"/>
        <v>300</v>
      </c>
    </row>
    <row r="846" spans="1:17" ht="81" customHeight="1">
      <c r="A846" s="61" t="str">
        <f ca="1">IF(ISERROR(MATCH(F846,Код_КВР,0)),"",INDIRECT(ADDRESS(MATCH(F846,Код_КВР,0)+1,2,,,"КВР")))</f>
        <v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v>
      </c>
      <c r="B846" s="88">
        <v>807</v>
      </c>
      <c r="C846" s="8" t="s">
        <v>221</v>
      </c>
      <c r="D846" s="8" t="s">
        <v>198</v>
      </c>
      <c r="E846" s="115" t="s">
        <v>317</v>
      </c>
      <c r="F846" s="115">
        <v>831</v>
      </c>
      <c r="G846" s="69">
        <v>300</v>
      </c>
      <c r="H846" s="69"/>
      <c r="I846" s="69">
        <f t="shared" si="165"/>
        <v>300</v>
      </c>
      <c r="J846" s="69"/>
      <c r="K846" s="85">
        <f t="shared" si="162"/>
        <v>300</v>
      </c>
      <c r="L846" s="13"/>
      <c r="M846" s="85">
        <f t="shared" si="166"/>
        <v>300</v>
      </c>
      <c r="N846" s="13"/>
      <c r="O846" s="85">
        <f t="shared" si="167"/>
        <v>300</v>
      </c>
      <c r="P846" s="13"/>
      <c r="Q846" s="85">
        <f t="shared" si="160"/>
        <v>300</v>
      </c>
    </row>
    <row r="847" spans="1:17" ht="12.75">
      <c r="A847" s="61" t="str">
        <f ca="1">IF(ISERROR(MATCH(C847,Код_Раздел,0)),"",INDIRECT(ADDRESS(MATCH(C847,Код_Раздел,0)+1,2,,,"Раздел")))</f>
        <v>Национальная экономика</v>
      </c>
      <c r="B847" s="88">
        <v>807</v>
      </c>
      <c r="C847" s="8" t="s">
        <v>224</v>
      </c>
      <c r="D847" s="8"/>
      <c r="E847" s="115"/>
      <c r="F847" s="115"/>
      <c r="G847" s="69">
        <f aca="true" t="shared" si="170" ref="G847:P852">G848</f>
        <v>117199.6</v>
      </c>
      <c r="H847" s="69">
        <f t="shared" si="170"/>
        <v>-64000</v>
      </c>
      <c r="I847" s="69">
        <f t="shared" si="165"/>
        <v>53199.600000000006</v>
      </c>
      <c r="J847" s="69">
        <f t="shared" si="170"/>
        <v>-50171.2</v>
      </c>
      <c r="K847" s="85">
        <f t="shared" si="162"/>
        <v>3028.4000000000087</v>
      </c>
      <c r="L847" s="13">
        <f t="shared" si="170"/>
        <v>-3020</v>
      </c>
      <c r="M847" s="85">
        <f t="shared" si="166"/>
        <v>8.400000000008731</v>
      </c>
      <c r="N847" s="13">
        <f t="shared" si="170"/>
        <v>0</v>
      </c>
      <c r="O847" s="85">
        <f t="shared" si="167"/>
        <v>8.400000000008731</v>
      </c>
      <c r="P847" s="13">
        <f t="shared" si="170"/>
        <v>0</v>
      </c>
      <c r="Q847" s="85">
        <f t="shared" si="160"/>
        <v>8.400000000008731</v>
      </c>
    </row>
    <row r="848" spans="1:17" ht="12.75">
      <c r="A848" s="12" t="s">
        <v>231</v>
      </c>
      <c r="B848" s="88">
        <v>807</v>
      </c>
      <c r="C848" s="8" t="s">
        <v>224</v>
      </c>
      <c r="D848" s="8" t="s">
        <v>204</v>
      </c>
      <c r="E848" s="115"/>
      <c r="F848" s="115"/>
      <c r="G848" s="69">
        <f t="shared" si="170"/>
        <v>117199.6</v>
      </c>
      <c r="H848" s="69">
        <f t="shared" si="170"/>
        <v>-64000</v>
      </c>
      <c r="I848" s="69">
        <f t="shared" si="165"/>
        <v>53199.600000000006</v>
      </c>
      <c r="J848" s="69">
        <f t="shared" si="170"/>
        <v>-50171.2</v>
      </c>
      <c r="K848" s="85">
        <f t="shared" si="162"/>
        <v>3028.4000000000087</v>
      </c>
      <c r="L848" s="13">
        <f t="shared" si="170"/>
        <v>-3020</v>
      </c>
      <c r="M848" s="85">
        <f t="shared" si="166"/>
        <v>8.400000000008731</v>
      </c>
      <c r="N848" s="13">
        <f t="shared" si="170"/>
        <v>0</v>
      </c>
      <c r="O848" s="85">
        <f t="shared" si="167"/>
        <v>8.400000000008731</v>
      </c>
      <c r="P848" s="13">
        <f t="shared" si="170"/>
        <v>0</v>
      </c>
      <c r="Q848" s="85">
        <f t="shared" si="160"/>
        <v>8.400000000008731</v>
      </c>
    </row>
    <row r="849" spans="1:17" ht="33">
      <c r="A849" s="61" t="str">
        <f ca="1">IF(ISERROR(MATCH(E849,Код_КЦСР,0)),"",INDIRECT(ADDRESS(MATCH(E849,Код_КЦСР,0)+1,2,,,"КЦСР")))</f>
        <v>Непрограммные направления деятельности органов местного самоуправления</v>
      </c>
      <c r="B849" s="88">
        <v>807</v>
      </c>
      <c r="C849" s="8" t="s">
        <v>224</v>
      </c>
      <c r="D849" s="8" t="s">
        <v>204</v>
      </c>
      <c r="E849" s="115" t="s">
        <v>305</v>
      </c>
      <c r="F849" s="115"/>
      <c r="G849" s="69">
        <f t="shared" si="170"/>
        <v>117199.6</v>
      </c>
      <c r="H849" s="69">
        <f t="shared" si="170"/>
        <v>-64000</v>
      </c>
      <c r="I849" s="69">
        <f t="shared" si="165"/>
        <v>53199.600000000006</v>
      </c>
      <c r="J849" s="69">
        <f t="shared" si="170"/>
        <v>-50171.2</v>
      </c>
      <c r="K849" s="85">
        <f t="shared" si="162"/>
        <v>3028.4000000000087</v>
      </c>
      <c r="L849" s="13">
        <f t="shared" si="170"/>
        <v>-3020</v>
      </c>
      <c r="M849" s="85">
        <f t="shared" si="166"/>
        <v>8.400000000008731</v>
      </c>
      <c r="N849" s="13">
        <f t="shared" si="170"/>
        <v>0</v>
      </c>
      <c r="O849" s="85">
        <f t="shared" si="167"/>
        <v>8.400000000008731</v>
      </c>
      <c r="P849" s="13">
        <f t="shared" si="170"/>
        <v>0</v>
      </c>
      <c r="Q849" s="85">
        <f t="shared" si="160"/>
        <v>8.400000000008731</v>
      </c>
    </row>
    <row r="850" spans="1:17" ht="12.75">
      <c r="A850" s="61" t="str">
        <f ca="1">IF(ISERROR(MATCH(E850,Код_КЦСР,0)),"",INDIRECT(ADDRESS(MATCH(E850,Код_КЦСР,0)+1,2,,,"КЦСР")))</f>
        <v>Расходы, не включенные в муниципальные программы города Череповца</v>
      </c>
      <c r="B850" s="88">
        <v>807</v>
      </c>
      <c r="C850" s="8" t="s">
        <v>224</v>
      </c>
      <c r="D850" s="8" t="s">
        <v>204</v>
      </c>
      <c r="E850" s="115" t="s">
        <v>307</v>
      </c>
      <c r="F850" s="115"/>
      <c r="G850" s="69">
        <f t="shared" si="170"/>
        <v>117199.6</v>
      </c>
      <c r="H850" s="69">
        <f t="shared" si="170"/>
        <v>-64000</v>
      </c>
      <c r="I850" s="69">
        <f t="shared" si="165"/>
        <v>53199.600000000006</v>
      </c>
      <c r="J850" s="69">
        <f t="shared" si="170"/>
        <v>-50171.2</v>
      </c>
      <c r="K850" s="85">
        <f t="shared" si="162"/>
        <v>3028.4000000000087</v>
      </c>
      <c r="L850" s="13">
        <f t="shared" si="170"/>
        <v>-3020</v>
      </c>
      <c r="M850" s="85">
        <f t="shared" si="166"/>
        <v>8.400000000008731</v>
      </c>
      <c r="N850" s="13">
        <f t="shared" si="170"/>
        <v>0</v>
      </c>
      <c r="O850" s="85">
        <f t="shared" si="167"/>
        <v>8.400000000008731</v>
      </c>
      <c r="P850" s="13">
        <f t="shared" si="170"/>
        <v>0</v>
      </c>
      <c r="Q850" s="85">
        <f t="shared" si="160"/>
        <v>8.400000000008731</v>
      </c>
    </row>
    <row r="851" spans="1:17" ht="12.75">
      <c r="A851" s="61" t="str">
        <f ca="1">IF(ISERROR(MATCH(E851,Код_КЦСР,0)),"",INDIRECT(ADDRESS(MATCH(E851,Код_КЦСР,0)+1,2,,,"КЦСР")))</f>
        <v>Кредиторская задолженность, сложившаяся по итогам 2013 года</v>
      </c>
      <c r="B851" s="88">
        <v>807</v>
      </c>
      <c r="C851" s="8" t="s">
        <v>224</v>
      </c>
      <c r="D851" s="8" t="s">
        <v>204</v>
      </c>
      <c r="E851" s="115" t="s">
        <v>377</v>
      </c>
      <c r="F851" s="115"/>
      <c r="G851" s="69">
        <f t="shared" si="170"/>
        <v>117199.6</v>
      </c>
      <c r="H851" s="69">
        <f t="shared" si="170"/>
        <v>-64000</v>
      </c>
      <c r="I851" s="69">
        <f t="shared" si="165"/>
        <v>53199.600000000006</v>
      </c>
      <c r="J851" s="69">
        <f t="shared" si="170"/>
        <v>-50171.2</v>
      </c>
      <c r="K851" s="85">
        <f t="shared" si="162"/>
        <v>3028.4000000000087</v>
      </c>
      <c r="L851" s="13">
        <f t="shared" si="170"/>
        <v>-3020</v>
      </c>
      <c r="M851" s="85">
        <f t="shared" si="166"/>
        <v>8.400000000008731</v>
      </c>
      <c r="N851" s="13">
        <f t="shared" si="170"/>
        <v>0</v>
      </c>
      <c r="O851" s="85">
        <f t="shared" si="167"/>
        <v>8.400000000008731</v>
      </c>
      <c r="P851" s="13">
        <f t="shared" si="170"/>
        <v>0</v>
      </c>
      <c r="Q851" s="85">
        <f t="shared" si="160"/>
        <v>8.400000000008731</v>
      </c>
    </row>
    <row r="852" spans="1:17" ht="12.75">
      <c r="A852" s="61" t="str">
        <f ca="1">IF(ISERROR(MATCH(F852,Код_КВР,0)),"",INDIRECT(ADDRESS(MATCH(F852,Код_КВР,0)+1,2,,,"КВР")))</f>
        <v>Закупка товаров, работ и услуг для муниципальных нужд</v>
      </c>
      <c r="B852" s="88">
        <v>807</v>
      </c>
      <c r="C852" s="8" t="s">
        <v>224</v>
      </c>
      <c r="D852" s="8" t="s">
        <v>204</v>
      </c>
      <c r="E852" s="115" t="s">
        <v>377</v>
      </c>
      <c r="F852" s="115">
        <v>200</v>
      </c>
      <c r="G852" s="69">
        <f t="shared" si="170"/>
        <v>117199.6</v>
      </c>
      <c r="H852" s="69">
        <f t="shared" si="170"/>
        <v>-64000</v>
      </c>
      <c r="I852" s="69">
        <f t="shared" si="165"/>
        <v>53199.600000000006</v>
      </c>
      <c r="J852" s="69">
        <f t="shared" si="170"/>
        <v>-50171.2</v>
      </c>
      <c r="K852" s="85">
        <f t="shared" si="162"/>
        <v>3028.4000000000087</v>
      </c>
      <c r="L852" s="13">
        <f t="shared" si="170"/>
        <v>-3020</v>
      </c>
      <c r="M852" s="85">
        <f t="shared" si="166"/>
        <v>8.400000000008731</v>
      </c>
      <c r="N852" s="13">
        <f t="shared" si="170"/>
        <v>0</v>
      </c>
      <c r="O852" s="85">
        <f t="shared" si="167"/>
        <v>8.400000000008731</v>
      </c>
      <c r="P852" s="13">
        <f t="shared" si="170"/>
        <v>0</v>
      </c>
      <c r="Q852" s="85">
        <f t="shared" si="160"/>
        <v>8.400000000008731</v>
      </c>
    </row>
    <row r="853" spans="1:17" ht="33">
      <c r="A853" s="61" t="str">
        <f ca="1">IF(ISERROR(MATCH(F853,Код_КВР,0)),"",INDIRECT(ADDRESS(MATCH(F853,Код_КВР,0)+1,2,,,"КВР")))</f>
        <v>Иные закупки товаров, работ и услуг для обеспечения муниципальных нужд</v>
      </c>
      <c r="B853" s="88">
        <v>807</v>
      </c>
      <c r="C853" s="8" t="s">
        <v>224</v>
      </c>
      <c r="D853" s="8" t="s">
        <v>204</v>
      </c>
      <c r="E853" s="115" t="s">
        <v>377</v>
      </c>
      <c r="F853" s="115">
        <v>240</v>
      </c>
      <c r="G853" s="69">
        <f>G854</f>
        <v>117199.6</v>
      </c>
      <c r="H853" s="69">
        <f>H854</f>
        <v>-64000</v>
      </c>
      <c r="I853" s="69">
        <f t="shared" si="165"/>
        <v>53199.600000000006</v>
      </c>
      <c r="J853" s="69">
        <f>J854</f>
        <v>-50171.2</v>
      </c>
      <c r="K853" s="85">
        <f t="shared" si="162"/>
        <v>3028.4000000000087</v>
      </c>
      <c r="L853" s="13">
        <f>L854</f>
        <v>-3020</v>
      </c>
      <c r="M853" s="85">
        <f t="shared" si="166"/>
        <v>8.400000000008731</v>
      </c>
      <c r="N853" s="13">
        <f>N854</f>
        <v>0</v>
      </c>
      <c r="O853" s="85">
        <f t="shared" si="167"/>
        <v>8.400000000008731</v>
      </c>
      <c r="P853" s="13">
        <f>P854</f>
        <v>0</v>
      </c>
      <c r="Q853" s="85">
        <f t="shared" si="160"/>
        <v>8.400000000008731</v>
      </c>
    </row>
    <row r="854" spans="1:17" ht="33">
      <c r="A854" s="61" t="str">
        <f ca="1">IF(ISERROR(MATCH(F854,Код_КВР,0)),"",INDIRECT(ADDRESS(MATCH(F854,Код_КВР,0)+1,2,,,"КВР")))</f>
        <v xml:space="preserve">Прочая закупка товаров, работ и услуг для обеспечения муниципальных нужд         </v>
      </c>
      <c r="B854" s="88">
        <v>807</v>
      </c>
      <c r="C854" s="8" t="s">
        <v>224</v>
      </c>
      <c r="D854" s="8" t="s">
        <v>204</v>
      </c>
      <c r="E854" s="115" t="s">
        <v>377</v>
      </c>
      <c r="F854" s="115">
        <v>244</v>
      </c>
      <c r="G854" s="69">
        <v>117199.6</v>
      </c>
      <c r="H854" s="69">
        <v>-64000</v>
      </c>
      <c r="I854" s="69">
        <f t="shared" si="165"/>
        <v>53199.600000000006</v>
      </c>
      <c r="J854" s="69">
        <f>-52847.5+2746-69-0.7</f>
        <v>-50171.2</v>
      </c>
      <c r="K854" s="85">
        <f t="shared" si="162"/>
        <v>3028.4000000000087</v>
      </c>
      <c r="L854" s="13">
        <v>-3020</v>
      </c>
      <c r="M854" s="85">
        <f t="shared" si="166"/>
        <v>8.400000000008731</v>
      </c>
      <c r="N854" s="13"/>
      <c r="O854" s="85">
        <f t="shared" si="167"/>
        <v>8.400000000008731</v>
      </c>
      <c r="P854" s="13"/>
      <c r="Q854" s="85">
        <f t="shared" si="160"/>
        <v>8.400000000008731</v>
      </c>
    </row>
    <row r="855" spans="1:17" ht="12.75">
      <c r="A855" s="61" t="str">
        <f ca="1">IF(ISERROR(MATCH(C855,Код_Раздел,0)),"",INDIRECT(ADDRESS(MATCH(C855,Код_Раздел,0)+1,2,,,"Раздел")))</f>
        <v>Обслуживание государственного и муниципального долга</v>
      </c>
      <c r="B855" s="88">
        <v>807</v>
      </c>
      <c r="C855" s="8" t="s">
        <v>198</v>
      </c>
      <c r="D855" s="8"/>
      <c r="E855" s="115"/>
      <c r="F855" s="115"/>
      <c r="G855" s="69">
        <f aca="true" t="shared" si="171" ref="G855:P861">G856</f>
        <v>46394.2</v>
      </c>
      <c r="H855" s="69">
        <f t="shared" si="171"/>
        <v>0</v>
      </c>
      <c r="I855" s="69">
        <f t="shared" si="165"/>
        <v>46394.2</v>
      </c>
      <c r="J855" s="69">
        <f t="shared" si="171"/>
        <v>0</v>
      </c>
      <c r="K855" s="85">
        <f t="shared" si="162"/>
        <v>46394.2</v>
      </c>
      <c r="L855" s="13">
        <f t="shared" si="171"/>
        <v>0</v>
      </c>
      <c r="M855" s="85">
        <f t="shared" si="166"/>
        <v>46394.2</v>
      </c>
      <c r="N855" s="13">
        <f t="shared" si="171"/>
        <v>0</v>
      </c>
      <c r="O855" s="85">
        <f t="shared" si="167"/>
        <v>46394.2</v>
      </c>
      <c r="P855" s="13">
        <f t="shared" si="171"/>
        <v>0</v>
      </c>
      <c r="Q855" s="85">
        <f t="shared" si="160"/>
        <v>46394.2</v>
      </c>
    </row>
    <row r="856" spans="1:17" ht="12.75">
      <c r="A856" s="12" t="s">
        <v>268</v>
      </c>
      <c r="B856" s="88">
        <v>807</v>
      </c>
      <c r="C856" s="8" t="s">
        <v>198</v>
      </c>
      <c r="D856" s="8" t="s">
        <v>221</v>
      </c>
      <c r="E856" s="115"/>
      <c r="F856" s="115"/>
      <c r="G856" s="69">
        <f t="shared" si="171"/>
        <v>46394.2</v>
      </c>
      <c r="H856" s="69">
        <f t="shared" si="171"/>
        <v>0</v>
      </c>
      <c r="I856" s="69">
        <f t="shared" si="165"/>
        <v>46394.2</v>
      </c>
      <c r="J856" s="69">
        <f t="shared" si="171"/>
        <v>0</v>
      </c>
      <c r="K856" s="85">
        <f t="shared" si="162"/>
        <v>46394.2</v>
      </c>
      <c r="L856" s="13">
        <f t="shared" si="171"/>
        <v>0</v>
      </c>
      <c r="M856" s="85">
        <f t="shared" si="166"/>
        <v>46394.2</v>
      </c>
      <c r="N856" s="13">
        <f t="shared" si="171"/>
        <v>0</v>
      </c>
      <c r="O856" s="85">
        <f t="shared" si="167"/>
        <v>46394.2</v>
      </c>
      <c r="P856" s="13">
        <f t="shared" si="171"/>
        <v>0</v>
      </c>
      <c r="Q856" s="85">
        <f t="shared" si="160"/>
        <v>46394.2</v>
      </c>
    </row>
    <row r="857" spans="1:17" ht="33">
      <c r="A857" s="61" t="str">
        <f ca="1">IF(ISERROR(MATCH(E857,Код_КЦСР,0)),"",INDIRECT(ADDRESS(MATCH(E857,Код_КЦСР,0)+1,2,,,"КЦСР")))</f>
        <v>Непрограммные направления деятельности органов местного самоуправления</v>
      </c>
      <c r="B857" s="88">
        <v>807</v>
      </c>
      <c r="C857" s="8" t="s">
        <v>198</v>
      </c>
      <c r="D857" s="8" t="s">
        <v>221</v>
      </c>
      <c r="E857" s="115" t="s">
        <v>305</v>
      </c>
      <c r="F857" s="115"/>
      <c r="G857" s="69">
        <f t="shared" si="171"/>
        <v>46394.2</v>
      </c>
      <c r="H857" s="69">
        <f t="shared" si="171"/>
        <v>0</v>
      </c>
      <c r="I857" s="69">
        <f t="shared" si="165"/>
        <v>46394.2</v>
      </c>
      <c r="J857" s="69">
        <f t="shared" si="171"/>
        <v>0</v>
      </c>
      <c r="K857" s="85">
        <f t="shared" si="162"/>
        <v>46394.2</v>
      </c>
      <c r="L857" s="13">
        <f t="shared" si="171"/>
        <v>0</v>
      </c>
      <c r="M857" s="85">
        <f t="shared" si="166"/>
        <v>46394.2</v>
      </c>
      <c r="N857" s="13">
        <f t="shared" si="171"/>
        <v>0</v>
      </c>
      <c r="O857" s="85">
        <f t="shared" si="167"/>
        <v>46394.2</v>
      </c>
      <c r="P857" s="13">
        <f t="shared" si="171"/>
        <v>0</v>
      </c>
      <c r="Q857" s="85">
        <f t="shared" si="160"/>
        <v>46394.2</v>
      </c>
    </row>
    <row r="858" spans="1:17" ht="12.75">
      <c r="A858" s="61" t="str">
        <f ca="1">IF(ISERROR(MATCH(E858,Код_КЦСР,0)),"",INDIRECT(ADDRESS(MATCH(E858,Код_КЦСР,0)+1,2,,,"КЦСР")))</f>
        <v>Расходы, не включенные в муниципальные программы города Череповца</v>
      </c>
      <c r="B858" s="88">
        <v>807</v>
      </c>
      <c r="C858" s="8" t="s">
        <v>198</v>
      </c>
      <c r="D858" s="8" t="s">
        <v>221</v>
      </c>
      <c r="E858" s="115" t="s">
        <v>307</v>
      </c>
      <c r="F858" s="115"/>
      <c r="G858" s="69">
        <f t="shared" si="171"/>
        <v>46394.2</v>
      </c>
      <c r="H858" s="69">
        <f t="shared" si="171"/>
        <v>0</v>
      </c>
      <c r="I858" s="69">
        <f t="shared" si="165"/>
        <v>46394.2</v>
      </c>
      <c r="J858" s="69">
        <f t="shared" si="171"/>
        <v>0</v>
      </c>
      <c r="K858" s="85">
        <f t="shared" si="162"/>
        <v>46394.2</v>
      </c>
      <c r="L858" s="13">
        <f t="shared" si="171"/>
        <v>0</v>
      </c>
      <c r="M858" s="85">
        <f t="shared" si="166"/>
        <v>46394.2</v>
      </c>
      <c r="N858" s="13">
        <f t="shared" si="171"/>
        <v>0</v>
      </c>
      <c r="O858" s="85">
        <f t="shared" si="167"/>
        <v>46394.2</v>
      </c>
      <c r="P858" s="13">
        <f t="shared" si="171"/>
        <v>0</v>
      </c>
      <c r="Q858" s="85">
        <f t="shared" si="160"/>
        <v>46394.2</v>
      </c>
    </row>
    <row r="859" spans="1:17" ht="12.75">
      <c r="A859" s="61" t="str">
        <f ca="1">IF(ISERROR(MATCH(E859,Код_КЦСР,0)),"",INDIRECT(ADDRESS(MATCH(E859,Код_КЦСР,0)+1,2,,,"КЦСР")))</f>
        <v>Процентные платежи по долговым обязательствам</v>
      </c>
      <c r="B859" s="88">
        <v>807</v>
      </c>
      <c r="C859" s="8" t="s">
        <v>198</v>
      </c>
      <c r="D859" s="8" t="s">
        <v>221</v>
      </c>
      <c r="E859" s="115" t="s">
        <v>320</v>
      </c>
      <c r="F859" s="115"/>
      <c r="G859" s="69">
        <f t="shared" si="171"/>
        <v>46394.2</v>
      </c>
      <c r="H859" s="69">
        <f t="shared" si="171"/>
        <v>0</v>
      </c>
      <c r="I859" s="69">
        <f t="shared" si="165"/>
        <v>46394.2</v>
      </c>
      <c r="J859" s="69">
        <f t="shared" si="171"/>
        <v>0</v>
      </c>
      <c r="K859" s="85">
        <f t="shared" si="162"/>
        <v>46394.2</v>
      </c>
      <c r="L859" s="13">
        <f t="shared" si="171"/>
        <v>0</v>
      </c>
      <c r="M859" s="85">
        <f t="shared" si="166"/>
        <v>46394.2</v>
      </c>
      <c r="N859" s="13">
        <f t="shared" si="171"/>
        <v>0</v>
      </c>
      <c r="O859" s="85">
        <f t="shared" si="167"/>
        <v>46394.2</v>
      </c>
      <c r="P859" s="13">
        <f t="shared" si="171"/>
        <v>0</v>
      </c>
      <c r="Q859" s="85">
        <f t="shared" si="160"/>
        <v>46394.2</v>
      </c>
    </row>
    <row r="860" spans="1:17" ht="12.75">
      <c r="A860" s="61" t="str">
        <f ca="1">IF(ISERROR(MATCH(E860,Код_КЦСР,0)),"",INDIRECT(ADDRESS(MATCH(E860,Код_КЦСР,0)+1,2,,,"КЦСР")))</f>
        <v>Процентные платежи по муниципальному долгу</v>
      </c>
      <c r="B860" s="88">
        <v>807</v>
      </c>
      <c r="C860" s="8" t="s">
        <v>198</v>
      </c>
      <c r="D860" s="8" t="s">
        <v>221</v>
      </c>
      <c r="E860" s="115" t="s">
        <v>321</v>
      </c>
      <c r="F860" s="115"/>
      <c r="G860" s="69">
        <f t="shared" si="171"/>
        <v>46394.2</v>
      </c>
      <c r="H860" s="69">
        <f t="shared" si="171"/>
        <v>0</v>
      </c>
      <c r="I860" s="69">
        <f t="shared" si="165"/>
        <v>46394.2</v>
      </c>
      <c r="J860" s="69">
        <f t="shared" si="171"/>
        <v>0</v>
      </c>
      <c r="K860" s="85">
        <f t="shared" si="162"/>
        <v>46394.2</v>
      </c>
      <c r="L860" s="13">
        <f t="shared" si="171"/>
        <v>0</v>
      </c>
      <c r="M860" s="85">
        <f t="shared" si="166"/>
        <v>46394.2</v>
      </c>
      <c r="N860" s="13">
        <f t="shared" si="171"/>
        <v>0</v>
      </c>
      <c r="O860" s="85">
        <f t="shared" si="167"/>
        <v>46394.2</v>
      </c>
      <c r="P860" s="13">
        <f t="shared" si="171"/>
        <v>0</v>
      </c>
      <c r="Q860" s="85">
        <f t="shared" si="160"/>
        <v>46394.2</v>
      </c>
    </row>
    <row r="861" spans="1:17" ht="12.75">
      <c r="A861" s="61" t="str">
        <f ca="1">IF(ISERROR(MATCH(F861,Код_КВР,0)),"",INDIRECT(ADDRESS(MATCH(F861,Код_КВР,0)+1,2,,,"КВР")))</f>
        <v>Обслуживание государственного (муниципального) долга</v>
      </c>
      <c r="B861" s="88">
        <v>807</v>
      </c>
      <c r="C861" s="8" t="s">
        <v>198</v>
      </c>
      <c r="D861" s="8" t="s">
        <v>221</v>
      </c>
      <c r="E861" s="115" t="s">
        <v>321</v>
      </c>
      <c r="F861" s="115">
        <v>700</v>
      </c>
      <c r="G861" s="69">
        <f t="shared" si="171"/>
        <v>46394.2</v>
      </c>
      <c r="H861" s="69">
        <f t="shared" si="171"/>
        <v>0</v>
      </c>
      <c r="I861" s="69">
        <f t="shared" si="165"/>
        <v>46394.2</v>
      </c>
      <c r="J861" s="69">
        <f t="shared" si="171"/>
        <v>0</v>
      </c>
      <c r="K861" s="85">
        <f t="shared" si="162"/>
        <v>46394.2</v>
      </c>
      <c r="L861" s="13">
        <f t="shared" si="171"/>
        <v>0</v>
      </c>
      <c r="M861" s="85">
        <f t="shared" si="166"/>
        <v>46394.2</v>
      </c>
      <c r="N861" s="13">
        <f t="shared" si="171"/>
        <v>0</v>
      </c>
      <c r="O861" s="85">
        <f t="shared" si="167"/>
        <v>46394.2</v>
      </c>
      <c r="P861" s="13">
        <f t="shared" si="171"/>
        <v>0</v>
      </c>
      <c r="Q861" s="85">
        <f t="shared" si="160"/>
        <v>46394.2</v>
      </c>
    </row>
    <row r="862" spans="1:17" ht="12.75">
      <c r="A862" s="61" t="str">
        <f ca="1">IF(ISERROR(MATCH(F862,Код_КВР,0)),"",INDIRECT(ADDRESS(MATCH(F862,Код_КВР,0)+1,2,,,"КВР")))</f>
        <v>Обслуживание муниципального долга</v>
      </c>
      <c r="B862" s="88">
        <v>807</v>
      </c>
      <c r="C862" s="8" t="s">
        <v>198</v>
      </c>
      <c r="D862" s="8" t="s">
        <v>221</v>
      </c>
      <c r="E862" s="115" t="s">
        <v>321</v>
      </c>
      <c r="F862" s="115">
        <v>730</v>
      </c>
      <c r="G862" s="69">
        <v>46394.2</v>
      </c>
      <c r="H862" s="69"/>
      <c r="I862" s="69">
        <f t="shared" si="165"/>
        <v>46394.2</v>
      </c>
      <c r="J862" s="69"/>
      <c r="K862" s="85">
        <f t="shared" si="162"/>
        <v>46394.2</v>
      </c>
      <c r="L862" s="13"/>
      <c r="M862" s="85">
        <f t="shared" si="166"/>
        <v>46394.2</v>
      </c>
      <c r="N862" s="13"/>
      <c r="O862" s="85">
        <f t="shared" si="167"/>
        <v>46394.2</v>
      </c>
      <c r="P862" s="13"/>
      <c r="Q862" s="85">
        <f t="shared" si="160"/>
        <v>46394.2</v>
      </c>
    </row>
    <row r="863" spans="1:17" ht="12.75">
      <c r="A863" s="61" t="str">
        <f ca="1">IF(ISERROR(MATCH(B863,Код_ППП,0)),"",INDIRECT(ADDRESS(MATCH(B863,Код_ППП,0)+1,2,,,"ППП")))</f>
        <v>УПРАВЛЕНИЕ ПО ДЕЛАМ КУЛЬТУРЫ МЭРИИ ГОРОДА</v>
      </c>
      <c r="B863" s="88">
        <v>808</v>
      </c>
      <c r="C863" s="8"/>
      <c r="D863" s="8"/>
      <c r="E863" s="115"/>
      <c r="F863" s="115"/>
      <c r="G863" s="69">
        <f>G864+G873+G904</f>
        <v>321679.5</v>
      </c>
      <c r="H863" s="69">
        <f>H864+H873+H904</f>
        <v>0</v>
      </c>
      <c r="I863" s="69">
        <f t="shared" si="165"/>
        <v>321679.5</v>
      </c>
      <c r="J863" s="69">
        <f>J864+J873+J904</f>
        <v>-370.69999999999993</v>
      </c>
      <c r="K863" s="85">
        <f t="shared" si="162"/>
        <v>321308.8</v>
      </c>
      <c r="L863" s="13">
        <f>L864+L873+L904</f>
        <v>-237.10000000000002</v>
      </c>
      <c r="M863" s="85">
        <f t="shared" si="166"/>
        <v>321071.7</v>
      </c>
      <c r="N863" s="13">
        <f>N864+N873+N904</f>
        <v>0</v>
      </c>
      <c r="O863" s="85">
        <f t="shared" si="167"/>
        <v>321071.7</v>
      </c>
      <c r="P863" s="13">
        <f>P864+P873+P904</f>
        <v>140.2</v>
      </c>
      <c r="Q863" s="85">
        <f t="shared" si="160"/>
        <v>321211.9</v>
      </c>
    </row>
    <row r="864" spans="1:17" ht="12.75">
      <c r="A864" s="61" t="str">
        <f ca="1">IF(ISERROR(MATCH(C864,Код_Раздел,0)),"",INDIRECT(ADDRESS(MATCH(C864,Код_Раздел,0)+1,2,,,"Раздел")))</f>
        <v>Национальная экономика</v>
      </c>
      <c r="B864" s="88">
        <v>808</v>
      </c>
      <c r="C864" s="8" t="s">
        <v>224</v>
      </c>
      <c r="D864" s="8"/>
      <c r="E864" s="115"/>
      <c r="F864" s="115"/>
      <c r="G864" s="69">
        <f aca="true" t="shared" si="172" ref="G864:P871">G865</f>
        <v>41.4</v>
      </c>
      <c r="H864" s="69">
        <f t="shared" si="172"/>
        <v>0</v>
      </c>
      <c r="I864" s="69">
        <f t="shared" si="165"/>
        <v>41.4</v>
      </c>
      <c r="J864" s="69">
        <f t="shared" si="172"/>
        <v>0</v>
      </c>
      <c r="K864" s="85">
        <f t="shared" si="162"/>
        <v>41.4</v>
      </c>
      <c r="L864" s="13">
        <f t="shared" si="172"/>
        <v>0</v>
      </c>
      <c r="M864" s="85">
        <f t="shared" si="166"/>
        <v>41.4</v>
      </c>
      <c r="N864" s="13">
        <f t="shared" si="172"/>
        <v>0</v>
      </c>
      <c r="O864" s="85">
        <f t="shared" si="167"/>
        <v>41.4</v>
      </c>
      <c r="P864" s="13">
        <f t="shared" si="172"/>
        <v>0</v>
      </c>
      <c r="Q864" s="85">
        <f aca="true" t="shared" si="173" ref="Q864:Q927">O864+P864</f>
        <v>41.4</v>
      </c>
    </row>
    <row r="865" spans="1:17" ht="12.75">
      <c r="A865" s="12" t="s">
        <v>231</v>
      </c>
      <c r="B865" s="88">
        <v>808</v>
      </c>
      <c r="C865" s="8" t="s">
        <v>224</v>
      </c>
      <c r="D865" s="8" t="s">
        <v>204</v>
      </c>
      <c r="E865" s="115"/>
      <c r="F865" s="115"/>
      <c r="G865" s="69">
        <f t="shared" si="172"/>
        <v>41.4</v>
      </c>
      <c r="H865" s="69">
        <f t="shared" si="172"/>
        <v>0</v>
      </c>
      <c r="I865" s="69">
        <f t="shared" si="165"/>
        <v>41.4</v>
      </c>
      <c r="J865" s="69">
        <f t="shared" si="172"/>
        <v>0</v>
      </c>
      <c r="K865" s="85">
        <f t="shared" si="162"/>
        <v>41.4</v>
      </c>
      <c r="L865" s="13">
        <f t="shared" si="172"/>
        <v>0</v>
      </c>
      <c r="M865" s="85">
        <f t="shared" si="166"/>
        <v>41.4</v>
      </c>
      <c r="N865" s="13">
        <f t="shared" si="172"/>
        <v>0</v>
      </c>
      <c r="O865" s="85">
        <f t="shared" si="167"/>
        <v>41.4</v>
      </c>
      <c r="P865" s="13">
        <f t="shared" si="172"/>
        <v>0</v>
      </c>
      <c r="Q865" s="85">
        <f t="shared" si="173"/>
        <v>41.4</v>
      </c>
    </row>
    <row r="866" spans="1:17" ht="33">
      <c r="A866" s="61" t="str">
        <f ca="1">IF(ISERROR(MATCH(E866,Код_КЦСР,0)),"",INDIRECT(ADDRESS(MATCH(E866,Код_КЦСР,0)+1,2,,,"КЦСР")))</f>
        <v>Муниципальная программа «Развитие внутреннего и въездного туризма в г. Череповце» на 2014-2022 годы</v>
      </c>
      <c r="B866" s="88">
        <v>808</v>
      </c>
      <c r="C866" s="8" t="s">
        <v>224</v>
      </c>
      <c r="D866" s="8" t="s">
        <v>204</v>
      </c>
      <c r="E866" s="115" t="s">
        <v>1</v>
      </c>
      <c r="F866" s="115"/>
      <c r="G866" s="69">
        <f t="shared" si="172"/>
        <v>41.4</v>
      </c>
      <c r="H866" s="69">
        <f t="shared" si="172"/>
        <v>0</v>
      </c>
      <c r="I866" s="69">
        <f t="shared" si="165"/>
        <v>41.4</v>
      </c>
      <c r="J866" s="69">
        <f t="shared" si="172"/>
        <v>0</v>
      </c>
      <c r="K866" s="85">
        <f t="shared" si="162"/>
        <v>41.4</v>
      </c>
      <c r="L866" s="13">
        <f t="shared" si="172"/>
        <v>0</v>
      </c>
      <c r="M866" s="85">
        <f t="shared" si="166"/>
        <v>41.4</v>
      </c>
      <c r="N866" s="13">
        <f t="shared" si="172"/>
        <v>0</v>
      </c>
      <c r="O866" s="85">
        <f t="shared" si="167"/>
        <v>41.4</v>
      </c>
      <c r="P866" s="13">
        <f t="shared" si="172"/>
        <v>0</v>
      </c>
      <c r="Q866" s="85">
        <f t="shared" si="173"/>
        <v>41.4</v>
      </c>
    </row>
    <row r="867" spans="1:17" ht="33">
      <c r="A867" s="61" t="str">
        <f ca="1">IF(ISERROR(MATCH(E867,Код_КЦСР,0)),"",INDIRECT(ADDRESS(MATCH(E867,Код_КЦСР,0)+1,2,,,"КЦСР")))</f>
        <v>Продвижение городского туристского продукта на российском и международном рынках</v>
      </c>
      <c r="B867" s="88">
        <v>808</v>
      </c>
      <c r="C867" s="8" t="s">
        <v>224</v>
      </c>
      <c r="D867" s="8" t="s">
        <v>204</v>
      </c>
      <c r="E867" s="115" t="s">
        <v>2</v>
      </c>
      <c r="F867" s="115"/>
      <c r="G867" s="69">
        <f>G868+G870</f>
        <v>41.4</v>
      </c>
      <c r="H867" s="69">
        <f>H868+H870</f>
        <v>0</v>
      </c>
      <c r="I867" s="69">
        <f t="shared" si="165"/>
        <v>41.4</v>
      </c>
      <c r="J867" s="69">
        <f>J868+J870</f>
        <v>0</v>
      </c>
      <c r="K867" s="85">
        <f t="shared" si="162"/>
        <v>41.4</v>
      </c>
      <c r="L867" s="13">
        <f>L868+L870</f>
        <v>0</v>
      </c>
      <c r="M867" s="85">
        <f t="shared" si="166"/>
        <v>41.4</v>
      </c>
      <c r="N867" s="13">
        <f>N868+N870</f>
        <v>0</v>
      </c>
      <c r="O867" s="85">
        <f t="shared" si="167"/>
        <v>41.4</v>
      </c>
      <c r="P867" s="13">
        <f>P868+P870</f>
        <v>0</v>
      </c>
      <c r="Q867" s="85">
        <f t="shared" si="173"/>
        <v>41.4</v>
      </c>
    </row>
    <row r="868" spans="1:17" ht="33">
      <c r="A868" s="61" t="str">
        <f ca="1">IF(ISERROR(MATCH(F868,Код_КВР,0)),"",INDIRECT(ADDRESS(MATCH(F868,Код_КВР,0)+1,2,,,"КВР")))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868" s="88">
        <v>808</v>
      </c>
      <c r="C868" s="8" t="s">
        <v>224</v>
      </c>
      <c r="D868" s="8" t="s">
        <v>204</v>
      </c>
      <c r="E868" s="115" t="s">
        <v>2</v>
      </c>
      <c r="F868" s="115">
        <v>100</v>
      </c>
      <c r="G868" s="69">
        <f>G869</f>
        <v>11</v>
      </c>
      <c r="H868" s="69">
        <f>H869</f>
        <v>0</v>
      </c>
      <c r="I868" s="69">
        <f t="shared" si="165"/>
        <v>11</v>
      </c>
      <c r="J868" s="69">
        <f>J869</f>
        <v>0</v>
      </c>
      <c r="K868" s="85">
        <f t="shared" si="162"/>
        <v>11</v>
      </c>
      <c r="L868" s="13">
        <f>L869</f>
        <v>0</v>
      </c>
      <c r="M868" s="85">
        <f t="shared" si="166"/>
        <v>11</v>
      </c>
      <c r="N868" s="13">
        <f>N869</f>
        <v>0</v>
      </c>
      <c r="O868" s="85">
        <f t="shared" si="167"/>
        <v>11</v>
      </c>
      <c r="P868" s="13">
        <f>P869</f>
        <v>0</v>
      </c>
      <c r="Q868" s="85">
        <f t="shared" si="173"/>
        <v>11</v>
      </c>
    </row>
    <row r="869" spans="1:17" ht="12.75">
      <c r="A869" s="61" t="str">
        <f ca="1">IF(ISERROR(MATCH(F869,Код_КВР,0)),"",INDIRECT(ADDRESS(MATCH(F869,Код_КВР,0)+1,2,,,"КВР")))</f>
        <v>Расходы на выплаты персоналу муниципальных органов</v>
      </c>
      <c r="B869" s="88">
        <v>808</v>
      </c>
      <c r="C869" s="8" t="s">
        <v>224</v>
      </c>
      <c r="D869" s="8" t="s">
        <v>204</v>
      </c>
      <c r="E869" s="115" t="s">
        <v>2</v>
      </c>
      <c r="F869" s="115">
        <v>120</v>
      </c>
      <c r="G869" s="69">
        <v>11</v>
      </c>
      <c r="H869" s="69"/>
      <c r="I869" s="69">
        <f t="shared" si="165"/>
        <v>11</v>
      </c>
      <c r="J869" s="69"/>
      <c r="K869" s="85">
        <f t="shared" si="162"/>
        <v>11</v>
      </c>
      <c r="L869" s="13"/>
      <c r="M869" s="85">
        <f t="shared" si="166"/>
        <v>11</v>
      </c>
      <c r="N869" s="13"/>
      <c r="O869" s="85">
        <f t="shared" si="167"/>
        <v>11</v>
      </c>
      <c r="P869" s="13"/>
      <c r="Q869" s="85">
        <f t="shared" si="173"/>
        <v>11</v>
      </c>
    </row>
    <row r="870" spans="1:17" ht="33">
      <c r="A870" s="61" t="str">
        <f ca="1">IF(ISERROR(MATCH(F870,Код_КВР,0)),"",INDIRECT(ADDRESS(MATCH(F870,Код_КВР,0)+1,2,,,"КВР")))</f>
        <v>Предоставление субсидий бюджетным, автономным учреждениям и иным некоммерческим организациям</v>
      </c>
      <c r="B870" s="88">
        <v>808</v>
      </c>
      <c r="C870" s="8" t="s">
        <v>224</v>
      </c>
      <c r="D870" s="8" t="s">
        <v>204</v>
      </c>
      <c r="E870" s="115" t="s">
        <v>2</v>
      </c>
      <c r="F870" s="115">
        <v>600</v>
      </c>
      <c r="G870" s="69">
        <f t="shared" si="172"/>
        <v>30.4</v>
      </c>
      <c r="H870" s="69">
        <f t="shared" si="172"/>
        <v>0</v>
      </c>
      <c r="I870" s="69">
        <f t="shared" si="165"/>
        <v>30.4</v>
      </c>
      <c r="J870" s="69">
        <f t="shared" si="172"/>
        <v>0</v>
      </c>
      <c r="K870" s="85">
        <f aca="true" t="shared" si="174" ref="K870:K942">I870+J870</f>
        <v>30.4</v>
      </c>
      <c r="L870" s="13">
        <f t="shared" si="172"/>
        <v>0</v>
      </c>
      <c r="M870" s="85">
        <f t="shared" si="166"/>
        <v>30.4</v>
      </c>
      <c r="N870" s="13">
        <f t="shared" si="172"/>
        <v>0</v>
      </c>
      <c r="O870" s="85">
        <f t="shared" si="167"/>
        <v>30.4</v>
      </c>
      <c r="P870" s="13">
        <f t="shared" si="172"/>
        <v>0</v>
      </c>
      <c r="Q870" s="85">
        <f t="shared" si="173"/>
        <v>30.4</v>
      </c>
    </row>
    <row r="871" spans="1:17" ht="12.75">
      <c r="A871" s="61" t="str">
        <f ca="1">IF(ISERROR(MATCH(F871,Код_КВР,0)),"",INDIRECT(ADDRESS(MATCH(F871,Код_КВР,0)+1,2,,,"КВР")))</f>
        <v>Субсидии бюджетным учреждениям</v>
      </c>
      <c r="B871" s="88">
        <v>808</v>
      </c>
      <c r="C871" s="8" t="s">
        <v>224</v>
      </c>
      <c r="D871" s="8" t="s">
        <v>204</v>
      </c>
      <c r="E871" s="115" t="s">
        <v>2</v>
      </c>
      <c r="F871" s="115">
        <v>610</v>
      </c>
      <c r="G871" s="69">
        <f t="shared" si="172"/>
        <v>30.4</v>
      </c>
      <c r="H871" s="69">
        <f t="shared" si="172"/>
        <v>0</v>
      </c>
      <c r="I871" s="69">
        <f t="shared" si="165"/>
        <v>30.4</v>
      </c>
      <c r="J871" s="69">
        <f t="shared" si="172"/>
        <v>0</v>
      </c>
      <c r="K871" s="85">
        <f t="shared" si="174"/>
        <v>30.4</v>
      </c>
      <c r="L871" s="13">
        <f t="shared" si="172"/>
        <v>0</v>
      </c>
      <c r="M871" s="85">
        <f t="shared" si="166"/>
        <v>30.4</v>
      </c>
      <c r="N871" s="13">
        <f t="shared" si="172"/>
        <v>0</v>
      </c>
      <c r="O871" s="85">
        <f t="shared" si="167"/>
        <v>30.4</v>
      </c>
      <c r="P871" s="13">
        <f t="shared" si="172"/>
        <v>0</v>
      </c>
      <c r="Q871" s="85">
        <f t="shared" si="173"/>
        <v>30.4</v>
      </c>
    </row>
    <row r="872" spans="1:17" ht="12.75">
      <c r="A872" s="61" t="str">
        <f ca="1">IF(ISERROR(MATCH(F872,Код_КВР,0)),"",INDIRECT(ADDRESS(MATCH(F872,Код_КВР,0)+1,2,,,"КВР")))</f>
        <v>Субсидии бюджетным учреждениям на иные цели</v>
      </c>
      <c r="B872" s="88">
        <v>808</v>
      </c>
      <c r="C872" s="8" t="s">
        <v>224</v>
      </c>
      <c r="D872" s="8" t="s">
        <v>204</v>
      </c>
      <c r="E872" s="115" t="s">
        <v>2</v>
      </c>
      <c r="F872" s="115">
        <v>612</v>
      </c>
      <c r="G872" s="69">
        <v>30.4</v>
      </c>
      <c r="H872" s="69"/>
      <c r="I872" s="69">
        <f t="shared" si="165"/>
        <v>30.4</v>
      </c>
      <c r="J872" s="69"/>
      <c r="K872" s="85">
        <f t="shared" si="174"/>
        <v>30.4</v>
      </c>
      <c r="L872" s="13"/>
      <c r="M872" s="85">
        <f t="shared" si="166"/>
        <v>30.4</v>
      </c>
      <c r="N872" s="13"/>
      <c r="O872" s="85">
        <f t="shared" si="167"/>
        <v>30.4</v>
      </c>
      <c r="P872" s="13"/>
      <c r="Q872" s="85">
        <f t="shared" si="173"/>
        <v>30.4</v>
      </c>
    </row>
    <row r="873" spans="1:17" ht="12.75">
      <c r="A873" s="61" t="str">
        <f ca="1">IF(ISERROR(MATCH(C873,Код_Раздел,0)),"",INDIRECT(ADDRESS(MATCH(C873,Код_Раздел,0)+1,2,,,"Раздел")))</f>
        <v>Образование</v>
      </c>
      <c r="B873" s="88">
        <v>808</v>
      </c>
      <c r="C873" s="8" t="s">
        <v>203</v>
      </c>
      <c r="D873" s="8"/>
      <c r="E873" s="115"/>
      <c r="F873" s="115"/>
      <c r="G873" s="69">
        <f>G874+G887</f>
        <v>61155.1</v>
      </c>
      <c r="H873" s="69">
        <f>H874+H887</f>
        <v>0</v>
      </c>
      <c r="I873" s="69">
        <f t="shared" si="165"/>
        <v>61155.1</v>
      </c>
      <c r="J873" s="69">
        <f>J874+J881+J887</f>
        <v>73.1</v>
      </c>
      <c r="K873" s="85">
        <f t="shared" si="174"/>
        <v>61228.2</v>
      </c>
      <c r="L873" s="13">
        <f>L874+L881+L887</f>
        <v>-50.9</v>
      </c>
      <c r="M873" s="85">
        <f t="shared" si="166"/>
        <v>61177.299999999996</v>
      </c>
      <c r="N873" s="13">
        <f>N874+N881+N887</f>
        <v>0</v>
      </c>
      <c r="O873" s="85">
        <f t="shared" si="167"/>
        <v>61177.299999999996</v>
      </c>
      <c r="P873" s="13">
        <f>P874+P881+P887</f>
        <v>0</v>
      </c>
      <c r="Q873" s="85">
        <f t="shared" si="173"/>
        <v>61177.299999999996</v>
      </c>
    </row>
    <row r="874" spans="1:17" ht="12.75">
      <c r="A874" s="12" t="s">
        <v>258</v>
      </c>
      <c r="B874" s="88">
        <v>808</v>
      </c>
      <c r="C874" s="8" t="s">
        <v>203</v>
      </c>
      <c r="D874" s="8" t="s">
        <v>222</v>
      </c>
      <c r="E874" s="115"/>
      <c r="F874" s="115"/>
      <c r="G874" s="69">
        <f aca="true" t="shared" si="175" ref="G874:P879">G875</f>
        <v>60888.1</v>
      </c>
      <c r="H874" s="69">
        <f t="shared" si="175"/>
        <v>0</v>
      </c>
      <c r="I874" s="69">
        <f t="shared" si="165"/>
        <v>60888.1</v>
      </c>
      <c r="J874" s="69">
        <f t="shared" si="175"/>
        <v>0</v>
      </c>
      <c r="K874" s="85">
        <f t="shared" si="174"/>
        <v>60888.1</v>
      </c>
      <c r="L874" s="13">
        <f t="shared" si="175"/>
        <v>-50.9</v>
      </c>
      <c r="M874" s="85">
        <f t="shared" si="166"/>
        <v>60837.2</v>
      </c>
      <c r="N874" s="13">
        <f t="shared" si="175"/>
        <v>0</v>
      </c>
      <c r="O874" s="85">
        <f t="shared" si="167"/>
        <v>60837.2</v>
      </c>
      <c r="P874" s="13">
        <f t="shared" si="175"/>
        <v>0</v>
      </c>
      <c r="Q874" s="85">
        <f t="shared" si="173"/>
        <v>60837.2</v>
      </c>
    </row>
    <row r="875" spans="1:17" ht="33">
      <c r="A875" s="61" t="str">
        <f ca="1">IF(ISERROR(MATCH(E875,Код_КЦСР,0)),"",INDIRECT(ADDRESS(MATCH(E875,Код_КЦСР,0)+1,2,,,"КЦСР")))</f>
        <v>Муниципальная программа «Культура, традиции и народное творчество в городе Череповце» на 2013-2018 годы</v>
      </c>
      <c r="B875" s="88">
        <v>808</v>
      </c>
      <c r="C875" s="8" t="s">
        <v>203</v>
      </c>
      <c r="D875" s="8" t="s">
        <v>222</v>
      </c>
      <c r="E875" s="115" t="s">
        <v>470</v>
      </c>
      <c r="F875" s="115"/>
      <c r="G875" s="69">
        <f t="shared" si="175"/>
        <v>60888.1</v>
      </c>
      <c r="H875" s="69">
        <f t="shared" si="175"/>
        <v>0</v>
      </c>
      <c r="I875" s="69">
        <f t="shared" si="165"/>
        <v>60888.1</v>
      </c>
      <c r="J875" s="69">
        <f t="shared" si="175"/>
        <v>0</v>
      </c>
      <c r="K875" s="85">
        <f t="shared" si="174"/>
        <v>60888.1</v>
      </c>
      <c r="L875" s="13">
        <f t="shared" si="175"/>
        <v>-50.9</v>
      </c>
      <c r="M875" s="85">
        <f t="shared" si="166"/>
        <v>60837.2</v>
      </c>
      <c r="N875" s="13">
        <f t="shared" si="175"/>
        <v>0</v>
      </c>
      <c r="O875" s="85">
        <f t="shared" si="167"/>
        <v>60837.2</v>
      </c>
      <c r="P875" s="13">
        <f t="shared" si="175"/>
        <v>0</v>
      </c>
      <c r="Q875" s="85">
        <f t="shared" si="173"/>
        <v>60837.2</v>
      </c>
    </row>
    <row r="876" spans="1:17" ht="33">
      <c r="A876" s="61" t="str">
        <f ca="1">IF(ISERROR(MATCH(E876,Код_КЦСР,0)),"",INDIRECT(ADDRESS(MATCH(E876,Код_КЦСР,0)+1,2,,,"КЦСР")))</f>
        <v>Дополнительное образование в сфере культуры и искусства, поддержка юных дарований</v>
      </c>
      <c r="B876" s="88">
        <v>808</v>
      </c>
      <c r="C876" s="8" t="s">
        <v>203</v>
      </c>
      <c r="D876" s="8" t="s">
        <v>222</v>
      </c>
      <c r="E876" s="115" t="s">
        <v>524</v>
      </c>
      <c r="F876" s="115"/>
      <c r="G876" s="69">
        <f t="shared" si="175"/>
        <v>60888.1</v>
      </c>
      <c r="H876" s="69">
        <f t="shared" si="175"/>
        <v>0</v>
      </c>
      <c r="I876" s="69">
        <f t="shared" si="165"/>
        <v>60888.1</v>
      </c>
      <c r="J876" s="69">
        <f t="shared" si="175"/>
        <v>0</v>
      </c>
      <c r="K876" s="85">
        <f t="shared" si="174"/>
        <v>60888.1</v>
      </c>
      <c r="L876" s="13">
        <f t="shared" si="175"/>
        <v>-50.9</v>
      </c>
      <c r="M876" s="85">
        <f t="shared" si="166"/>
        <v>60837.2</v>
      </c>
      <c r="N876" s="13">
        <f t="shared" si="175"/>
        <v>0</v>
      </c>
      <c r="O876" s="85">
        <f t="shared" si="167"/>
        <v>60837.2</v>
      </c>
      <c r="P876" s="13">
        <f t="shared" si="175"/>
        <v>0</v>
      </c>
      <c r="Q876" s="85">
        <f t="shared" si="173"/>
        <v>60837.2</v>
      </c>
    </row>
    <row r="877" spans="1:17" ht="12.75">
      <c r="A877" s="61" t="str">
        <f ca="1">IF(ISERROR(MATCH(E877,Код_КЦСР,0)),"",INDIRECT(ADDRESS(MATCH(E877,Код_КЦСР,0)+1,2,,,"КЦСР")))</f>
        <v>Оказание муниципальных услуг</v>
      </c>
      <c r="B877" s="88">
        <v>808</v>
      </c>
      <c r="C877" s="8" t="s">
        <v>203</v>
      </c>
      <c r="D877" s="8" t="s">
        <v>222</v>
      </c>
      <c r="E877" s="115" t="s">
        <v>527</v>
      </c>
      <c r="F877" s="115"/>
      <c r="G877" s="69">
        <f t="shared" si="175"/>
        <v>60888.1</v>
      </c>
      <c r="H877" s="69">
        <f t="shared" si="175"/>
        <v>0</v>
      </c>
      <c r="I877" s="69">
        <f t="shared" si="165"/>
        <v>60888.1</v>
      </c>
      <c r="J877" s="69">
        <f t="shared" si="175"/>
        <v>0</v>
      </c>
      <c r="K877" s="85">
        <f t="shared" si="174"/>
        <v>60888.1</v>
      </c>
      <c r="L877" s="13">
        <f t="shared" si="175"/>
        <v>-50.9</v>
      </c>
      <c r="M877" s="85">
        <f t="shared" si="166"/>
        <v>60837.2</v>
      </c>
      <c r="N877" s="13">
        <f t="shared" si="175"/>
        <v>0</v>
      </c>
      <c r="O877" s="85">
        <f t="shared" si="167"/>
        <v>60837.2</v>
      </c>
      <c r="P877" s="13">
        <f t="shared" si="175"/>
        <v>0</v>
      </c>
      <c r="Q877" s="85">
        <f t="shared" si="173"/>
        <v>60837.2</v>
      </c>
    </row>
    <row r="878" spans="1:17" ht="33">
      <c r="A878" s="61" t="str">
        <f ca="1">IF(ISERROR(MATCH(F878,Код_КВР,0)),"",INDIRECT(ADDRESS(MATCH(F878,Код_КВР,0)+1,2,,,"КВР")))</f>
        <v>Предоставление субсидий бюджетным, автономным учреждениям и иным некоммерческим организациям</v>
      </c>
      <c r="B878" s="88">
        <v>808</v>
      </c>
      <c r="C878" s="8" t="s">
        <v>203</v>
      </c>
      <c r="D878" s="8" t="s">
        <v>222</v>
      </c>
      <c r="E878" s="115" t="s">
        <v>527</v>
      </c>
      <c r="F878" s="115">
        <v>600</v>
      </c>
      <c r="G878" s="69">
        <f t="shared" si="175"/>
        <v>60888.1</v>
      </c>
      <c r="H878" s="69">
        <f t="shared" si="175"/>
        <v>0</v>
      </c>
      <c r="I878" s="69">
        <f t="shared" si="165"/>
        <v>60888.1</v>
      </c>
      <c r="J878" s="69">
        <f t="shared" si="175"/>
        <v>0</v>
      </c>
      <c r="K878" s="85">
        <f t="shared" si="174"/>
        <v>60888.1</v>
      </c>
      <c r="L878" s="13">
        <f t="shared" si="175"/>
        <v>-50.9</v>
      </c>
      <c r="M878" s="85">
        <f t="shared" si="166"/>
        <v>60837.2</v>
      </c>
      <c r="N878" s="13">
        <f t="shared" si="175"/>
        <v>0</v>
      </c>
      <c r="O878" s="85">
        <f t="shared" si="167"/>
        <v>60837.2</v>
      </c>
      <c r="P878" s="13">
        <f t="shared" si="175"/>
        <v>0</v>
      </c>
      <c r="Q878" s="85">
        <f t="shared" si="173"/>
        <v>60837.2</v>
      </c>
    </row>
    <row r="879" spans="1:17" ht="12.75">
      <c r="A879" s="61" t="str">
        <f ca="1">IF(ISERROR(MATCH(F879,Код_КВР,0)),"",INDIRECT(ADDRESS(MATCH(F879,Код_КВР,0)+1,2,,,"КВР")))</f>
        <v>Субсидии бюджетным учреждениям</v>
      </c>
      <c r="B879" s="88">
        <v>808</v>
      </c>
      <c r="C879" s="8" t="s">
        <v>203</v>
      </c>
      <c r="D879" s="8" t="s">
        <v>222</v>
      </c>
      <c r="E879" s="115" t="s">
        <v>527</v>
      </c>
      <c r="F879" s="115">
        <v>610</v>
      </c>
      <c r="G879" s="69">
        <f t="shared" si="175"/>
        <v>60888.1</v>
      </c>
      <c r="H879" s="69">
        <f t="shared" si="175"/>
        <v>0</v>
      </c>
      <c r="I879" s="69">
        <f t="shared" si="165"/>
        <v>60888.1</v>
      </c>
      <c r="J879" s="69">
        <f t="shared" si="175"/>
        <v>0</v>
      </c>
      <c r="K879" s="85">
        <f t="shared" si="174"/>
        <v>60888.1</v>
      </c>
      <c r="L879" s="13">
        <f t="shared" si="175"/>
        <v>-50.9</v>
      </c>
      <c r="M879" s="85">
        <f t="shared" si="166"/>
        <v>60837.2</v>
      </c>
      <c r="N879" s="13">
        <f t="shared" si="175"/>
        <v>0</v>
      </c>
      <c r="O879" s="85">
        <f t="shared" si="167"/>
        <v>60837.2</v>
      </c>
      <c r="P879" s="13">
        <f t="shared" si="175"/>
        <v>0</v>
      </c>
      <c r="Q879" s="85">
        <f t="shared" si="173"/>
        <v>60837.2</v>
      </c>
    </row>
    <row r="880" spans="1:17" ht="49.5">
      <c r="A880" s="61" t="str">
        <f ca="1">IF(ISERROR(MATCH(F880,Код_КВР,0)),"",INDIRECT(ADDRESS(MATCH(F880,Код_КВР,0)+1,2,,,"КВР")))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880" s="88">
        <v>808</v>
      </c>
      <c r="C880" s="8" t="s">
        <v>203</v>
      </c>
      <c r="D880" s="8" t="s">
        <v>222</v>
      </c>
      <c r="E880" s="115" t="s">
        <v>527</v>
      </c>
      <c r="F880" s="115">
        <v>611</v>
      </c>
      <c r="G880" s="69">
        <v>60888.1</v>
      </c>
      <c r="H880" s="69"/>
      <c r="I880" s="69">
        <f t="shared" si="165"/>
        <v>60888.1</v>
      </c>
      <c r="J880" s="69"/>
      <c r="K880" s="85">
        <f t="shared" si="174"/>
        <v>60888.1</v>
      </c>
      <c r="L880" s="13">
        <v>-50.9</v>
      </c>
      <c r="M880" s="85">
        <f t="shared" si="166"/>
        <v>60837.2</v>
      </c>
      <c r="N880" s="13"/>
      <c r="O880" s="85">
        <f t="shared" si="167"/>
        <v>60837.2</v>
      </c>
      <c r="P880" s="13"/>
      <c r="Q880" s="85">
        <f t="shared" si="173"/>
        <v>60837.2</v>
      </c>
    </row>
    <row r="881" spans="1:17" ht="12.75">
      <c r="A881" s="12" t="s">
        <v>207</v>
      </c>
      <c r="B881" s="88">
        <v>808</v>
      </c>
      <c r="C881" s="8" t="s">
        <v>203</v>
      </c>
      <c r="D881" s="8" t="s">
        <v>203</v>
      </c>
      <c r="E881" s="115"/>
      <c r="F881" s="115"/>
      <c r="G881" s="69"/>
      <c r="H881" s="69"/>
      <c r="I881" s="69"/>
      <c r="J881" s="69">
        <f>J882</f>
        <v>73.1</v>
      </c>
      <c r="K881" s="85">
        <f t="shared" si="174"/>
        <v>73.1</v>
      </c>
      <c r="L881" s="13">
        <f>L882</f>
        <v>0</v>
      </c>
      <c r="M881" s="85">
        <f t="shared" si="166"/>
        <v>73.1</v>
      </c>
      <c r="N881" s="13">
        <f>N882</f>
        <v>0</v>
      </c>
      <c r="O881" s="85">
        <f t="shared" si="167"/>
        <v>73.1</v>
      </c>
      <c r="P881" s="13">
        <f>P882</f>
        <v>0</v>
      </c>
      <c r="Q881" s="85">
        <f t="shared" si="173"/>
        <v>73.1</v>
      </c>
    </row>
    <row r="882" spans="1:17" ht="33">
      <c r="A882" s="61" t="str">
        <f ca="1">IF(ISERROR(MATCH(E882,Код_КЦСР,0)),"",INDIRECT(ADDRESS(MATCH(E882,Код_КЦСР,0)+1,2,,,"КЦСР")))</f>
        <v>Муниципальная программа «Социальная поддержка граждан» на 2014-2018 годы</v>
      </c>
      <c r="B882" s="88">
        <v>808</v>
      </c>
      <c r="C882" s="8" t="s">
        <v>203</v>
      </c>
      <c r="D882" s="8" t="s">
        <v>203</v>
      </c>
      <c r="E882" s="115" t="s">
        <v>6</v>
      </c>
      <c r="F882" s="115"/>
      <c r="G882" s="69"/>
      <c r="H882" s="69"/>
      <c r="I882" s="69"/>
      <c r="J882" s="69">
        <f>J883</f>
        <v>73.1</v>
      </c>
      <c r="K882" s="85">
        <f t="shared" si="174"/>
        <v>73.1</v>
      </c>
      <c r="L882" s="13">
        <f>L883</f>
        <v>0</v>
      </c>
      <c r="M882" s="85">
        <f t="shared" si="166"/>
        <v>73.1</v>
      </c>
      <c r="N882" s="13">
        <f>N883</f>
        <v>0</v>
      </c>
      <c r="O882" s="85">
        <f t="shared" si="167"/>
        <v>73.1</v>
      </c>
      <c r="P882" s="13">
        <f>P883</f>
        <v>0</v>
      </c>
      <c r="Q882" s="85">
        <f t="shared" si="173"/>
        <v>73.1</v>
      </c>
    </row>
    <row r="883" spans="1:17" ht="82.5">
      <c r="A883" s="61" t="str">
        <f ca="1">IF(ISERROR(MATCH(E883,Код_КЦСР,0)),"",INDIRECT(ADDRESS(MATCH(E883,Код_КЦСР,0)+1,2,,,"КЦСР")))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883" s="88">
        <v>808</v>
      </c>
      <c r="C883" s="8" t="s">
        <v>203</v>
      </c>
      <c r="D883" s="8" t="s">
        <v>203</v>
      </c>
      <c r="E883" s="115" t="s">
        <v>412</v>
      </c>
      <c r="F883" s="115"/>
      <c r="G883" s="69"/>
      <c r="H883" s="69"/>
      <c r="I883" s="69"/>
      <c r="J883" s="69">
        <f>J884</f>
        <v>73.1</v>
      </c>
      <c r="K883" s="85">
        <f>I883+J883</f>
        <v>73.1</v>
      </c>
      <c r="L883" s="13">
        <f>L884</f>
        <v>0</v>
      </c>
      <c r="M883" s="85">
        <f t="shared" si="166"/>
        <v>73.1</v>
      </c>
      <c r="N883" s="13">
        <f>N884</f>
        <v>0</v>
      </c>
      <c r="O883" s="85">
        <f t="shared" si="167"/>
        <v>73.1</v>
      </c>
      <c r="P883" s="13">
        <f>P884</f>
        <v>0</v>
      </c>
      <c r="Q883" s="85">
        <f t="shared" si="173"/>
        <v>73.1</v>
      </c>
    </row>
    <row r="884" spans="1:17" ht="33">
      <c r="A884" s="61" t="str">
        <f ca="1">IF(ISERROR(MATCH(F884,Код_КВР,0)),"",INDIRECT(ADDRESS(MATCH(F884,Код_КВР,0)+1,2,,,"КВР")))</f>
        <v>Предоставление субсидий бюджетным, автономным учреждениям и иным некоммерческим организациям</v>
      </c>
      <c r="B884" s="88">
        <v>808</v>
      </c>
      <c r="C884" s="8" t="s">
        <v>203</v>
      </c>
      <c r="D884" s="8" t="s">
        <v>203</v>
      </c>
      <c r="E884" s="115" t="s">
        <v>412</v>
      </c>
      <c r="F884" s="115">
        <v>600</v>
      </c>
      <c r="G884" s="69"/>
      <c r="H884" s="69"/>
      <c r="I884" s="69"/>
      <c r="J884" s="69">
        <f>J885</f>
        <v>73.1</v>
      </c>
      <c r="K884" s="85">
        <f>I884+J884</f>
        <v>73.1</v>
      </c>
      <c r="L884" s="13">
        <f>L885</f>
        <v>0</v>
      </c>
      <c r="M884" s="85">
        <f t="shared" si="166"/>
        <v>73.1</v>
      </c>
      <c r="N884" s="13">
        <f>N885</f>
        <v>0</v>
      </c>
      <c r="O884" s="85">
        <f t="shared" si="167"/>
        <v>73.1</v>
      </c>
      <c r="P884" s="13">
        <f>P885</f>
        <v>0</v>
      </c>
      <c r="Q884" s="85">
        <f t="shared" si="173"/>
        <v>73.1</v>
      </c>
    </row>
    <row r="885" spans="1:17" ht="12.75">
      <c r="A885" s="61" t="str">
        <f ca="1">IF(ISERROR(MATCH(F885,Код_КВР,0)),"",INDIRECT(ADDRESS(MATCH(F885,Код_КВР,0)+1,2,,,"КВР")))</f>
        <v>Субсидии бюджетным учреждениям</v>
      </c>
      <c r="B885" s="88">
        <v>808</v>
      </c>
      <c r="C885" s="8" t="s">
        <v>203</v>
      </c>
      <c r="D885" s="8" t="s">
        <v>203</v>
      </c>
      <c r="E885" s="115" t="s">
        <v>412</v>
      </c>
      <c r="F885" s="115">
        <v>610</v>
      </c>
      <c r="G885" s="69"/>
      <c r="H885" s="69"/>
      <c r="I885" s="69"/>
      <c r="J885" s="69">
        <f>J886</f>
        <v>73.1</v>
      </c>
      <c r="K885" s="85">
        <f>I885+J885</f>
        <v>73.1</v>
      </c>
      <c r="L885" s="13">
        <f>L886</f>
        <v>0</v>
      </c>
      <c r="M885" s="85">
        <f t="shared" si="166"/>
        <v>73.1</v>
      </c>
      <c r="N885" s="13">
        <f>N886</f>
        <v>0</v>
      </c>
      <c r="O885" s="85">
        <f t="shared" si="167"/>
        <v>73.1</v>
      </c>
      <c r="P885" s="13">
        <f>P886</f>
        <v>0</v>
      </c>
      <c r="Q885" s="85">
        <f t="shared" si="173"/>
        <v>73.1</v>
      </c>
    </row>
    <row r="886" spans="1:17" ht="12.75">
      <c r="A886" s="61" t="str">
        <f ca="1">IF(ISERROR(MATCH(F886,Код_КВР,0)),"",INDIRECT(ADDRESS(MATCH(F886,Код_КВР,0)+1,2,,,"КВР")))</f>
        <v>Субсидии бюджетным учреждениям на иные цели</v>
      </c>
      <c r="B886" s="88">
        <v>808</v>
      </c>
      <c r="C886" s="8" t="s">
        <v>203</v>
      </c>
      <c r="D886" s="8" t="s">
        <v>203</v>
      </c>
      <c r="E886" s="115" t="s">
        <v>412</v>
      </c>
      <c r="F886" s="115">
        <v>612</v>
      </c>
      <c r="G886" s="69"/>
      <c r="H886" s="69"/>
      <c r="I886" s="69"/>
      <c r="J886" s="69">
        <v>73.1</v>
      </c>
      <c r="K886" s="85">
        <f>I886+J886</f>
        <v>73.1</v>
      </c>
      <c r="L886" s="13"/>
      <c r="M886" s="85">
        <f t="shared" si="166"/>
        <v>73.1</v>
      </c>
      <c r="N886" s="13"/>
      <c r="O886" s="85">
        <f t="shared" si="167"/>
        <v>73.1</v>
      </c>
      <c r="P886" s="13"/>
      <c r="Q886" s="85">
        <f t="shared" si="173"/>
        <v>73.1</v>
      </c>
    </row>
    <row r="887" spans="1:17" ht="12.75">
      <c r="A887" s="12" t="s">
        <v>259</v>
      </c>
      <c r="B887" s="88">
        <v>808</v>
      </c>
      <c r="C887" s="8" t="s">
        <v>203</v>
      </c>
      <c r="D887" s="8" t="s">
        <v>227</v>
      </c>
      <c r="E887" s="115"/>
      <c r="F887" s="115"/>
      <c r="G887" s="69">
        <f>G888+G894</f>
        <v>267</v>
      </c>
      <c r="H887" s="69">
        <f>H888+H894</f>
        <v>0</v>
      </c>
      <c r="I887" s="69">
        <f t="shared" si="165"/>
        <v>267</v>
      </c>
      <c r="J887" s="69">
        <f>J888+J894</f>
        <v>0</v>
      </c>
      <c r="K887" s="85">
        <f t="shared" si="174"/>
        <v>267</v>
      </c>
      <c r="L887" s="13">
        <f>L888+L894</f>
        <v>0</v>
      </c>
      <c r="M887" s="85">
        <f aca="true" t="shared" si="176" ref="M887:M953">K887+L887</f>
        <v>267</v>
      </c>
      <c r="N887" s="13">
        <f>N888+N894</f>
        <v>0</v>
      </c>
      <c r="O887" s="85">
        <f aca="true" t="shared" si="177" ref="O887:O953">M887+N887</f>
        <v>267</v>
      </c>
      <c r="P887" s="13">
        <f>P888+P894</f>
        <v>0</v>
      </c>
      <c r="Q887" s="85">
        <f t="shared" si="173"/>
        <v>267</v>
      </c>
    </row>
    <row r="888" spans="1:17" ht="33">
      <c r="A888" s="61" t="str">
        <f ca="1">IF(ISERROR(MATCH(E888,Код_КЦСР,0)),"",INDIRECT(ADDRESS(MATCH(E888,Код_КЦСР,0)+1,2,,,"КЦСР")))</f>
        <v>Муниципальная программа «Культура, традиции и народное творчество в городе Череповце» на 2013-2018 годы</v>
      </c>
      <c r="B888" s="88">
        <v>808</v>
      </c>
      <c r="C888" s="8" t="s">
        <v>203</v>
      </c>
      <c r="D888" s="8" t="s">
        <v>227</v>
      </c>
      <c r="E888" s="115" t="s">
        <v>470</v>
      </c>
      <c r="F888" s="115"/>
      <c r="G888" s="69">
        <f aca="true" t="shared" si="178" ref="G888:P892">G889</f>
        <v>76</v>
      </c>
      <c r="H888" s="69">
        <f t="shared" si="178"/>
        <v>0</v>
      </c>
      <c r="I888" s="69">
        <f t="shared" si="165"/>
        <v>76</v>
      </c>
      <c r="J888" s="69">
        <f t="shared" si="178"/>
        <v>0</v>
      </c>
      <c r="K888" s="85">
        <f t="shared" si="174"/>
        <v>76</v>
      </c>
      <c r="L888" s="13">
        <f t="shared" si="178"/>
        <v>0</v>
      </c>
      <c r="M888" s="85">
        <f t="shared" si="176"/>
        <v>76</v>
      </c>
      <c r="N888" s="13">
        <f t="shared" si="178"/>
        <v>0</v>
      </c>
      <c r="O888" s="85">
        <f t="shared" si="177"/>
        <v>76</v>
      </c>
      <c r="P888" s="13">
        <f t="shared" si="178"/>
        <v>0</v>
      </c>
      <c r="Q888" s="85">
        <f t="shared" si="173"/>
        <v>76</v>
      </c>
    </row>
    <row r="889" spans="1:17" ht="12.75">
      <c r="A889" s="61" t="str">
        <f ca="1">IF(ISERROR(MATCH(E889,Код_КЦСР,0)),"",INDIRECT(ADDRESS(MATCH(E889,Код_КЦСР,0)+1,2,,,"КЦСР")))</f>
        <v>Совершенствование культурно-досуговой деятельности</v>
      </c>
      <c r="B889" s="88">
        <v>808</v>
      </c>
      <c r="C889" s="8" t="s">
        <v>203</v>
      </c>
      <c r="D889" s="8" t="s">
        <v>227</v>
      </c>
      <c r="E889" s="115" t="s">
        <v>499</v>
      </c>
      <c r="F889" s="115"/>
      <c r="G889" s="69">
        <f t="shared" si="178"/>
        <v>76</v>
      </c>
      <c r="H889" s="69">
        <f t="shared" si="178"/>
        <v>0</v>
      </c>
      <c r="I889" s="69">
        <f t="shared" si="165"/>
        <v>76</v>
      </c>
      <c r="J889" s="69">
        <f t="shared" si="178"/>
        <v>0</v>
      </c>
      <c r="K889" s="85">
        <f t="shared" si="174"/>
        <v>76</v>
      </c>
      <c r="L889" s="13">
        <f t="shared" si="178"/>
        <v>0</v>
      </c>
      <c r="M889" s="85">
        <f t="shared" si="176"/>
        <v>76</v>
      </c>
      <c r="N889" s="13">
        <f t="shared" si="178"/>
        <v>0</v>
      </c>
      <c r="O889" s="85">
        <f t="shared" si="177"/>
        <v>76</v>
      </c>
      <c r="P889" s="13">
        <f t="shared" si="178"/>
        <v>0</v>
      </c>
      <c r="Q889" s="85">
        <f t="shared" si="173"/>
        <v>76</v>
      </c>
    </row>
    <row r="890" spans="1:17" ht="82.5">
      <c r="A890" s="61" t="str">
        <f ca="1">IF(ISERROR(MATCH(E890,Код_КЦСР,0)),"",INDIRECT(ADDRESS(MATCH(E890,Код_КЦСР,0)+1,2,,,"КЦСР")))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890" s="88">
        <v>808</v>
      </c>
      <c r="C890" s="8" t="s">
        <v>203</v>
      </c>
      <c r="D890" s="8" t="s">
        <v>227</v>
      </c>
      <c r="E890" s="115" t="s">
        <v>505</v>
      </c>
      <c r="F890" s="115"/>
      <c r="G890" s="69">
        <f t="shared" si="178"/>
        <v>76</v>
      </c>
      <c r="H890" s="69">
        <f t="shared" si="178"/>
        <v>0</v>
      </c>
      <c r="I890" s="69">
        <f t="shared" si="165"/>
        <v>76</v>
      </c>
      <c r="J890" s="69">
        <f t="shared" si="178"/>
        <v>0</v>
      </c>
      <c r="K890" s="85">
        <f t="shared" si="174"/>
        <v>76</v>
      </c>
      <c r="L890" s="13">
        <f t="shared" si="178"/>
        <v>0</v>
      </c>
      <c r="M890" s="85">
        <f t="shared" si="176"/>
        <v>76</v>
      </c>
      <c r="N890" s="13">
        <f t="shared" si="178"/>
        <v>0</v>
      </c>
      <c r="O890" s="85">
        <f t="shared" si="177"/>
        <v>76</v>
      </c>
      <c r="P890" s="13">
        <f t="shared" si="178"/>
        <v>0</v>
      </c>
      <c r="Q890" s="85">
        <f t="shared" si="173"/>
        <v>76</v>
      </c>
    </row>
    <row r="891" spans="1:17" ht="33">
      <c r="A891" s="61" t="str">
        <f ca="1">IF(ISERROR(MATCH(F891,Код_КВР,0)),"",INDIRECT(ADDRESS(MATCH(F891,Код_КВР,0)+1,2,,,"КВР")))</f>
        <v>Предоставление субсидий бюджетным, автономным учреждениям и иным некоммерческим организациям</v>
      </c>
      <c r="B891" s="88">
        <v>808</v>
      </c>
      <c r="C891" s="8" t="s">
        <v>203</v>
      </c>
      <c r="D891" s="8" t="s">
        <v>227</v>
      </c>
      <c r="E891" s="115" t="s">
        <v>505</v>
      </c>
      <c r="F891" s="115">
        <v>600</v>
      </c>
      <c r="G891" s="69">
        <f t="shared" si="178"/>
        <v>76</v>
      </c>
      <c r="H891" s="69">
        <f t="shared" si="178"/>
        <v>0</v>
      </c>
      <c r="I891" s="69">
        <f aca="true" t="shared" si="179" ref="I891:I957">G891+H891</f>
        <v>76</v>
      </c>
      <c r="J891" s="69">
        <f t="shared" si="178"/>
        <v>0</v>
      </c>
      <c r="K891" s="85">
        <f t="shared" si="174"/>
        <v>76</v>
      </c>
      <c r="L891" s="13">
        <f t="shared" si="178"/>
        <v>0</v>
      </c>
      <c r="M891" s="85">
        <f t="shared" si="176"/>
        <v>76</v>
      </c>
      <c r="N891" s="13">
        <f t="shared" si="178"/>
        <v>0</v>
      </c>
      <c r="O891" s="85">
        <f t="shared" si="177"/>
        <v>76</v>
      </c>
      <c r="P891" s="13">
        <f t="shared" si="178"/>
        <v>0</v>
      </c>
      <c r="Q891" s="85">
        <f t="shared" si="173"/>
        <v>76</v>
      </c>
    </row>
    <row r="892" spans="1:17" ht="12.75">
      <c r="A892" s="61" t="str">
        <f ca="1">IF(ISERROR(MATCH(F892,Код_КВР,0)),"",INDIRECT(ADDRESS(MATCH(F892,Код_КВР,0)+1,2,,,"КВР")))</f>
        <v>Субсидии бюджетным учреждениям</v>
      </c>
      <c r="B892" s="88">
        <v>808</v>
      </c>
      <c r="C892" s="8" t="s">
        <v>203</v>
      </c>
      <c r="D892" s="8" t="s">
        <v>227</v>
      </c>
      <c r="E892" s="115" t="s">
        <v>505</v>
      </c>
      <c r="F892" s="115">
        <v>610</v>
      </c>
      <c r="G892" s="69">
        <f t="shared" si="178"/>
        <v>76</v>
      </c>
      <c r="H892" s="69">
        <f t="shared" si="178"/>
        <v>0</v>
      </c>
      <c r="I892" s="69">
        <f t="shared" si="179"/>
        <v>76</v>
      </c>
      <c r="J892" s="69">
        <f t="shared" si="178"/>
        <v>0</v>
      </c>
      <c r="K892" s="85">
        <f t="shared" si="174"/>
        <v>76</v>
      </c>
      <c r="L892" s="13">
        <f t="shared" si="178"/>
        <v>0</v>
      </c>
      <c r="M892" s="85">
        <f t="shared" si="176"/>
        <v>76</v>
      </c>
      <c r="N892" s="13">
        <f t="shared" si="178"/>
        <v>0</v>
      </c>
      <c r="O892" s="85">
        <f t="shared" si="177"/>
        <v>76</v>
      </c>
      <c r="P892" s="13">
        <f t="shared" si="178"/>
        <v>0</v>
      </c>
      <c r="Q892" s="85">
        <f t="shared" si="173"/>
        <v>76</v>
      </c>
    </row>
    <row r="893" spans="1:17" ht="12.75">
      <c r="A893" s="61" t="str">
        <f ca="1">IF(ISERROR(MATCH(F893,Код_КВР,0)),"",INDIRECT(ADDRESS(MATCH(F893,Код_КВР,0)+1,2,,,"КВР")))</f>
        <v>Субсидии бюджетным учреждениям на иные цели</v>
      </c>
      <c r="B893" s="88">
        <v>808</v>
      </c>
      <c r="C893" s="8" t="s">
        <v>203</v>
      </c>
      <c r="D893" s="8" t="s">
        <v>227</v>
      </c>
      <c r="E893" s="115" t="s">
        <v>505</v>
      </c>
      <c r="F893" s="115">
        <v>612</v>
      </c>
      <c r="G893" s="69">
        <v>76</v>
      </c>
      <c r="H893" s="69"/>
      <c r="I893" s="69">
        <f t="shared" si="179"/>
        <v>76</v>
      </c>
      <c r="J893" s="69"/>
      <c r="K893" s="85">
        <f t="shared" si="174"/>
        <v>76</v>
      </c>
      <c r="L893" s="13"/>
      <c r="M893" s="85">
        <f t="shared" si="176"/>
        <v>76</v>
      </c>
      <c r="N893" s="13"/>
      <c r="O893" s="85">
        <f t="shared" si="177"/>
        <v>76</v>
      </c>
      <c r="P893" s="13"/>
      <c r="Q893" s="85">
        <f t="shared" si="173"/>
        <v>76</v>
      </c>
    </row>
    <row r="894" spans="1:17" ht="33">
      <c r="A894" s="61" t="str">
        <f ca="1">IF(ISERROR(MATCH(E894,Код_КЦСР,0)),"",INDIRECT(ADDRESS(MATCH(E894,Код_КЦСР,0)+1,2,,,"КЦСР")))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894" s="88">
        <v>808</v>
      </c>
      <c r="C894" s="8" t="s">
        <v>203</v>
      </c>
      <c r="D894" s="8" t="s">
        <v>227</v>
      </c>
      <c r="E894" s="115" t="s">
        <v>81</v>
      </c>
      <c r="F894" s="115"/>
      <c r="G894" s="69">
        <f>G895</f>
        <v>191</v>
      </c>
      <c r="H894" s="69">
        <f>H895</f>
        <v>0</v>
      </c>
      <c r="I894" s="69">
        <f t="shared" si="179"/>
        <v>191</v>
      </c>
      <c r="J894" s="69">
        <f>J895</f>
        <v>0</v>
      </c>
      <c r="K894" s="85">
        <f t="shared" si="174"/>
        <v>191</v>
      </c>
      <c r="L894" s="13">
        <f>L895</f>
        <v>0</v>
      </c>
      <c r="M894" s="85">
        <f t="shared" si="176"/>
        <v>191</v>
      </c>
      <c r="N894" s="13">
        <f>N895</f>
        <v>0</v>
      </c>
      <c r="O894" s="85">
        <f t="shared" si="177"/>
        <v>191</v>
      </c>
      <c r="P894" s="13">
        <f>P895</f>
        <v>0</v>
      </c>
      <c r="Q894" s="85">
        <f t="shared" si="173"/>
        <v>191</v>
      </c>
    </row>
    <row r="895" spans="1:17" ht="12.75">
      <c r="A895" s="61" t="str">
        <f ca="1">IF(ISERROR(MATCH(E895,Код_КЦСР,0)),"",INDIRECT(ADDRESS(MATCH(E895,Код_КЦСР,0)+1,2,,,"КЦСР")))</f>
        <v>Обеспечение пожарной безопасности муниципальных учреждений города</v>
      </c>
      <c r="B895" s="88">
        <v>808</v>
      </c>
      <c r="C895" s="8" t="s">
        <v>203</v>
      </c>
      <c r="D895" s="8" t="s">
        <v>227</v>
      </c>
      <c r="E895" s="115" t="s">
        <v>83</v>
      </c>
      <c r="F895" s="115"/>
      <c r="G895" s="69">
        <f>G896+G900</f>
        <v>191</v>
      </c>
      <c r="H895" s="69">
        <f>H896+H900</f>
        <v>0</v>
      </c>
      <c r="I895" s="69">
        <f t="shared" si="179"/>
        <v>191</v>
      </c>
      <c r="J895" s="69">
        <f>J896+J900</f>
        <v>0</v>
      </c>
      <c r="K895" s="85">
        <f t="shared" si="174"/>
        <v>191</v>
      </c>
      <c r="L895" s="13">
        <f>L896+L900</f>
        <v>0</v>
      </c>
      <c r="M895" s="85">
        <f t="shared" si="176"/>
        <v>191</v>
      </c>
      <c r="N895" s="13">
        <f>N896+N900</f>
        <v>0</v>
      </c>
      <c r="O895" s="85">
        <f t="shared" si="177"/>
        <v>191</v>
      </c>
      <c r="P895" s="13">
        <f>P896+P900</f>
        <v>0</v>
      </c>
      <c r="Q895" s="85">
        <f t="shared" si="173"/>
        <v>191</v>
      </c>
    </row>
    <row r="896" spans="1:17" ht="49.5">
      <c r="A896" s="61" t="str">
        <f ca="1">IF(ISERROR(MATCH(E896,Код_КЦСР,0)),"",INDIRECT(ADDRESS(MATCH(E896,Код_КЦСР,0)+1,2,,,"КЦСР")))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896" s="88">
        <v>808</v>
      </c>
      <c r="C896" s="8" t="s">
        <v>203</v>
      </c>
      <c r="D896" s="8" t="s">
        <v>227</v>
      </c>
      <c r="E896" s="115" t="s">
        <v>85</v>
      </c>
      <c r="F896" s="115"/>
      <c r="G896" s="69">
        <f aca="true" t="shared" si="180" ref="G896:P898">G897</f>
        <v>191</v>
      </c>
      <c r="H896" s="69">
        <f t="shared" si="180"/>
        <v>0</v>
      </c>
      <c r="I896" s="69">
        <f t="shared" si="179"/>
        <v>191</v>
      </c>
      <c r="J896" s="69">
        <f t="shared" si="180"/>
        <v>0</v>
      </c>
      <c r="K896" s="85">
        <f t="shared" si="174"/>
        <v>191</v>
      </c>
      <c r="L896" s="13">
        <f t="shared" si="180"/>
        <v>0</v>
      </c>
      <c r="M896" s="85">
        <f t="shared" si="176"/>
        <v>191</v>
      </c>
      <c r="N896" s="13">
        <f t="shared" si="180"/>
        <v>0</v>
      </c>
      <c r="O896" s="85">
        <f t="shared" si="177"/>
        <v>191</v>
      </c>
      <c r="P896" s="13">
        <f t="shared" si="180"/>
        <v>0</v>
      </c>
      <c r="Q896" s="85">
        <f t="shared" si="173"/>
        <v>191</v>
      </c>
    </row>
    <row r="897" spans="1:17" ht="33">
      <c r="A897" s="61" t="str">
        <f ca="1">IF(ISERROR(MATCH(F897,Код_КВР,0)),"",INDIRECT(ADDRESS(MATCH(F897,Код_КВР,0)+1,2,,,"КВР")))</f>
        <v>Предоставление субсидий бюджетным, автономным учреждениям и иным некоммерческим организациям</v>
      </c>
      <c r="B897" s="88">
        <v>808</v>
      </c>
      <c r="C897" s="8" t="s">
        <v>203</v>
      </c>
      <c r="D897" s="8" t="s">
        <v>227</v>
      </c>
      <c r="E897" s="115" t="s">
        <v>85</v>
      </c>
      <c r="F897" s="115">
        <v>600</v>
      </c>
      <c r="G897" s="69">
        <f t="shared" si="180"/>
        <v>191</v>
      </c>
      <c r="H897" s="69">
        <f t="shared" si="180"/>
        <v>0</v>
      </c>
      <c r="I897" s="69">
        <f t="shared" si="179"/>
        <v>191</v>
      </c>
      <c r="J897" s="69">
        <f t="shared" si="180"/>
        <v>0</v>
      </c>
      <c r="K897" s="85">
        <f t="shared" si="174"/>
        <v>191</v>
      </c>
      <c r="L897" s="13">
        <f t="shared" si="180"/>
        <v>0</v>
      </c>
      <c r="M897" s="85">
        <f t="shared" si="176"/>
        <v>191</v>
      </c>
      <c r="N897" s="13">
        <f t="shared" si="180"/>
        <v>0</v>
      </c>
      <c r="O897" s="85">
        <f t="shared" si="177"/>
        <v>191</v>
      </c>
      <c r="P897" s="13">
        <f t="shared" si="180"/>
        <v>0</v>
      </c>
      <c r="Q897" s="85">
        <f t="shared" si="173"/>
        <v>191</v>
      </c>
    </row>
    <row r="898" spans="1:17" ht="12.75">
      <c r="A898" s="61" t="str">
        <f ca="1">IF(ISERROR(MATCH(F898,Код_КВР,0)),"",INDIRECT(ADDRESS(MATCH(F898,Код_КВР,0)+1,2,,,"КВР")))</f>
        <v>Субсидии бюджетным учреждениям</v>
      </c>
      <c r="B898" s="88">
        <v>808</v>
      </c>
      <c r="C898" s="8" t="s">
        <v>203</v>
      </c>
      <c r="D898" s="8" t="s">
        <v>227</v>
      </c>
      <c r="E898" s="115" t="s">
        <v>85</v>
      </c>
      <c r="F898" s="115">
        <v>610</v>
      </c>
      <c r="G898" s="69">
        <f t="shared" si="180"/>
        <v>191</v>
      </c>
      <c r="H898" s="69">
        <f t="shared" si="180"/>
        <v>0</v>
      </c>
      <c r="I898" s="69">
        <f t="shared" si="179"/>
        <v>191</v>
      </c>
      <c r="J898" s="69">
        <f t="shared" si="180"/>
        <v>0</v>
      </c>
      <c r="K898" s="85">
        <f t="shared" si="174"/>
        <v>191</v>
      </c>
      <c r="L898" s="13">
        <f t="shared" si="180"/>
        <v>0</v>
      </c>
      <c r="M898" s="85">
        <f t="shared" si="176"/>
        <v>191</v>
      </c>
      <c r="N898" s="13">
        <f t="shared" si="180"/>
        <v>0</v>
      </c>
      <c r="O898" s="85">
        <f t="shared" si="177"/>
        <v>191</v>
      </c>
      <c r="P898" s="13">
        <f t="shared" si="180"/>
        <v>0</v>
      </c>
      <c r="Q898" s="85">
        <f t="shared" si="173"/>
        <v>191</v>
      </c>
    </row>
    <row r="899" spans="1:17" ht="12.75">
      <c r="A899" s="61" t="str">
        <f ca="1">IF(ISERROR(MATCH(F899,Код_КВР,0)),"",INDIRECT(ADDRESS(MATCH(F899,Код_КВР,0)+1,2,,,"КВР")))</f>
        <v>Субсидии бюджетным учреждениям на иные цели</v>
      </c>
      <c r="B899" s="88">
        <v>808</v>
      </c>
      <c r="C899" s="8" t="s">
        <v>203</v>
      </c>
      <c r="D899" s="8" t="s">
        <v>227</v>
      </c>
      <c r="E899" s="115" t="s">
        <v>85</v>
      </c>
      <c r="F899" s="115">
        <v>612</v>
      </c>
      <c r="G899" s="69">
        <v>191</v>
      </c>
      <c r="H899" s="69"/>
      <c r="I899" s="69">
        <f t="shared" si="179"/>
        <v>191</v>
      </c>
      <c r="J899" s="69"/>
      <c r="K899" s="85">
        <f t="shared" si="174"/>
        <v>191</v>
      </c>
      <c r="L899" s="13"/>
      <c r="M899" s="85">
        <f t="shared" si="176"/>
        <v>191</v>
      </c>
      <c r="N899" s="13"/>
      <c r="O899" s="85">
        <f t="shared" si="177"/>
        <v>191</v>
      </c>
      <c r="P899" s="13"/>
      <c r="Q899" s="85">
        <f t="shared" si="173"/>
        <v>191</v>
      </c>
    </row>
    <row r="900" spans="1:17" ht="12.75" hidden="1">
      <c r="A900" s="61" t="str">
        <f ca="1">IF(ISERROR(MATCH(E900,Код_КЦСР,0)),"",INDIRECT(ADDRESS(MATCH(E900,Код_КЦСР,0)+1,2,,,"КЦСР")))</f>
        <v>Ремонт и оборудование эвакуационных путей  зданий</v>
      </c>
      <c r="B900" s="88">
        <v>808</v>
      </c>
      <c r="C900" s="8" t="s">
        <v>203</v>
      </c>
      <c r="D900" s="8" t="s">
        <v>227</v>
      </c>
      <c r="E900" s="115" t="s">
        <v>89</v>
      </c>
      <c r="F900" s="115"/>
      <c r="G900" s="69">
        <f aca="true" t="shared" si="181" ref="G900:P902">G901</f>
        <v>0</v>
      </c>
      <c r="H900" s="69">
        <f t="shared" si="181"/>
        <v>0</v>
      </c>
      <c r="I900" s="69">
        <f t="shared" si="179"/>
        <v>0</v>
      </c>
      <c r="J900" s="69">
        <f t="shared" si="181"/>
        <v>0</v>
      </c>
      <c r="K900" s="85">
        <f t="shared" si="174"/>
        <v>0</v>
      </c>
      <c r="L900" s="13">
        <f t="shared" si="181"/>
        <v>0</v>
      </c>
      <c r="M900" s="85">
        <f t="shared" si="176"/>
        <v>0</v>
      </c>
      <c r="N900" s="13">
        <f t="shared" si="181"/>
        <v>0</v>
      </c>
      <c r="O900" s="85">
        <f t="shared" si="177"/>
        <v>0</v>
      </c>
      <c r="P900" s="13">
        <f t="shared" si="181"/>
        <v>0</v>
      </c>
      <c r="Q900" s="85">
        <f t="shared" si="173"/>
        <v>0</v>
      </c>
    </row>
    <row r="901" spans="1:17" ht="33" hidden="1">
      <c r="A901" s="61" t="str">
        <f ca="1">IF(ISERROR(MATCH(F901,Код_КВР,0)),"",INDIRECT(ADDRESS(MATCH(F901,Код_КВР,0)+1,2,,,"КВР")))</f>
        <v>Предоставление субсидий бюджетным, автономным учреждениям и иным некоммерческим организациям</v>
      </c>
      <c r="B901" s="88">
        <v>808</v>
      </c>
      <c r="C901" s="8" t="s">
        <v>203</v>
      </c>
      <c r="D901" s="8" t="s">
        <v>227</v>
      </c>
      <c r="E901" s="115" t="s">
        <v>89</v>
      </c>
      <c r="F901" s="115">
        <v>600</v>
      </c>
      <c r="G901" s="69">
        <f t="shared" si="181"/>
        <v>0</v>
      </c>
      <c r="H901" s="69">
        <f t="shared" si="181"/>
        <v>0</v>
      </c>
      <c r="I901" s="69">
        <f t="shared" si="179"/>
        <v>0</v>
      </c>
      <c r="J901" s="69">
        <f t="shared" si="181"/>
        <v>0</v>
      </c>
      <c r="K901" s="85">
        <f t="shared" si="174"/>
        <v>0</v>
      </c>
      <c r="L901" s="13">
        <f t="shared" si="181"/>
        <v>0</v>
      </c>
      <c r="M901" s="85">
        <f t="shared" si="176"/>
        <v>0</v>
      </c>
      <c r="N901" s="13">
        <f t="shared" si="181"/>
        <v>0</v>
      </c>
      <c r="O901" s="85">
        <f t="shared" si="177"/>
        <v>0</v>
      </c>
      <c r="P901" s="13">
        <f t="shared" si="181"/>
        <v>0</v>
      </c>
      <c r="Q901" s="85">
        <f t="shared" si="173"/>
        <v>0</v>
      </c>
    </row>
    <row r="902" spans="1:17" ht="12.75" hidden="1">
      <c r="A902" s="61" t="str">
        <f ca="1">IF(ISERROR(MATCH(F902,Код_КВР,0)),"",INDIRECT(ADDRESS(MATCH(F902,Код_КВР,0)+1,2,,,"КВР")))</f>
        <v>Субсидии бюджетным учреждениям</v>
      </c>
      <c r="B902" s="88">
        <v>808</v>
      </c>
      <c r="C902" s="8" t="s">
        <v>203</v>
      </c>
      <c r="D902" s="8" t="s">
        <v>227</v>
      </c>
      <c r="E902" s="115" t="s">
        <v>89</v>
      </c>
      <c r="F902" s="115">
        <v>610</v>
      </c>
      <c r="G902" s="69">
        <f t="shared" si="181"/>
        <v>0</v>
      </c>
      <c r="H902" s="69">
        <f t="shared" si="181"/>
        <v>0</v>
      </c>
      <c r="I902" s="69">
        <f t="shared" si="179"/>
        <v>0</v>
      </c>
      <c r="J902" s="69">
        <f t="shared" si="181"/>
        <v>0</v>
      </c>
      <c r="K902" s="85">
        <f t="shared" si="174"/>
        <v>0</v>
      </c>
      <c r="L902" s="13">
        <f t="shared" si="181"/>
        <v>0</v>
      </c>
      <c r="M902" s="85">
        <f t="shared" si="176"/>
        <v>0</v>
      </c>
      <c r="N902" s="13">
        <f t="shared" si="181"/>
        <v>0</v>
      </c>
      <c r="O902" s="85">
        <f t="shared" si="177"/>
        <v>0</v>
      </c>
      <c r="P902" s="13">
        <f t="shared" si="181"/>
        <v>0</v>
      </c>
      <c r="Q902" s="85">
        <f t="shared" si="173"/>
        <v>0</v>
      </c>
    </row>
    <row r="903" spans="1:17" ht="12.75" hidden="1">
      <c r="A903" s="61" t="str">
        <f ca="1">IF(ISERROR(MATCH(F903,Код_КВР,0)),"",INDIRECT(ADDRESS(MATCH(F903,Код_КВР,0)+1,2,,,"КВР")))</f>
        <v>Субсидии бюджетным учреждениям на иные цели</v>
      </c>
      <c r="B903" s="88">
        <v>808</v>
      </c>
      <c r="C903" s="8" t="s">
        <v>203</v>
      </c>
      <c r="D903" s="8" t="s">
        <v>227</v>
      </c>
      <c r="E903" s="115" t="s">
        <v>89</v>
      </c>
      <c r="F903" s="115">
        <v>612</v>
      </c>
      <c r="G903" s="69"/>
      <c r="H903" s="69"/>
      <c r="I903" s="69">
        <f t="shared" si="179"/>
        <v>0</v>
      </c>
      <c r="J903" s="69"/>
      <c r="K903" s="85">
        <f t="shared" si="174"/>
        <v>0</v>
      </c>
      <c r="L903" s="13"/>
      <c r="M903" s="85">
        <f t="shared" si="176"/>
        <v>0</v>
      </c>
      <c r="N903" s="13"/>
      <c r="O903" s="85">
        <f t="shared" si="177"/>
        <v>0</v>
      </c>
      <c r="P903" s="13"/>
      <c r="Q903" s="85">
        <f t="shared" si="173"/>
        <v>0</v>
      </c>
    </row>
    <row r="904" spans="1:17" ht="12.75">
      <c r="A904" s="61" t="str">
        <f ca="1">IF(ISERROR(MATCH(C904,Код_Раздел,0)),"",INDIRECT(ADDRESS(MATCH(C904,Код_Раздел,0)+1,2,,,"Раздел")))</f>
        <v>Культура, кинематография</v>
      </c>
      <c r="B904" s="88">
        <v>808</v>
      </c>
      <c r="C904" s="8" t="s">
        <v>230</v>
      </c>
      <c r="D904" s="8"/>
      <c r="E904" s="115"/>
      <c r="F904" s="115"/>
      <c r="G904" s="69">
        <f>G905+G977</f>
        <v>260483</v>
      </c>
      <c r="H904" s="69">
        <f>H905+H977</f>
        <v>0</v>
      </c>
      <c r="I904" s="69">
        <f t="shared" si="179"/>
        <v>260483</v>
      </c>
      <c r="J904" s="69">
        <f>J905+J977</f>
        <v>-443.79999999999995</v>
      </c>
      <c r="K904" s="85">
        <f t="shared" si="174"/>
        <v>260039.2</v>
      </c>
      <c r="L904" s="13">
        <f>L905+L977</f>
        <v>-186.20000000000002</v>
      </c>
      <c r="M904" s="85">
        <f t="shared" si="176"/>
        <v>259853</v>
      </c>
      <c r="N904" s="13">
        <f>N905+N977</f>
        <v>0</v>
      </c>
      <c r="O904" s="85">
        <f t="shared" si="177"/>
        <v>259853</v>
      </c>
      <c r="P904" s="13">
        <f>P905+P977</f>
        <v>140.2</v>
      </c>
      <c r="Q904" s="85">
        <f t="shared" si="173"/>
        <v>259993.2</v>
      </c>
    </row>
    <row r="905" spans="1:17" ht="12.75">
      <c r="A905" s="12" t="s">
        <v>192</v>
      </c>
      <c r="B905" s="88">
        <v>808</v>
      </c>
      <c r="C905" s="8" t="s">
        <v>230</v>
      </c>
      <c r="D905" s="8" t="s">
        <v>221</v>
      </c>
      <c r="E905" s="115"/>
      <c r="F905" s="115"/>
      <c r="G905" s="69">
        <f>G906</f>
        <v>233756</v>
      </c>
      <c r="H905" s="69">
        <f>H906</f>
        <v>0</v>
      </c>
      <c r="I905" s="69">
        <f t="shared" si="179"/>
        <v>233756</v>
      </c>
      <c r="J905" s="69">
        <f>J906+J971</f>
        <v>-479.79999999999995</v>
      </c>
      <c r="K905" s="85">
        <f t="shared" si="174"/>
        <v>233276.2</v>
      </c>
      <c r="L905" s="13">
        <f>L906+L971</f>
        <v>-184.4</v>
      </c>
      <c r="M905" s="85">
        <f t="shared" si="176"/>
        <v>233091.80000000002</v>
      </c>
      <c r="N905" s="13">
        <f>N906+N971</f>
        <v>0</v>
      </c>
      <c r="O905" s="85">
        <f t="shared" si="177"/>
        <v>233091.80000000002</v>
      </c>
      <c r="P905" s="13">
        <f>P906+P971</f>
        <v>140.2</v>
      </c>
      <c r="Q905" s="85">
        <f t="shared" si="173"/>
        <v>233232.00000000003</v>
      </c>
    </row>
    <row r="906" spans="1:17" ht="33">
      <c r="A906" s="61" t="str">
        <f ca="1">IF(ISERROR(MATCH(E906,Код_КЦСР,0)),"",INDIRECT(ADDRESS(MATCH(E906,Код_КЦСР,0)+1,2,,,"КЦСР")))</f>
        <v>Муниципальная программа «Культура, традиции и народное творчество в городе Череповце» на 2013-2018 годы</v>
      </c>
      <c r="B906" s="88">
        <v>808</v>
      </c>
      <c r="C906" s="8" t="s">
        <v>230</v>
      </c>
      <c r="D906" s="8" t="s">
        <v>221</v>
      </c>
      <c r="E906" s="115" t="s">
        <v>470</v>
      </c>
      <c r="F906" s="115"/>
      <c r="G906" s="69">
        <f>G907+G915+G928+G945+G954+G961+G966</f>
        <v>233756</v>
      </c>
      <c r="H906" s="69">
        <f>H907+H915+H928+H945+H954+H961+H966</f>
        <v>0</v>
      </c>
      <c r="I906" s="69">
        <f t="shared" si="179"/>
        <v>233756</v>
      </c>
      <c r="J906" s="69">
        <f>J907+J915+J928+J945+J954+J961+J966</f>
        <v>-512.8</v>
      </c>
      <c r="K906" s="85">
        <f t="shared" si="174"/>
        <v>233243.2</v>
      </c>
      <c r="L906" s="13">
        <f>L907+L915+L928+L945+L954+L961+L966</f>
        <v>-184.4</v>
      </c>
      <c r="M906" s="85">
        <f t="shared" si="176"/>
        <v>233058.80000000002</v>
      </c>
      <c r="N906" s="13">
        <f>N907+N915+N928+N945+N954+N961+N966</f>
        <v>0</v>
      </c>
      <c r="O906" s="85">
        <f t="shared" si="177"/>
        <v>233058.80000000002</v>
      </c>
      <c r="P906" s="13">
        <f>P907+P915+P928+P945+P954+P961+P966</f>
        <v>140.2</v>
      </c>
      <c r="Q906" s="85">
        <f t="shared" si="173"/>
        <v>233199.00000000003</v>
      </c>
    </row>
    <row r="907" spans="1:17" ht="33">
      <c r="A907" s="61" t="str">
        <f ca="1">IF(ISERROR(MATCH(E907,Код_КЦСР,0)),"",INDIRECT(ADDRESS(MATCH(E907,Код_КЦСР,0)+1,2,,,"КЦСР")))</f>
        <v>Сохранение, эффективное использование  и популяризация объектов культурного наследия</v>
      </c>
      <c r="B907" s="88">
        <v>808</v>
      </c>
      <c r="C907" s="8" t="s">
        <v>230</v>
      </c>
      <c r="D907" s="8" t="s">
        <v>221</v>
      </c>
      <c r="E907" s="115" t="s">
        <v>472</v>
      </c>
      <c r="F907" s="115"/>
      <c r="G907" s="69">
        <f aca="true" t="shared" si="182" ref="G907:P913">G908</f>
        <v>536.8</v>
      </c>
      <c r="H907" s="69">
        <f t="shared" si="182"/>
        <v>0</v>
      </c>
      <c r="I907" s="69">
        <f t="shared" si="179"/>
        <v>536.8</v>
      </c>
      <c r="J907" s="69">
        <f t="shared" si="182"/>
        <v>0</v>
      </c>
      <c r="K907" s="85">
        <f t="shared" si="174"/>
        <v>536.8</v>
      </c>
      <c r="L907" s="13">
        <f>L908</f>
        <v>-0.3</v>
      </c>
      <c r="M907" s="85">
        <f t="shared" si="176"/>
        <v>536.5</v>
      </c>
      <c r="N907" s="13">
        <f>N908</f>
        <v>0</v>
      </c>
      <c r="O907" s="85">
        <f t="shared" si="177"/>
        <v>536.5</v>
      </c>
      <c r="P907" s="13">
        <f>P908</f>
        <v>0</v>
      </c>
      <c r="Q907" s="85">
        <f t="shared" si="173"/>
        <v>536.5</v>
      </c>
    </row>
    <row r="908" spans="1:17" ht="12.75">
      <c r="A908" s="61" t="str">
        <f ca="1">IF(ISERROR(MATCH(E908,Код_КЦСР,0)),"",INDIRECT(ADDRESS(MATCH(E908,Код_КЦСР,0)+1,2,,,"КЦСР")))</f>
        <v>Сохранение, ремонт и  реставрация объектов культурного наследия</v>
      </c>
      <c r="B908" s="88">
        <v>808</v>
      </c>
      <c r="C908" s="8" t="s">
        <v>230</v>
      </c>
      <c r="D908" s="8" t="s">
        <v>221</v>
      </c>
      <c r="E908" s="115" t="s">
        <v>474</v>
      </c>
      <c r="F908" s="115"/>
      <c r="G908" s="69">
        <f>G912</f>
        <v>536.8</v>
      </c>
      <c r="H908" s="69">
        <f>H912</f>
        <v>0</v>
      </c>
      <c r="I908" s="69">
        <f t="shared" si="179"/>
        <v>536.8</v>
      </c>
      <c r="J908" s="69">
        <f>J912</f>
        <v>0</v>
      </c>
      <c r="K908" s="85">
        <f t="shared" si="174"/>
        <v>536.8</v>
      </c>
      <c r="L908" s="13">
        <f>L912+L909</f>
        <v>-0.3</v>
      </c>
      <c r="M908" s="85">
        <f t="shared" si="176"/>
        <v>536.5</v>
      </c>
      <c r="N908" s="13">
        <f>N912+N909</f>
        <v>0</v>
      </c>
      <c r="O908" s="85">
        <f t="shared" si="177"/>
        <v>536.5</v>
      </c>
      <c r="P908" s="13">
        <f>P912+P909</f>
        <v>0</v>
      </c>
      <c r="Q908" s="85">
        <f t="shared" si="173"/>
        <v>536.5</v>
      </c>
    </row>
    <row r="909" spans="1:17" ht="27.75" customHeight="1" hidden="1">
      <c r="A909" s="61" t="str">
        <f aca="true" t="shared" si="183" ref="A909:A914">IF(ISERROR(MATCH(F909,Код_КВР,0)),"",INDIRECT(ADDRESS(MATCH(F909,Код_КВР,0)+1,2,,,"КВР")))</f>
        <v>Закупка товаров, работ и услуг для муниципальных нужд</v>
      </c>
      <c r="B909" s="88">
        <v>808</v>
      </c>
      <c r="C909" s="8" t="s">
        <v>230</v>
      </c>
      <c r="D909" s="8" t="s">
        <v>221</v>
      </c>
      <c r="E909" s="115" t="s">
        <v>474</v>
      </c>
      <c r="F909" s="115">
        <v>200</v>
      </c>
      <c r="G909" s="69"/>
      <c r="H909" s="69"/>
      <c r="I909" s="69"/>
      <c r="J909" s="69"/>
      <c r="K909" s="85"/>
      <c r="L909" s="13">
        <f>L910</f>
        <v>0</v>
      </c>
      <c r="M909" s="85">
        <f t="shared" si="176"/>
        <v>0</v>
      </c>
      <c r="N909" s="13">
        <f>N910</f>
        <v>0</v>
      </c>
      <c r="O909" s="85">
        <f t="shared" si="177"/>
        <v>0</v>
      </c>
      <c r="P909" s="13">
        <f>P910</f>
        <v>0</v>
      </c>
      <c r="Q909" s="85">
        <f t="shared" si="173"/>
        <v>0</v>
      </c>
    </row>
    <row r="910" spans="1:17" ht="33" hidden="1">
      <c r="A910" s="61" t="str">
        <f ca="1" t="shared" si="183"/>
        <v>Иные закупки товаров, работ и услуг для обеспечения муниципальных нужд</v>
      </c>
      <c r="B910" s="88">
        <v>808</v>
      </c>
      <c r="C910" s="8" t="s">
        <v>230</v>
      </c>
      <c r="D910" s="8" t="s">
        <v>221</v>
      </c>
      <c r="E910" s="115" t="s">
        <v>474</v>
      </c>
      <c r="F910" s="115">
        <v>240</v>
      </c>
      <c r="G910" s="69"/>
      <c r="H910" s="69"/>
      <c r="I910" s="69"/>
      <c r="J910" s="69"/>
      <c r="K910" s="85"/>
      <c r="L910" s="13">
        <f>L911</f>
        <v>0</v>
      </c>
      <c r="M910" s="85">
        <f t="shared" si="176"/>
        <v>0</v>
      </c>
      <c r="N910" s="13">
        <f>N911</f>
        <v>0</v>
      </c>
      <c r="O910" s="85">
        <f t="shared" si="177"/>
        <v>0</v>
      </c>
      <c r="P910" s="13">
        <f>P911</f>
        <v>0</v>
      </c>
      <c r="Q910" s="85">
        <f t="shared" si="173"/>
        <v>0</v>
      </c>
    </row>
    <row r="911" spans="1:17" ht="27.75" customHeight="1" hidden="1">
      <c r="A911" s="61" t="str">
        <f ca="1" t="shared" si="183"/>
        <v>Научно-исследовательские и опытно-конструкторские работы</v>
      </c>
      <c r="B911" s="88">
        <v>808</v>
      </c>
      <c r="C911" s="8" t="s">
        <v>230</v>
      </c>
      <c r="D911" s="8" t="s">
        <v>221</v>
      </c>
      <c r="E911" s="115" t="s">
        <v>474</v>
      </c>
      <c r="F911" s="115">
        <v>241</v>
      </c>
      <c r="G911" s="69"/>
      <c r="H911" s="69"/>
      <c r="I911" s="69"/>
      <c r="J911" s="69"/>
      <c r="K911" s="85"/>
      <c r="L911" s="13"/>
      <c r="M911" s="85">
        <f t="shared" si="176"/>
        <v>0</v>
      </c>
      <c r="N911" s="13"/>
      <c r="O911" s="85">
        <f t="shared" si="177"/>
        <v>0</v>
      </c>
      <c r="P911" s="13"/>
      <c r="Q911" s="85">
        <f t="shared" si="173"/>
        <v>0</v>
      </c>
    </row>
    <row r="912" spans="1:17" ht="33">
      <c r="A912" s="61" t="str">
        <f ca="1" t="shared" si="183"/>
        <v>Предоставление субсидий бюджетным, автономным учреждениям и иным некоммерческим организациям</v>
      </c>
      <c r="B912" s="88">
        <v>808</v>
      </c>
      <c r="C912" s="8" t="s">
        <v>230</v>
      </c>
      <c r="D912" s="8" t="s">
        <v>221</v>
      </c>
      <c r="E912" s="115" t="s">
        <v>474</v>
      </c>
      <c r="F912" s="115">
        <v>600</v>
      </c>
      <c r="G912" s="69">
        <f t="shared" si="182"/>
        <v>536.8</v>
      </c>
      <c r="H912" s="69">
        <f t="shared" si="182"/>
        <v>0</v>
      </c>
      <c r="I912" s="69">
        <f t="shared" si="179"/>
        <v>536.8</v>
      </c>
      <c r="J912" s="69">
        <f t="shared" si="182"/>
        <v>0</v>
      </c>
      <c r="K912" s="85">
        <f t="shared" si="174"/>
        <v>536.8</v>
      </c>
      <c r="L912" s="13">
        <f t="shared" si="182"/>
        <v>-0.3</v>
      </c>
      <c r="M912" s="85">
        <f t="shared" si="176"/>
        <v>536.5</v>
      </c>
      <c r="N912" s="13">
        <f t="shared" si="182"/>
        <v>0</v>
      </c>
      <c r="O912" s="85">
        <f t="shared" si="177"/>
        <v>536.5</v>
      </c>
      <c r="P912" s="13">
        <f t="shared" si="182"/>
        <v>0</v>
      </c>
      <c r="Q912" s="85">
        <f t="shared" si="173"/>
        <v>536.5</v>
      </c>
    </row>
    <row r="913" spans="1:17" ht="12.75">
      <c r="A913" s="61" t="str">
        <f ca="1" t="shared" si="183"/>
        <v>Субсидии бюджетным учреждениям</v>
      </c>
      <c r="B913" s="88">
        <v>808</v>
      </c>
      <c r="C913" s="8" t="s">
        <v>230</v>
      </c>
      <c r="D913" s="8" t="s">
        <v>221</v>
      </c>
      <c r="E913" s="115" t="s">
        <v>474</v>
      </c>
      <c r="F913" s="115">
        <v>610</v>
      </c>
      <c r="G913" s="69">
        <f t="shared" si="182"/>
        <v>536.8</v>
      </c>
      <c r="H913" s="69">
        <f t="shared" si="182"/>
        <v>0</v>
      </c>
      <c r="I913" s="69">
        <f t="shared" si="179"/>
        <v>536.8</v>
      </c>
      <c r="J913" s="69">
        <f t="shared" si="182"/>
        <v>0</v>
      </c>
      <c r="K913" s="85">
        <f t="shared" si="174"/>
        <v>536.8</v>
      </c>
      <c r="L913" s="13">
        <f t="shared" si="182"/>
        <v>-0.3</v>
      </c>
      <c r="M913" s="85">
        <f t="shared" si="176"/>
        <v>536.5</v>
      </c>
      <c r="N913" s="13">
        <f t="shared" si="182"/>
        <v>0</v>
      </c>
      <c r="O913" s="85">
        <f t="shared" si="177"/>
        <v>536.5</v>
      </c>
      <c r="P913" s="13">
        <f t="shared" si="182"/>
        <v>0</v>
      </c>
      <c r="Q913" s="85">
        <f t="shared" si="173"/>
        <v>536.5</v>
      </c>
    </row>
    <row r="914" spans="1:17" ht="49.5">
      <c r="A914" s="61" t="str">
        <f ca="1" t="shared" si="183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14" s="88">
        <v>808</v>
      </c>
      <c r="C914" s="8" t="s">
        <v>230</v>
      </c>
      <c r="D914" s="8" t="s">
        <v>221</v>
      </c>
      <c r="E914" s="115" t="s">
        <v>474</v>
      </c>
      <c r="F914" s="115">
        <v>611</v>
      </c>
      <c r="G914" s="69">
        <v>536.8</v>
      </c>
      <c r="H914" s="69"/>
      <c r="I914" s="69">
        <f t="shared" si="179"/>
        <v>536.8</v>
      </c>
      <c r="J914" s="69"/>
      <c r="K914" s="85">
        <f t="shared" si="174"/>
        <v>536.8</v>
      </c>
      <c r="L914" s="13">
        <f>-0.3</f>
        <v>-0.3</v>
      </c>
      <c r="M914" s="85">
        <f t="shared" si="176"/>
        <v>536.5</v>
      </c>
      <c r="N914" s="13"/>
      <c r="O914" s="85">
        <f t="shared" si="177"/>
        <v>536.5</v>
      </c>
      <c r="P914" s="13"/>
      <c r="Q914" s="85">
        <f t="shared" si="173"/>
        <v>536.5</v>
      </c>
    </row>
    <row r="915" spans="1:17" ht="12.75">
      <c r="A915" s="61" t="str">
        <f ca="1">IF(ISERROR(MATCH(E915,Код_КЦСР,0)),"",INDIRECT(ADDRESS(MATCH(E915,Код_КЦСР,0)+1,2,,,"КЦСР")))</f>
        <v>Развитие музейного дела</v>
      </c>
      <c r="B915" s="88">
        <v>808</v>
      </c>
      <c r="C915" s="8" t="s">
        <v>230</v>
      </c>
      <c r="D915" s="8" t="s">
        <v>221</v>
      </c>
      <c r="E915" s="115" t="s">
        <v>477</v>
      </c>
      <c r="F915" s="115"/>
      <c r="G915" s="69">
        <f>G916+G920+G924</f>
        <v>44327.200000000004</v>
      </c>
      <c r="H915" s="69">
        <f>H916+H920+H924</f>
        <v>0</v>
      </c>
      <c r="I915" s="69">
        <f t="shared" si="179"/>
        <v>44327.200000000004</v>
      </c>
      <c r="J915" s="69">
        <f>J916+J920+J924</f>
        <v>0</v>
      </c>
      <c r="K915" s="85">
        <f t="shared" si="174"/>
        <v>44327.200000000004</v>
      </c>
      <c r="L915" s="13">
        <f>L916+L920+L924</f>
        <v>-26.4</v>
      </c>
      <c r="M915" s="85">
        <f t="shared" si="176"/>
        <v>44300.8</v>
      </c>
      <c r="N915" s="13">
        <f>N916+N920+N924</f>
        <v>0</v>
      </c>
      <c r="O915" s="85">
        <f t="shared" si="177"/>
        <v>44300.8</v>
      </c>
      <c r="P915" s="13">
        <f>P916+P920+P924</f>
        <v>0</v>
      </c>
      <c r="Q915" s="85">
        <f t="shared" si="173"/>
        <v>44300.8</v>
      </c>
    </row>
    <row r="916" spans="1:17" ht="12.75">
      <c r="A916" s="61" t="str">
        <f ca="1">IF(ISERROR(MATCH(E916,Код_КЦСР,0)),"",INDIRECT(ADDRESS(MATCH(E916,Код_КЦСР,0)+1,2,,,"КЦСР")))</f>
        <v xml:space="preserve">Оказание муниципальных услуг </v>
      </c>
      <c r="B916" s="88">
        <v>808</v>
      </c>
      <c r="C916" s="8" t="s">
        <v>230</v>
      </c>
      <c r="D916" s="8" t="s">
        <v>221</v>
      </c>
      <c r="E916" s="115" t="s">
        <v>482</v>
      </c>
      <c r="F916" s="115"/>
      <c r="G916" s="69">
        <f aca="true" t="shared" si="184" ref="G916:P918">G917</f>
        <v>25054</v>
      </c>
      <c r="H916" s="69">
        <f t="shared" si="184"/>
        <v>0</v>
      </c>
      <c r="I916" s="69">
        <f t="shared" si="179"/>
        <v>25054</v>
      </c>
      <c r="J916" s="69">
        <f t="shared" si="184"/>
        <v>0</v>
      </c>
      <c r="K916" s="85">
        <f t="shared" si="174"/>
        <v>25054</v>
      </c>
      <c r="L916" s="13">
        <f t="shared" si="184"/>
        <v>-21.2</v>
      </c>
      <c r="M916" s="85">
        <f t="shared" si="176"/>
        <v>25032.8</v>
      </c>
      <c r="N916" s="13">
        <f t="shared" si="184"/>
        <v>0</v>
      </c>
      <c r="O916" s="85">
        <f t="shared" si="177"/>
        <v>25032.8</v>
      </c>
      <c r="P916" s="13">
        <f t="shared" si="184"/>
        <v>0</v>
      </c>
      <c r="Q916" s="85">
        <f t="shared" si="173"/>
        <v>25032.8</v>
      </c>
    </row>
    <row r="917" spans="1:17" ht="33">
      <c r="A917" s="61" t="str">
        <f ca="1">IF(ISERROR(MATCH(F917,Код_КВР,0)),"",INDIRECT(ADDRESS(MATCH(F917,Код_КВР,0)+1,2,,,"КВР")))</f>
        <v>Предоставление субсидий бюджетным, автономным учреждениям и иным некоммерческим организациям</v>
      </c>
      <c r="B917" s="88">
        <v>808</v>
      </c>
      <c r="C917" s="8" t="s">
        <v>230</v>
      </c>
      <c r="D917" s="8" t="s">
        <v>221</v>
      </c>
      <c r="E917" s="115" t="s">
        <v>482</v>
      </c>
      <c r="F917" s="115">
        <v>600</v>
      </c>
      <c r="G917" s="69">
        <f t="shared" si="184"/>
        <v>25054</v>
      </c>
      <c r="H917" s="69">
        <f t="shared" si="184"/>
        <v>0</v>
      </c>
      <c r="I917" s="69">
        <f t="shared" si="179"/>
        <v>25054</v>
      </c>
      <c r="J917" s="69">
        <f t="shared" si="184"/>
        <v>0</v>
      </c>
      <c r="K917" s="85">
        <f t="shared" si="174"/>
        <v>25054</v>
      </c>
      <c r="L917" s="13">
        <f t="shared" si="184"/>
        <v>-21.2</v>
      </c>
      <c r="M917" s="85">
        <f t="shared" si="176"/>
        <v>25032.8</v>
      </c>
      <c r="N917" s="13">
        <f t="shared" si="184"/>
        <v>0</v>
      </c>
      <c r="O917" s="85">
        <f t="shared" si="177"/>
        <v>25032.8</v>
      </c>
      <c r="P917" s="13">
        <f t="shared" si="184"/>
        <v>0</v>
      </c>
      <c r="Q917" s="85">
        <f t="shared" si="173"/>
        <v>25032.8</v>
      </c>
    </row>
    <row r="918" spans="1:17" ht="12.75">
      <c r="A918" s="61" t="str">
        <f ca="1">IF(ISERROR(MATCH(F918,Код_КВР,0)),"",INDIRECT(ADDRESS(MATCH(F918,Код_КВР,0)+1,2,,,"КВР")))</f>
        <v>Субсидии бюджетным учреждениям</v>
      </c>
      <c r="B918" s="88">
        <v>808</v>
      </c>
      <c r="C918" s="8" t="s">
        <v>230</v>
      </c>
      <c r="D918" s="8" t="s">
        <v>221</v>
      </c>
      <c r="E918" s="115" t="s">
        <v>482</v>
      </c>
      <c r="F918" s="115">
        <v>610</v>
      </c>
      <c r="G918" s="69">
        <f t="shared" si="184"/>
        <v>25054</v>
      </c>
      <c r="H918" s="69">
        <f t="shared" si="184"/>
        <v>0</v>
      </c>
      <c r="I918" s="69">
        <f t="shared" si="179"/>
        <v>25054</v>
      </c>
      <c r="J918" s="69">
        <f t="shared" si="184"/>
        <v>0</v>
      </c>
      <c r="K918" s="85">
        <f t="shared" si="174"/>
        <v>25054</v>
      </c>
      <c r="L918" s="13">
        <f t="shared" si="184"/>
        <v>-21.2</v>
      </c>
      <c r="M918" s="85">
        <f t="shared" si="176"/>
        <v>25032.8</v>
      </c>
      <c r="N918" s="13">
        <f t="shared" si="184"/>
        <v>0</v>
      </c>
      <c r="O918" s="85">
        <f t="shared" si="177"/>
        <v>25032.8</v>
      </c>
      <c r="P918" s="13">
        <f t="shared" si="184"/>
        <v>0</v>
      </c>
      <c r="Q918" s="85">
        <f t="shared" si="173"/>
        <v>25032.8</v>
      </c>
    </row>
    <row r="919" spans="1:17" ht="49.5">
      <c r="A919" s="61" t="str">
        <f ca="1">IF(ISERROR(MATCH(F919,Код_КВР,0)),"",INDIRECT(ADDRESS(MATCH(F919,Код_КВР,0)+1,2,,,"КВР")))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19" s="88">
        <v>808</v>
      </c>
      <c r="C919" s="8" t="s">
        <v>230</v>
      </c>
      <c r="D919" s="8" t="s">
        <v>221</v>
      </c>
      <c r="E919" s="115" t="s">
        <v>482</v>
      </c>
      <c r="F919" s="115">
        <v>611</v>
      </c>
      <c r="G919" s="69">
        <v>25054</v>
      </c>
      <c r="H919" s="69"/>
      <c r="I919" s="69">
        <f t="shared" si="179"/>
        <v>25054</v>
      </c>
      <c r="J919" s="69"/>
      <c r="K919" s="85">
        <f t="shared" si="174"/>
        <v>25054</v>
      </c>
      <c r="L919" s="13">
        <v>-21.2</v>
      </c>
      <c r="M919" s="85">
        <f t="shared" si="176"/>
        <v>25032.8</v>
      </c>
      <c r="N919" s="13"/>
      <c r="O919" s="85">
        <f t="shared" si="177"/>
        <v>25032.8</v>
      </c>
      <c r="P919" s="13"/>
      <c r="Q919" s="85">
        <f t="shared" si="173"/>
        <v>25032.8</v>
      </c>
    </row>
    <row r="920" spans="1:17" ht="21" customHeight="1">
      <c r="A920" s="61" t="str">
        <f ca="1">IF(ISERROR(MATCH(E920,Код_КЦСР,0)),"",INDIRECT(ADDRESS(MATCH(E920,Код_КЦСР,0)+1,2,,,"КЦСР")))</f>
        <v xml:space="preserve">Хранение, изучение и обеспечение сохранности музейных предметов </v>
      </c>
      <c r="B920" s="88">
        <v>808</v>
      </c>
      <c r="C920" s="8" t="s">
        <v>230</v>
      </c>
      <c r="D920" s="8" t="s">
        <v>221</v>
      </c>
      <c r="E920" s="115" t="s">
        <v>484</v>
      </c>
      <c r="F920" s="115"/>
      <c r="G920" s="69">
        <f aca="true" t="shared" si="185" ref="G920:P922">G921</f>
        <v>15501.3</v>
      </c>
      <c r="H920" s="69">
        <f t="shared" si="185"/>
        <v>0</v>
      </c>
      <c r="I920" s="69">
        <f t="shared" si="179"/>
        <v>15501.3</v>
      </c>
      <c r="J920" s="69">
        <f t="shared" si="185"/>
        <v>0</v>
      </c>
      <c r="K920" s="85">
        <f t="shared" si="174"/>
        <v>15501.3</v>
      </c>
      <c r="L920" s="13">
        <f t="shared" si="185"/>
        <v>-1.2</v>
      </c>
      <c r="M920" s="85">
        <f t="shared" si="176"/>
        <v>15500.099999999999</v>
      </c>
      <c r="N920" s="13">
        <f t="shared" si="185"/>
        <v>0</v>
      </c>
      <c r="O920" s="85">
        <f t="shared" si="177"/>
        <v>15500.099999999999</v>
      </c>
      <c r="P920" s="13">
        <f t="shared" si="185"/>
        <v>0</v>
      </c>
      <c r="Q920" s="85">
        <f t="shared" si="173"/>
        <v>15500.099999999999</v>
      </c>
    </row>
    <row r="921" spans="1:17" ht="33">
      <c r="A921" s="61" t="str">
        <f ca="1">IF(ISERROR(MATCH(F921,Код_КВР,0)),"",INDIRECT(ADDRESS(MATCH(F921,Код_КВР,0)+1,2,,,"КВР")))</f>
        <v>Предоставление субсидий бюджетным, автономным учреждениям и иным некоммерческим организациям</v>
      </c>
      <c r="B921" s="88">
        <v>808</v>
      </c>
      <c r="C921" s="8" t="s">
        <v>230</v>
      </c>
      <c r="D921" s="8" t="s">
        <v>221</v>
      </c>
      <c r="E921" s="115" t="s">
        <v>484</v>
      </c>
      <c r="F921" s="115">
        <v>600</v>
      </c>
      <c r="G921" s="69">
        <f t="shared" si="185"/>
        <v>15501.3</v>
      </c>
      <c r="H921" s="69">
        <f t="shared" si="185"/>
        <v>0</v>
      </c>
      <c r="I921" s="69">
        <f t="shared" si="179"/>
        <v>15501.3</v>
      </c>
      <c r="J921" s="69">
        <f t="shared" si="185"/>
        <v>0</v>
      </c>
      <c r="K921" s="85">
        <f t="shared" si="174"/>
        <v>15501.3</v>
      </c>
      <c r="L921" s="13">
        <f t="shared" si="185"/>
        <v>-1.2</v>
      </c>
      <c r="M921" s="85">
        <f t="shared" si="176"/>
        <v>15500.099999999999</v>
      </c>
      <c r="N921" s="13">
        <f t="shared" si="185"/>
        <v>0</v>
      </c>
      <c r="O921" s="85">
        <f t="shared" si="177"/>
        <v>15500.099999999999</v>
      </c>
      <c r="P921" s="13">
        <f t="shared" si="185"/>
        <v>0</v>
      </c>
      <c r="Q921" s="85">
        <f t="shared" si="173"/>
        <v>15500.099999999999</v>
      </c>
    </row>
    <row r="922" spans="1:17" ht="12.75">
      <c r="A922" s="61" t="str">
        <f ca="1">IF(ISERROR(MATCH(F922,Код_КВР,0)),"",INDIRECT(ADDRESS(MATCH(F922,Код_КВР,0)+1,2,,,"КВР")))</f>
        <v>Субсидии бюджетным учреждениям</v>
      </c>
      <c r="B922" s="88">
        <v>808</v>
      </c>
      <c r="C922" s="8" t="s">
        <v>230</v>
      </c>
      <c r="D922" s="8" t="s">
        <v>221</v>
      </c>
      <c r="E922" s="115" t="s">
        <v>484</v>
      </c>
      <c r="F922" s="115">
        <v>610</v>
      </c>
      <c r="G922" s="69">
        <f t="shared" si="185"/>
        <v>15501.3</v>
      </c>
      <c r="H922" s="69">
        <f t="shared" si="185"/>
        <v>0</v>
      </c>
      <c r="I922" s="69">
        <f t="shared" si="179"/>
        <v>15501.3</v>
      </c>
      <c r="J922" s="69">
        <f t="shared" si="185"/>
        <v>0</v>
      </c>
      <c r="K922" s="85">
        <f t="shared" si="174"/>
        <v>15501.3</v>
      </c>
      <c r="L922" s="13">
        <f t="shared" si="185"/>
        <v>-1.2</v>
      </c>
      <c r="M922" s="85">
        <f t="shared" si="176"/>
        <v>15500.099999999999</v>
      </c>
      <c r="N922" s="13">
        <f t="shared" si="185"/>
        <v>0</v>
      </c>
      <c r="O922" s="85">
        <f t="shared" si="177"/>
        <v>15500.099999999999</v>
      </c>
      <c r="P922" s="13">
        <f t="shared" si="185"/>
        <v>0</v>
      </c>
      <c r="Q922" s="85">
        <f t="shared" si="173"/>
        <v>15500.099999999999</v>
      </c>
    </row>
    <row r="923" spans="1:17" ht="49.5">
      <c r="A923" s="61" t="str">
        <f ca="1">IF(ISERROR(MATCH(F923,Код_КВР,0)),"",INDIRECT(ADDRESS(MATCH(F923,Код_КВР,0)+1,2,,,"КВР")))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23" s="88">
        <v>808</v>
      </c>
      <c r="C923" s="8" t="s">
        <v>230</v>
      </c>
      <c r="D923" s="8" t="s">
        <v>221</v>
      </c>
      <c r="E923" s="115" t="s">
        <v>484</v>
      </c>
      <c r="F923" s="115">
        <v>611</v>
      </c>
      <c r="G923" s="69">
        <v>15501.3</v>
      </c>
      <c r="H923" s="69"/>
      <c r="I923" s="69">
        <f t="shared" si="179"/>
        <v>15501.3</v>
      </c>
      <c r="J923" s="69"/>
      <c r="K923" s="85">
        <f t="shared" si="174"/>
        <v>15501.3</v>
      </c>
      <c r="L923" s="13">
        <v>-1.2</v>
      </c>
      <c r="M923" s="85">
        <f t="shared" si="176"/>
        <v>15500.099999999999</v>
      </c>
      <c r="N923" s="13"/>
      <c r="O923" s="85">
        <f t="shared" si="177"/>
        <v>15500.099999999999</v>
      </c>
      <c r="P923" s="13"/>
      <c r="Q923" s="85">
        <f t="shared" si="173"/>
        <v>15500.099999999999</v>
      </c>
    </row>
    <row r="924" spans="1:17" ht="12.75">
      <c r="A924" s="61" t="str">
        <f ca="1">IF(ISERROR(MATCH(E924,Код_КЦСР,0)),"",INDIRECT(ADDRESS(MATCH(E924,Код_КЦСР,0)+1,2,,,"КЦСР")))</f>
        <v>Формирование и учет музейного фонда</v>
      </c>
      <c r="B924" s="88">
        <v>808</v>
      </c>
      <c r="C924" s="8" t="s">
        <v>230</v>
      </c>
      <c r="D924" s="8" t="s">
        <v>221</v>
      </c>
      <c r="E924" s="115" t="s">
        <v>486</v>
      </c>
      <c r="F924" s="115"/>
      <c r="G924" s="69">
        <f aca="true" t="shared" si="186" ref="G924:P926">G925</f>
        <v>3771.9</v>
      </c>
      <c r="H924" s="69">
        <f t="shared" si="186"/>
        <v>0</v>
      </c>
      <c r="I924" s="69">
        <f t="shared" si="179"/>
        <v>3771.9</v>
      </c>
      <c r="J924" s="69">
        <f t="shared" si="186"/>
        <v>0</v>
      </c>
      <c r="K924" s="85">
        <f t="shared" si="174"/>
        <v>3771.9</v>
      </c>
      <c r="L924" s="13">
        <f t="shared" si="186"/>
        <v>-4</v>
      </c>
      <c r="M924" s="85">
        <f t="shared" si="176"/>
        <v>3767.9</v>
      </c>
      <c r="N924" s="13">
        <f t="shared" si="186"/>
        <v>0</v>
      </c>
      <c r="O924" s="85">
        <f t="shared" si="177"/>
        <v>3767.9</v>
      </c>
      <c r="P924" s="13">
        <f t="shared" si="186"/>
        <v>0</v>
      </c>
      <c r="Q924" s="85">
        <f t="shared" si="173"/>
        <v>3767.9</v>
      </c>
    </row>
    <row r="925" spans="1:17" ht="33">
      <c r="A925" s="61" t="str">
        <f ca="1">IF(ISERROR(MATCH(F925,Код_КВР,0)),"",INDIRECT(ADDRESS(MATCH(F925,Код_КВР,0)+1,2,,,"КВР")))</f>
        <v>Предоставление субсидий бюджетным, автономным учреждениям и иным некоммерческим организациям</v>
      </c>
      <c r="B925" s="88">
        <v>808</v>
      </c>
      <c r="C925" s="8" t="s">
        <v>230</v>
      </c>
      <c r="D925" s="8" t="s">
        <v>221</v>
      </c>
      <c r="E925" s="115" t="s">
        <v>486</v>
      </c>
      <c r="F925" s="115">
        <v>600</v>
      </c>
      <c r="G925" s="69">
        <f t="shared" si="186"/>
        <v>3771.9</v>
      </c>
      <c r="H925" s="69">
        <f t="shared" si="186"/>
        <v>0</v>
      </c>
      <c r="I925" s="69">
        <f t="shared" si="179"/>
        <v>3771.9</v>
      </c>
      <c r="J925" s="69">
        <f t="shared" si="186"/>
        <v>0</v>
      </c>
      <c r="K925" s="85">
        <f t="shared" si="174"/>
        <v>3771.9</v>
      </c>
      <c r="L925" s="13">
        <f t="shared" si="186"/>
        <v>-4</v>
      </c>
      <c r="M925" s="85">
        <f t="shared" si="176"/>
        <v>3767.9</v>
      </c>
      <c r="N925" s="13">
        <f t="shared" si="186"/>
        <v>0</v>
      </c>
      <c r="O925" s="85">
        <f t="shared" si="177"/>
        <v>3767.9</v>
      </c>
      <c r="P925" s="13">
        <f t="shared" si="186"/>
        <v>0</v>
      </c>
      <c r="Q925" s="85">
        <f t="shared" si="173"/>
        <v>3767.9</v>
      </c>
    </row>
    <row r="926" spans="1:17" ht="12.75">
      <c r="A926" s="61" t="str">
        <f ca="1">IF(ISERROR(MATCH(F926,Код_КВР,0)),"",INDIRECT(ADDRESS(MATCH(F926,Код_КВР,0)+1,2,,,"КВР")))</f>
        <v>Субсидии бюджетным учреждениям</v>
      </c>
      <c r="B926" s="88">
        <v>808</v>
      </c>
      <c r="C926" s="8" t="s">
        <v>230</v>
      </c>
      <c r="D926" s="8" t="s">
        <v>221</v>
      </c>
      <c r="E926" s="115" t="s">
        <v>486</v>
      </c>
      <c r="F926" s="115">
        <v>610</v>
      </c>
      <c r="G926" s="69">
        <f t="shared" si="186"/>
        <v>3771.9</v>
      </c>
      <c r="H926" s="69">
        <f t="shared" si="186"/>
        <v>0</v>
      </c>
      <c r="I926" s="69">
        <f t="shared" si="179"/>
        <v>3771.9</v>
      </c>
      <c r="J926" s="69">
        <f t="shared" si="186"/>
        <v>0</v>
      </c>
      <c r="K926" s="85">
        <f t="shared" si="174"/>
        <v>3771.9</v>
      </c>
      <c r="L926" s="13">
        <f t="shared" si="186"/>
        <v>-4</v>
      </c>
      <c r="M926" s="85">
        <f t="shared" si="176"/>
        <v>3767.9</v>
      </c>
      <c r="N926" s="13">
        <f t="shared" si="186"/>
        <v>0</v>
      </c>
      <c r="O926" s="85">
        <f t="shared" si="177"/>
        <v>3767.9</v>
      </c>
      <c r="P926" s="13">
        <f t="shared" si="186"/>
        <v>0</v>
      </c>
      <c r="Q926" s="85">
        <f t="shared" si="173"/>
        <v>3767.9</v>
      </c>
    </row>
    <row r="927" spans="1:17" ht="49.5">
      <c r="A927" s="61" t="str">
        <f ca="1">IF(ISERROR(MATCH(F927,Код_КВР,0)),"",INDIRECT(ADDRESS(MATCH(F927,Код_КВР,0)+1,2,,,"КВР")))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27" s="88">
        <v>808</v>
      </c>
      <c r="C927" s="8" t="s">
        <v>230</v>
      </c>
      <c r="D927" s="8" t="s">
        <v>221</v>
      </c>
      <c r="E927" s="115" t="s">
        <v>486</v>
      </c>
      <c r="F927" s="115">
        <v>611</v>
      </c>
      <c r="G927" s="69">
        <v>3771.9</v>
      </c>
      <c r="H927" s="69"/>
      <c r="I927" s="69">
        <f t="shared" si="179"/>
        <v>3771.9</v>
      </c>
      <c r="J927" s="69"/>
      <c r="K927" s="85">
        <f t="shared" si="174"/>
        <v>3771.9</v>
      </c>
      <c r="L927" s="13">
        <v>-4</v>
      </c>
      <c r="M927" s="85">
        <f t="shared" si="176"/>
        <v>3767.9</v>
      </c>
      <c r="N927" s="13"/>
      <c r="O927" s="85">
        <f t="shared" si="177"/>
        <v>3767.9</v>
      </c>
      <c r="P927" s="13"/>
      <c r="Q927" s="85">
        <f t="shared" si="173"/>
        <v>3767.9</v>
      </c>
    </row>
    <row r="928" spans="1:17" ht="12.75">
      <c r="A928" s="61" t="str">
        <f ca="1">IF(ISERROR(MATCH(E928,Код_КЦСР,0)),"",INDIRECT(ADDRESS(MATCH(E928,Код_КЦСР,0)+1,2,,,"КЦСР")))</f>
        <v>Развитие библиотечного дела</v>
      </c>
      <c r="B928" s="88">
        <v>808</v>
      </c>
      <c r="C928" s="8" t="s">
        <v>230</v>
      </c>
      <c r="D928" s="8" t="s">
        <v>221</v>
      </c>
      <c r="E928" s="115" t="s">
        <v>488</v>
      </c>
      <c r="F928" s="115"/>
      <c r="G928" s="69">
        <f>G929+G933+G937+G941</f>
        <v>38045.7</v>
      </c>
      <c r="H928" s="69">
        <f>H929+H933+H937+H941</f>
        <v>0</v>
      </c>
      <c r="I928" s="69">
        <f t="shared" si="179"/>
        <v>38045.7</v>
      </c>
      <c r="J928" s="69">
        <f>J929+J933+J937+J941</f>
        <v>0</v>
      </c>
      <c r="K928" s="85">
        <f t="shared" si="174"/>
        <v>38045.7</v>
      </c>
      <c r="L928" s="13">
        <f>L929+L933+L937+L941</f>
        <v>-23.099999999999998</v>
      </c>
      <c r="M928" s="85">
        <f t="shared" si="176"/>
        <v>38022.6</v>
      </c>
      <c r="N928" s="13">
        <f>N929+N933+N937+N941</f>
        <v>0</v>
      </c>
      <c r="O928" s="85">
        <f t="shared" si="177"/>
        <v>38022.6</v>
      </c>
      <c r="P928" s="13">
        <f>P929+P933+P937+P941</f>
        <v>0</v>
      </c>
      <c r="Q928" s="85">
        <f aca="true" t="shared" si="187" ref="Q928:Q991">O928+P928</f>
        <v>38022.6</v>
      </c>
    </row>
    <row r="929" spans="1:17" ht="12.75">
      <c r="A929" s="61" t="str">
        <f ca="1">IF(ISERROR(MATCH(E929,Код_КЦСР,0)),"",INDIRECT(ADDRESS(MATCH(E929,Код_КЦСР,0)+1,2,,,"КЦСР")))</f>
        <v>Оказание муниципальных услуг</v>
      </c>
      <c r="B929" s="88">
        <v>808</v>
      </c>
      <c r="C929" s="8" t="s">
        <v>230</v>
      </c>
      <c r="D929" s="8" t="s">
        <v>221</v>
      </c>
      <c r="E929" s="115" t="s">
        <v>491</v>
      </c>
      <c r="F929" s="115"/>
      <c r="G929" s="69">
        <f aca="true" t="shared" si="188" ref="G929:P931">G930</f>
        <v>24363.1</v>
      </c>
      <c r="H929" s="69">
        <f t="shared" si="188"/>
        <v>0</v>
      </c>
      <c r="I929" s="69">
        <f t="shared" si="179"/>
        <v>24363.1</v>
      </c>
      <c r="J929" s="69">
        <f t="shared" si="188"/>
        <v>0</v>
      </c>
      <c r="K929" s="85">
        <f t="shared" si="174"/>
        <v>24363.1</v>
      </c>
      <c r="L929" s="13">
        <f t="shared" si="188"/>
        <v>-19.2</v>
      </c>
      <c r="M929" s="85">
        <f t="shared" si="176"/>
        <v>24343.899999999998</v>
      </c>
      <c r="N929" s="13">
        <f t="shared" si="188"/>
        <v>0</v>
      </c>
      <c r="O929" s="85">
        <f t="shared" si="177"/>
        <v>24343.899999999998</v>
      </c>
      <c r="P929" s="13">
        <f t="shared" si="188"/>
        <v>0</v>
      </c>
      <c r="Q929" s="85">
        <f t="shared" si="187"/>
        <v>24343.899999999998</v>
      </c>
    </row>
    <row r="930" spans="1:17" ht="33">
      <c r="A930" s="61" t="str">
        <f ca="1">IF(ISERROR(MATCH(F930,Код_КВР,0)),"",INDIRECT(ADDRESS(MATCH(F930,Код_КВР,0)+1,2,,,"КВР")))</f>
        <v>Предоставление субсидий бюджетным, автономным учреждениям и иным некоммерческим организациям</v>
      </c>
      <c r="B930" s="88">
        <v>808</v>
      </c>
      <c r="C930" s="8" t="s">
        <v>230</v>
      </c>
      <c r="D930" s="8" t="s">
        <v>221</v>
      </c>
      <c r="E930" s="115" t="s">
        <v>491</v>
      </c>
      <c r="F930" s="115">
        <v>600</v>
      </c>
      <c r="G930" s="69">
        <f t="shared" si="188"/>
        <v>24363.1</v>
      </c>
      <c r="H930" s="69">
        <f t="shared" si="188"/>
        <v>0</v>
      </c>
      <c r="I930" s="69">
        <f t="shared" si="179"/>
        <v>24363.1</v>
      </c>
      <c r="J930" s="69">
        <f t="shared" si="188"/>
        <v>0</v>
      </c>
      <c r="K930" s="85">
        <f t="shared" si="174"/>
        <v>24363.1</v>
      </c>
      <c r="L930" s="13">
        <f t="shared" si="188"/>
        <v>-19.2</v>
      </c>
      <c r="M930" s="85">
        <f t="shared" si="176"/>
        <v>24343.899999999998</v>
      </c>
      <c r="N930" s="13">
        <f t="shared" si="188"/>
        <v>0</v>
      </c>
      <c r="O930" s="85">
        <f t="shared" si="177"/>
        <v>24343.899999999998</v>
      </c>
      <c r="P930" s="13">
        <f t="shared" si="188"/>
        <v>0</v>
      </c>
      <c r="Q930" s="85">
        <f t="shared" si="187"/>
        <v>24343.899999999998</v>
      </c>
    </row>
    <row r="931" spans="1:17" ht="12.75">
      <c r="A931" s="61" t="str">
        <f ca="1">IF(ISERROR(MATCH(F931,Код_КВР,0)),"",INDIRECT(ADDRESS(MATCH(F931,Код_КВР,0)+1,2,,,"КВР")))</f>
        <v>Субсидии бюджетным учреждениям</v>
      </c>
      <c r="B931" s="88">
        <v>808</v>
      </c>
      <c r="C931" s="8" t="s">
        <v>230</v>
      </c>
      <c r="D931" s="8" t="s">
        <v>221</v>
      </c>
      <c r="E931" s="115" t="s">
        <v>491</v>
      </c>
      <c r="F931" s="115">
        <v>610</v>
      </c>
      <c r="G931" s="69">
        <f t="shared" si="188"/>
        <v>24363.1</v>
      </c>
      <c r="H931" s="69">
        <f t="shared" si="188"/>
        <v>0</v>
      </c>
      <c r="I931" s="69">
        <f t="shared" si="179"/>
        <v>24363.1</v>
      </c>
      <c r="J931" s="69">
        <f t="shared" si="188"/>
        <v>0</v>
      </c>
      <c r="K931" s="85">
        <f t="shared" si="174"/>
        <v>24363.1</v>
      </c>
      <c r="L931" s="13">
        <f t="shared" si="188"/>
        <v>-19.2</v>
      </c>
      <c r="M931" s="85">
        <f t="shared" si="176"/>
        <v>24343.899999999998</v>
      </c>
      <c r="N931" s="13">
        <f t="shared" si="188"/>
        <v>0</v>
      </c>
      <c r="O931" s="85">
        <f t="shared" si="177"/>
        <v>24343.899999999998</v>
      </c>
      <c r="P931" s="13">
        <f t="shared" si="188"/>
        <v>0</v>
      </c>
      <c r="Q931" s="85">
        <f t="shared" si="187"/>
        <v>24343.899999999998</v>
      </c>
    </row>
    <row r="932" spans="1:17" ht="49.5">
      <c r="A932" s="61" t="str">
        <f ca="1">IF(ISERROR(MATCH(F932,Код_КВР,0)),"",INDIRECT(ADDRESS(MATCH(F932,Код_КВР,0)+1,2,,,"КВР")))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32" s="88">
        <v>808</v>
      </c>
      <c r="C932" s="8" t="s">
        <v>230</v>
      </c>
      <c r="D932" s="8" t="s">
        <v>221</v>
      </c>
      <c r="E932" s="115" t="s">
        <v>491</v>
      </c>
      <c r="F932" s="115">
        <v>611</v>
      </c>
      <c r="G932" s="69">
        <v>24363.1</v>
      </c>
      <c r="H932" s="69"/>
      <c r="I932" s="69">
        <f t="shared" si="179"/>
        <v>24363.1</v>
      </c>
      <c r="J932" s="69"/>
      <c r="K932" s="85">
        <f t="shared" si="174"/>
        <v>24363.1</v>
      </c>
      <c r="L932" s="13">
        <v>-19.2</v>
      </c>
      <c r="M932" s="85">
        <f t="shared" si="176"/>
        <v>24343.899999999998</v>
      </c>
      <c r="N932" s="13"/>
      <c r="O932" s="85">
        <f t="shared" si="177"/>
        <v>24343.899999999998</v>
      </c>
      <c r="P932" s="13"/>
      <c r="Q932" s="85">
        <f t="shared" si="187"/>
        <v>24343.899999999998</v>
      </c>
    </row>
    <row r="933" spans="1:17" ht="12.75">
      <c r="A933" s="61" t="str">
        <f ca="1">IF(ISERROR(MATCH(E933,Код_КЦСР,0)),"",INDIRECT(ADDRESS(MATCH(E933,Код_КЦСР,0)+1,2,,,"КЦСР")))</f>
        <v>Формирование и учет фондов библиотеки</v>
      </c>
      <c r="B933" s="88">
        <v>808</v>
      </c>
      <c r="C933" s="8" t="s">
        <v>230</v>
      </c>
      <c r="D933" s="8" t="s">
        <v>221</v>
      </c>
      <c r="E933" s="115" t="s">
        <v>493</v>
      </c>
      <c r="F933" s="115"/>
      <c r="G933" s="69">
        <f aca="true" t="shared" si="189" ref="G933:P935">G934</f>
        <v>5799.2</v>
      </c>
      <c r="H933" s="69">
        <f t="shared" si="189"/>
        <v>0</v>
      </c>
      <c r="I933" s="69">
        <f t="shared" si="179"/>
        <v>5799.2</v>
      </c>
      <c r="J933" s="69">
        <f t="shared" si="189"/>
        <v>0</v>
      </c>
      <c r="K933" s="85">
        <f t="shared" si="174"/>
        <v>5799.2</v>
      </c>
      <c r="L933" s="13">
        <f t="shared" si="189"/>
        <v>-1.7</v>
      </c>
      <c r="M933" s="85">
        <f t="shared" si="176"/>
        <v>5797.5</v>
      </c>
      <c r="N933" s="13">
        <f t="shared" si="189"/>
        <v>0</v>
      </c>
      <c r="O933" s="85">
        <f t="shared" si="177"/>
        <v>5797.5</v>
      </c>
      <c r="P933" s="13">
        <f t="shared" si="189"/>
        <v>0</v>
      </c>
      <c r="Q933" s="85">
        <f t="shared" si="187"/>
        <v>5797.5</v>
      </c>
    </row>
    <row r="934" spans="1:17" ht="33">
      <c r="A934" s="61" t="str">
        <f ca="1">IF(ISERROR(MATCH(F934,Код_КВР,0)),"",INDIRECT(ADDRESS(MATCH(F934,Код_КВР,0)+1,2,,,"КВР")))</f>
        <v>Предоставление субсидий бюджетным, автономным учреждениям и иным некоммерческим организациям</v>
      </c>
      <c r="B934" s="88">
        <v>808</v>
      </c>
      <c r="C934" s="8" t="s">
        <v>230</v>
      </c>
      <c r="D934" s="8" t="s">
        <v>221</v>
      </c>
      <c r="E934" s="115" t="s">
        <v>493</v>
      </c>
      <c r="F934" s="115">
        <v>600</v>
      </c>
      <c r="G934" s="69">
        <f t="shared" si="189"/>
        <v>5799.2</v>
      </c>
      <c r="H934" s="69">
        <f t="shared" si="189"/>
        <v>0</v>
      </c>
      <c r="I934" s="69">
        <f t="shared" si="179"/>
        <v>5799.2</v>
      </c>
      <c r="J934" s="69">
        <f t="shared" si="189"/>
        <v>0</v>
      </c>
      <c r="K934" s="85">
        <f t="shared" si="174"/>
        <v>5799.2</v>
      </c>
      <c r="L934" s="13">
        <f t="shared" si="189"/>
        <v>-1.7</v>
      </c>
      <c r="M934" s="85">
        <f t="shared" si="176"/>
        <v>5797.5</v>
      </c>
      <c r="N934" s="13">
        <f t="shared" si="189"/>
        <v>0</v>
      </c>
      <c r="O934" s="85">
        <f t="shared" si="177"/>
        <v>5797.5</v>
      </c>
      <c r="P934" s="13">
        <f t="shared" si="189"/>
        <v>0</v>
      </c>
      <c r="Q934" s="85">
        <f t="shared" si="187"/>
        <v>5797.5</v>
      </c>
    </row>
    <row r="935" spans="1:17" ht="12.75">
      <c r="A935" s="61" t="str">
        <f ca="1">IF(ISERROR(MATCH(F935,Код_КВР,0)),"",INDIRECT(ADDRESS(MATCH(F935,Код_КВР,0)+1,2,,,"КВР")))</f>
        <v>Субсидии бюджетным учреждениям</v>
      </c>
      <c r="B935" s="88">
        <v>808</v>
      </c>
      <c r="C935" s="8" t="s">
        <v>230</v>
      </c>
      <c r="D935" s="8" t="s">
        <v>221</v>
      </c>
      <c r="E935" s="115" t="s">
        <v>493</v>
      </c>
      <c r="F935" s="115">
        <v>610</v>
      </c>
      <c r="G935" s="69">
        <f t="shared" si="189"/>
        <v>5799.2</v>
      </c>
      <c r="H935" s="69">
        <f t="shared" si="189"/>
        <v>0</v>
      </c>
      <c r="I935" s="69">
        <f t="shared" si="179"/>
        <v>5799.2</v>
      </c>
      <c r="J935" s="69">
        <f t="shared" si="189"/>
        <v>0</v>
      </c>
      <c r="K935" s="85">
        <f t="shared" si="174"/>
        <v>5799.2</v>
      </c>
      <c r="L935" s="13">
        <f t="shared" si="189"/>
        <v>-1.7</v>
      </c>
      <c r="M935" s="85">
        <f t="shared" si="176"/>
        <v>5797.5</v>
      </c>
      <c r="N935" s="13">
        <f t="shared" si="189"/>
        <v>0</v>
      </c>
      <c r="O935" s="85">
        <f t="shared" si="177"/>
        <v>5797.5</v>
      </c>
      <c r="P935" s="13">
        <f t="shared" si="189"/>
        <v>0</v>
      </c>
      <c r="Q935" s="85">
        <f t="shared" si="187"/>
        <v>5797.5</v>
      </c>
    </row>
    <row r="936" spans="1:17" ht="49.5">
      <c r="A936" s="61" t="str">
        <f ca="1">IF(ISERROR(MATCH(F936,Код_КВР,0)),"",INDIRECT(ADDRESS(MATCH(F936,Код_КВР,0)+1,2,,,"КВР")))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36" s="88">
        <v>808</v>
      </c>
      <c r="C936" s="8" t="s">
        <v>230</v>
      </c>
      <c r="D936" s="8" t="s">
        <v>221</v>
      </c>
      <c r="E936" s="115" t="s">
        <v>493</v>
      </c>
      <c r="F936" s="115">
        <v>611</v>
      </c>
      <c r="G936" s="69">
        <v>5799.2</v>
      </c>
      <c r="H936" s="69"/>
      <c r="I936" s="69">
        <f t="shared" si="179"/>
        <v>5799.2</v>
      </c>
      <c r="J936" s="69"/>
      <c r="K936" s="85">
        <f t="shared" si="174"/>
        <v>5799.2</v>
      </c>
      <c r="L936" s="13">
        <v>-1.7</v>
      </c>
      <c r="M936" s="85">
        <f t="shared" si="176"/>
        <v>5797.5</v>
      </c>
      <c r="N936" s="13"/>
      <c r="O936" s="85">
        <f t="shared" si="177"/>
        <v>5797.5</v>
      </c>
      <c r="P936" s="13"/>
      <c r="Q936" s="85">
        <f t="shared" si="187"/>
        <v>5797.5</v>
      </c>
    </row>
    <row r="937" spans="1:17" ht="12.75">
      <c r="A937" s="61" t="str">
        <f ca="1">IF(ISERROR(MATCH(E937,Код_КЦСР,0)),"",INDIRECT(ADDRESS(MATCH(E937,Код_КЦСР,0)+1,2,,,"КЦСР")))</f>
        <v>Обеспечение физической сохранности  и безопасности фонда библиотеки</v>
      </c>
      <c r="B937" s="88">
        <v>808</v>
      </c>
      <c r="C937" s="8" t="s">
        <v>230</v>
      </c>
      <c r="D937" s="8" t="s">
        <v>221</v>
      </c>
      <c r="E937" s="115" t="s">
        <v>495</v>
      </c>
      <c r="F937" s="115"/>
      <c r="G937" s="69">
        <f aca="true" t="shared" si="190" ref="G937:P939">G938</f>
        <v>2971.3</v>
      </c>
      <c r="H937" s="69">
        <f t="shared" si="190"/>
        <v>0</v>
      </c>
      <c r="I937" s="69">
        <f t="shared" si="179"/>
        <v>2971.3</v>
      </c>
      <c r="J937" s="69">
        <f t="shared" si="190"/>
        <v>0</v>
      </c>
      <c r="K937" s="85">
        <f t="shared" si="174"/>
        <v>2971.3</v>
      </c>
      <c r="L937" s="13">
        <f t="shared" si="190"/>
        <v>-1</v>
      </c>
      <c r="M937" s="85">
        <f t="shared" si="176"/>
        <v>2970.3</v>
      </c>
      <c r="N937" s="13">
        <f t="shared" si="190"/>
        <v>0</v>
      </c>
      <c r="O937" s="85">
        <f t="shared" si="177"/>
        <v>2970.3</v>
      </c>
      <c r="P937" s="13">
        <f t="shared" si="190"/>
        <v>0</v>
      </c>
      <c r="Q937" s="85">
        <f t="shared" si="187"/>
        <v>2970.3</v>
      </c>
    </row>
    <row r="938" spans="1:17" ht="33">
      <c r="A938" s="61" t="str">
        <f ca="1">IF(ISERROR(MATCH(F938,Код_КВР,0)),"",INDIRECT(ADDRESS(MATCH(F938,Код_КВР,0)+1,2,,,"КВР")))</f>
        <v>Предоставление субсидий бюджетным, автономным учреждениям и иным некоммерческим организациям</v>
      </c>
      <c r="B938" s="88">
        <v>808</v>
      </c>
      <c r="C938" s="8" t="s">
        <v>230</v>
      </c>
      <c r="D938" s="8" t="s">
        <v>221</v>
      </c>
      <c r="E938" s="115" t="s">
        <v>495</v>
      </c>
      <c r="F938" s="115">
        <v>600</v>
      </c>
      <c r="G938" s="69">
        <f t="shared" si="190"/>
        <v>2971.3</v>
      </c>
      <c r="H938" s="69">
        <f t="shared" si="190"/>
        <v>0</v>
      </c>
      <c r="I938" s="69">
        <f t="shared" si="179"/>
        <v>2971.3</v>
      </c>
      <c r="J938" s="69">
        <f t="shared" si="190"/>
        <v>0</v>
      </c>
      <c r="K938" s="85">
        <f t="shared" si="174"/>
        <v>2971.3</v>
      </c>
      <c r="L938" s="13">
        <f t="shared" si="190"/>
        <v>-1</v>
      </c>
      <c r="M938" s="85">
        <f t="shared" si="176"/>
        <v>2970.3</v>
      </c>
      <c r="N938" s="13">
        <f t="shared" si="190"/>
        <v>0</v>
      </c>
      <c r="O938" s="85">
        <f t="shared" si="177"/>
        <v>2970.3</v>
      </c>
      <c r="P938" s="13">
        <f t="shared" si="190"/>
        <v>0</v>
      </c>
      <c r="Q938" s="85">
        <f t="shared" si="187"/>
        <v>2970.3</v>
      </c>
    </row>
    <row r="939" spans="1:17" ht="12.75">
      <c r="A939" s="61" t="str">
        <f ca="1">IF(ISERROR(MATCH(F939,Код_КВР,0)),"",INDIRECT(ADDRESS(MATCH(F939,Код_КВР,0)+1,2,,,"КВР")))</f>
        <v>Субсидии бюджетным учреждениям</v>
      </c>
      <c r="B939" s="88">
        <v>808</v>
      </c>
      <c r="C939" s="8" t="s">
        <v>230</v>
      </c>
      <c r="D939" s="8" t="s">
        <v>221</v>
      </c>
      <c r="E939" s="115" t="s">
        <v>495</v>
      </c>
      <c r="F939" s="115">
        <v>610</v>
      </c>
      <c r="G939" s="69">
        <f t="shared" si="190"/>
        <v>2971.3</v>
      </c>
      <c r="H939" s="69">
        <f t="shared" si="190"/>
        <v>0</v>
      </c>
      <c r="I939" s="69">
        <f t="shared" si="179"/>
        <v>2971.3</v>
      </c>
      <c r="J939" s="69">
        <f t="shared" si="190"/>
        <v>0</v>
      </c>
      <c r="K939" s="85">
        <f t="shared" si="174"/>
        <v>2971.3</v>
      </c>
      <c r="L939" s="13">
        <f t="shared" si="190"/>
        <v>-1</v>
      </c>
      <c r="M939" s="85">
        <f t="shared" si="176"/>
        <v>2970.3</v>
      </c>
      <c r="N939" s="13">
        <f t="shared" si="190"/>
        <v>0</v>
      </c>
      <c r="O939" s="85">
        <f t="shared" si="177"/>
        <v>2970.3</v>
      </c>
      <c r="P939" s="13">
        <f t="shared" si="190"/>
        <v>0</v>
      </c>
      <c r="Q939" s="85">
        <f t="shared" si="187"/>
        <v>2970.3</v>
      </c>
    </row>
    <row r="940" spans="1:17" ht="49.5">
      <c r="A940" s="61" t="str">
        <f ca="1">IF(ISERROR(MATCH(F940,Код_КВР,0)),"",INDIRECT(ADDRESS(MATCH(F940,Код_КВР,0)+1,2,,,"КВР")))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40" s="88">
        <v>808</v>
      </c>
      <c r="C940" s="8" t="s">
        <v>230</v>
      </c>
      <c r="D940" s="8" t="s">
        <v>221</v>
      </c>
      <c r="E940" s="115" t="s">
        <v>495</v>
      </c>
      <c r="F940" s="115">
        <v>611</v>
      </c>
      <c r="G940" s="69">
        <v>2971.3</v>
      </c>
      <c r="H940" s="69"/>
      <c r="I940" s="69">
        <f t="shared" si="179"/>
        <v>2971.3</v>
      </c>
      <c r="J940" s="69"/>
      <c r="K940" s="85">
        <f t="shared" si="174"/>
        <v>2971.3</v>
      </c>
      <c r="L940" s="13">
        <v>-1</v>
      </c>
      <c r="M940" s="85">
        <f t="shared" si="176"/>
        <v>2970.3</v>
      </c>
      <c r="N940" s="13"/>
      <c r="O940" s="85">
        <f t="shared" si="177"/>
        <v>2970.3</v>
      </c>
      <c r="P940" s="13"/>
      <c r="Q940" s="85">
        <f t="shared" si="187"/>
        <v>2970.3</v>
      </c>
    </row>
    <row r="941" spans="1:17" ht="12.75">
      <c r="A941" s="61" t="str">
        <f ca="1">IF(ISERROR(MATCH(E941,Код_КЦСР,0)),"",INDIRECT(ADDRESS(MATCH(E941,Код_КЦСР,0)+1,2,,,"КЦСР")))</f>
        <v>Библиографическая обработка документов и организация  каталогов</v>
      </c>
      <c r="B941" s="88">
        <v>808</v>
      </c>
      <c r="C941" s="8" t="s">
        <v>230</v>
      </c>
      <c r="D941" s="8" t="s">
        <v>221</v>
      </c>
      <c r="E941" s="115" t="s">
        <v>497</v>
      </c>
      <c r="F941" s="115"/>
      <c r="G941" s="69">
        <f aca="true" t="shared" si="191" ref="G941:P943">G942</f>
        <v>4912.1</v>
      </c>
      <c r="H941" s="69">
        <f t="shared" si="191"/>
        <v>0</v>
      </c>
      <c r="I941" s="69">
        <f t="shared" si="179"/>
        <v>4912.1</v>
      </c>
      <c r="J941" s="69">
        <f t="shared" si="191"/>
        <v>0</v>
      </c>
      <c r="K941" s="85">
        <f t="shared" si="174"/>
        <v>4912.1</v>
      </c>
      <c r="L941" s="13">
        <f t="shared" si="191"/>
        <v>-1.2</v>
      </c>
      <c r="M941" s="85">
        <f t="shared" si="176"/>
        <v>4910.900000000001</v>
      </c>
      <c r="N941" s="13">
        <f t="shared" si="191"/>
        <v>0</v>
      </c>
      <c r="O941" s="85">
        <f t="shared" si="177"/>
        <v>4910.900000000001</v>
      </c>
      <c r="P941" s="13">
        <f t="shared" si="191"/>
        <v>0</v>
      </c>
      <c r="Q941" s="85">
        <f t="shared" si="187"/>
        <v>4910.900000000001</v>
      </c>
    </row>
    <row r="942" spans="1:17" ht="33">
      <c r="A942" s="61" t="str">
        <f ca="1">IF(ISERROR(MATCH(F942,Код_КВР,0)),"",INDIRECT(ADDRESS(MATCH(F942,Код_КВР,0)+1,2,,,"КВР")))</f>
        <v>Предоставление субсидий бюджетным, автономным учреждениям и иным некоммерческим организациям</v>
      </c>
      <c r="B942" s="88">
        <v>808</v>
      </c>
      <c r="C942" s="8" t="s">
        <v>230</v>
      </c>
      <c r="D942" s="8" t="s">
        <v>221</v>
      </c>
      <c r="E942" s="115" t="s">
        <v>497</v>
      </c>
      <c r="F942" s="115">
        <v>600</v>
      </c>
      <c r="G942" s="69">
        <f t="shared" si="191"/>
        <v>4912.1</v>
      </c>
      <c r="H942" s="69">
        <f t="shared" si="191"/>
        <v>0</v>
      </c>
      <c r="I942" s="69">
        <f t="shared" si="179"/>
        <v>4912.1</v>
      </c>
      <c r="J942" s="69">
        <f t="shared" si="191"/>
        <v>0</v>
      </c>
      <c r="K942" s="85">
        <f t="shared" si="174"/>
        <v>4912.1</v>
      </c>
      <c r="L942" s="13">
        <f t="shared" si="191"/>
        <v>-1.2</v>
      </c>
      <c r="M942" s="85">
        <f t="shared" si="176"/>
        <v>4910.900000000001</v>
      </c>
      <c r="N942" s="13">
        <f t="shared" si="191"/>
        <v>0</v>
      </c>
      <c r="O942" s="85">
        <f t="shared" si="177"/>
        <v>4910.900000000001</v>
      </c>
      <c r="P942" s="13">
        <f t="shared" si="191"/>
        <v>0</v>
      </c>
      <c r="Q942" s="85">
        <f t="shared" si="187"/>
        <v>4910.900000000001</v>
      </c>
    </row>
    <row r="943" spans="1:17" ht="12.75">
      <c r="A943" s="61" t="str">
        <f ca="1">IF(ISERROR(MATCH(F943,Код_КВР,0)),"",INDIRECT(ADDRESS(MATCH(F943,Код_КВР,0)+1,2,,,"КВР")))</f>
        <v>Субсидии бюджетным учреждениям</v>
      </c>
      <c r="B943" s="88">
        <v>808</v>
      </c>
      <c r="C943" s="8" t="s">
        <v>230</v>
      </c>
      <c r="D943" s="8" t="s">
        <v>221</v>
      </c>
      <c r="E943" s="115" t="s">
        <v>497</v>
      </c>
      <c r="F943" s="115">
        <v>610</v>
      </c>
      <c r="G943" s="69">
        <f t="shared" si="191"/>
        <v>4912.1</v>
      </c>
      <c r="H943" s="69">
        <f t="shared" si="191"/>
        <v>0</v>
      </c>
      <c r="I943" s="69">
        <f t="shared" si="179"/>
        <v>4912.1</v>
      </c>
      <c r="J943" s="69">
        <f t="shared" si="191"/>
        <v>0</v>
      </c>
      <c r="K943" s="85">
        <f aca="true" t="shared" si="192" ref="K943:K1012">I943+J943</f>
        <v>4912.1</v>
      </c>
      <c r="L943" s="13">
        <f t="shared" si="191"/>
        <v>-1.2</v>
      </c>
      <c r="M943" s="85">
        <f t="shared" si="176"/>
        <v>4910.900000000001</v>
      </c>
      <c r="N943" s="13">
        <f t="shared" si="191"/>
        <v>0</v>
      </c>
      <c r="O943" s="85">
        <f t="shared" si="177"/>
        <v>4910.900000000001</v>
      </c>
      <c r="P943" s="13">
        <f t="shared" si="191"/>
        <v>0</v>
      </c>
      <c r="Q943" s="85">
        <f t="shared" si="187"/>
        <v>4910.900000000001</v>
      </c>
    </row>
    <row r="944" spans="1:17" ht="49.5">
      <c r="A944" s="61" t="str">
        <f ca="1">IF(ISERROR(MATCH(F944,Код_КВР,0)),"",INDIRECT(ADDRESS(MATCH(F944,Код_КВР,0)+1,2,,,"КВР")))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44" s="88">
        <v>808</v>
      </c>
      <c r="C944" s="8" t="s">
        <v>230</v>
      </c>
      <c r="D944" s="8" t="s">
        <v>221</v>
      </c>
      <c r="E944" s="115" t="s">
        <v>497</v>
      </c>
      <c r="F944" s="115">
        <v>611</v>
      </c>
      <c r="G944" s="69">
        <v>4912.1</v>
      </c>
      <c r="H944" s="69"/>
      <c r="I944" s="69">
        <f t="shared" si="179"/>
        <v>4912.1</v>
      </c>
      <c r="J944" s="69"/>
      <c r="K944" s="85">
        <f t="shared" si="192"/>
        <v>4912.1</v>
      </c>
      <c r="L944" s="13">
        <v>-1.2</v>
      </c>
      <c r="M944" s="85">
        <f t="shared" si="176"/>
        <v>4910.900000000001</v>
      </c>
      <c r="N944" s="13"/>
      <c r="O944" s="85">
        <f t="shared" si="177"/>
        <v>4910.900000000001</v>
      </c>
      <c r="P944" s="13"/>
      <c r="Q944" s="85">
        <f t="shared" si="187"/>
        <v>4910.900000000001</v>
      </c>
    </row>
    <row r="945" spans="1:17" ht="12.75">
      <c r="A945" s="61" t="str">
        <f ca="1">IF(ISERROR(MATCH(E945,Код_КЦСР,0)),"",INDIRECT(ADDRESS(MATCH(E945,Код_КЦСР,0)+1,2,,,"КЦСР")))</f>
        <v>Совершенствование культурно-досуговой деятельности</v>
      </c>
      <c r="B945" s="88">
        <v>808</v>
      </c>
      <c r="C945" s="8" t="s">
        <v>230</v>
      </c>
      <c r="D945" s="8" t="s">
        <v>221</v>
      </c>
      <c r="E945" s="115" t="s">
        <v>499</v>
      </c>
      <c r="F945" s="115"/>
      <c r="G945" s="69">
        <f>G946+G950</f>
        <v>40546.6</v>
      </c>
      <c r="H945" s="69">
        <f>H946+H950</f>
        <v>0</v>
      </c>
      <c r="I945" s="69">
        <f t="shared" si="179"/>
        <v>40546.6</v>
      </c>
      <c r="J945" s="69">
        <f>J946+J950</f>
        <v>0</v>
      </c>
      <c r="K945" s="85">
        <f t="shared" si="192"/>
        <v>40546.6</v>
      </c>
      <c r="L945" s="13">
        <f>L946+L950</f>
        <v>-61.7</v>
      </c>
      <c r="M945" s="85">
        <f t="shared" si="176"/>
        <v>40484.9</v>
      </c>
      <c r="N945" s="13">
        <f>N946+N950</f>
        <v>0</v>
      </c>
      <c r="O945" s="85">
        <f t="shared" si="177"/>
        <v>40484.9</v>
      </c>
      <c r="P945" s="13">
        <f>P946+P950</f>
        <v>0</v>
      </c>
      <c r="Q945" s="85">
        <f t="shared" si="187"/>
        <v>40484.9</v>
      </c>
    </row>
    <row r="946" spans="1:17" ht="12.75">
      <c r="A946" s="61" t="str">
        <f ca="1">IF(ISERROR(MATCH(E946,Код_КЦСР,0)),"",INDIRECT(ADDRESS(MATCH(E946,Код_КЦСР,0)+1,2,,,"КЦСР")))</f>
        <v>Оказание муниципальных услуг</v>
      </c>
      <c r="B946" s="88">
        <v>808</v>
      </c>
      <c r="C946" s="8" t="s">
        <v>230</v>
      </c>
      <c r="D946" s="8" t="s">
        <v>221</v>
      </c>
      <c r="E946" s="115" t="s">
        <v>506</v>
      </c>
      <c r="F946" s="115"/>
      <c r="G946" s="69">
        <f aca="true" t="shared" si="193" ref="G946:P948">G947</f>
        <v>37417.2</v>
      </c>
      <c r="H946" s="69">
        <f t="shared" si="193"/>
        <v>0</v>
      </c>
      <c r="I946" s="69">
        <f t="shared" si="179"/>
        <v>37417.2</v>
      </c>
      <c r="J946" s="69">
        <f t="shared" si="193"/>
        <v>0</v>
      </c>
      <c r="K946" s="85">
        <f t="shared" si="192"/>
        <v>37417.2</v>
      </c>
      <c r="L946" s="13">
        <f t="shared" si="193"/>
        <v>-59.5</v>
      </c>
      <c r="M946" s="85">
        <f t="shared" si="176"/>
        <v>37357.7</v>
      </c>
      <c r="N946" s="13">
        <f t="shared" si="193"/>
        <v>0</v>
      </c>
      <c r="O946" s="85">
        <f t="shared" si="177"/>
        <v>37357.7</v>
      </c>
      <c r="P946" s="13">
        <f t="shared" si="193"/>
        <v>0</v>
      </c>
      <c r="Q946" s="85">
        <f t="shared" si="187"/>
        <v>37357.7</v>
      </c>
    </row>
    <row r="947" spans="1:17" ht="33">
      <c r="A947" s="61" t="str">
        <f ca="1">IF(ISERROR(MATCH(F947,Код_КВР,0)),"",INDIRECT(ADDRESS(MATCH(F947,Код_КВР,0)+1,2,,,"КВР")))</f>
        <v>Предоставление субсидий бюджетным, автономным учреждениям и иным некоммерческим организациям</v>
      </c>
      <c r="B947" s="88">
        <v>808</v>
      </c>
      <c r="C947" s="8" t="s">
        <v>230</v>
      </c>
      <c r="D947" s="8" t="s">
        <v>221</v>
      </c>
      <c r="E947" s="115" t="s">
        <v>506</v>
      </c>
      <c r="F947" s="115">
        <v>600</v>
      </c>
      <c r="G947" s="69">
        <f t="shared" si="193"/>
        <v>37417.2</v>
      </c>
      <c r="H947" s="69">
        <f t="shared" si="193"/>
        <v>0</v>
      </c>
      <c r="I947" s="69">
        <f t="shared" si="179"/>
        <v>37417.2</v>
      </c>
      <c r="J947" s="69">
        <f t="shared" si="193"/>
        <v>0</v>
      </c>
      <c r="K947" s="85">
        <f t="shared" si="192"/>
        <v>37417.2</v>
      </c>
      <c r="L947" s="13">
        <f t="shared" si="193"/>
        <v>-59.5</v>
      </c>
      <c r="M947" s="85">
        <f t="shared" si="176"/>
        <v>37357.7</v>
      </c>
      <c r="N947" s="13">
        <f t="shared" si="193"/>
        <v>0</v>
      </c>
      <c r="O947" s="85">
        <f t="shared" si="177"/>
        <v>37357.7</v>
      </c>
      <c r="P947" s="13">
        <f t="shared" si="193"/>
        <v>0</v>
      </c>
      <c r="Q947" s="85">
        <f t="shared" si="187"/>
        <v>37357.7</v>
      </c>
    </row>
    <row r="948" spans="1:17" ht="12.75">
      <c r="A948" s="61" t="str">
        <f ca="1">IF(ISERROR(MATCH(F948,Код_КВР,0)),"",INDIRECT(ADDRESS(MATCH(F948,Код_КВР,0)+1,2,,,"КВР")))</f>
        <v>Субсидии бюджетным учреждениям</v>
      </c>
      <c r="B948" s="88">
        <v>808</v>
      </c>
      <c r="C948" s="8" t="s">
        <v>230</v>
      </c>
      <c r="D948" s="8" t="s">
        <v>221</v>
      </c>
      <c r="E948" s="115" t="s">
        <v>506</v>
      </c>
      <c r="F948" s="115">
        <v>610</v>
      </c>
      <c r="G948" s="69">
        <f t="shared" si="193"/>
        <v>37417.2</v>
      </c>
      <c r="H948" s="69">
        <f t="shared" si="193"/>
        <v>0</v>
      </c>
      <c r="I948" s="69">
        <f t="shared" si="179"/>
        <v>37417.2</v>
      </c>
      <c r="J948" s="69">
        <f t="shared" si="193"/>
        <v>0</v>
      </c>
      <c r="K948" s="85">
        <f t="shared" si="192"/>
        <v>37417.2</v>
      </c>
      <c r="L948" s="13">
        <f t="shared" si="193"/>
        <v>-59.5</v>
      </c>
      <c r="M948" s="85">
        <f t="shared" si="176"/>
        <v>37357.7</v>
      </c>
      <c r="N948" s="13">
        <f t="shared" si="193"/>
        <v>0</v>
      </c>
      <c r="O948" s="85">
        <f t="shared" si="177"/>
        <v>37357.7</v>
      </c>
      <c r="P948" s="13">
        <f t="shared" si="193"/>
        <v>0</v>
      </c>
      <c r="Q948" s="85">
        <f t="shared" si="187"/>
        <v>37357.7</v>
      </c>
    </row>
    <row r="949" spans="1:17" ht="49.5">
      <c r="A949" s="61" t="str">
        <f ca="1">IF(ISERROR(MATCH(F949,Код_КВР,0)),"",INDIRECT(ADDRESS(MATCH(F949,Код_КВР,0)+1,2,,,"КВР")))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49" s="88">
        <v>808</v>
      </c>
      <c r="C949" s="8" t="s">
        <v>230</v>
      </c>
      <c r="D949" s="8" t="s">
        <v>221</v>
      </c>
      <c r="E949" s="115" t="s">
        <v>506</v>
      </c>
      <c r="F949" s="115">
        <v>611</v>
      </c>
      <c r="G949" s="69">
        <v>37417.2</v>
      </c>
      <c r="H949" s="69"/>
      <c r="I949" s="69">
        <f t="shared" si="179"/>
        <v>37417.2</v>
      </c>
      <c r="J949" s="69"/>
      <c r="K949" s="85">
        <f t="shared" si="192"/>
        <v>37417.2</v>
      </c>
      <c r="L949" s="13">
        <v>-59.5</v>
      </c>
      <c r="M949" s="85">
        <f t="shared" si="176"/>
        <v>37357.7</v>
      </c>
      <c r="N949" s="13"/>
      <c r="O949" s="85">
        <f t="shared" si="177"/>
        <v>37357.7</v>
      </c>
      <c r="P949" s="13"/>
      <c r="Q949" s="85">
        <f t="shared" si="187"/>
        <v>37357.7</v>
      </c>
    </row>
    <row r="950" spans="1:17" ht="33">
      <c r="A950" s="61" t="str">
        <f ca="1">IF(ISERROR(MATCH(E950,Код_КЦСР,0)),"",INDIRECT(ADDRESS(MATCH(E950,Код_КЦСР,0)+1,2,,,"КЦСР")))</f>
        <v>Сохранение нематериального культурного наследия народов традиционной народной культуры</v>
      </c>
      <c r="B950" s="88">
        <v>808</v>
      </c>
      <c r="C950" s="8" t="s">
        <v>230</v>
      </c>
      <c r="D950" s="8" t="s">
        <v>221</v>
      </c>
      <c r="E950" s="115" t="s">
        <v>507</v>
      </c>
      <c r="F950" s="115"/>
      <c r="G950" s="69">
        <f aca="true" t="shared" si="194" ref="G950:P952">G951</f>
        <v>3129.4</v>
      </c>
      <c r="H950" s="69">
        <f t="shared" si="194"/>
        <v>0</v>
      </c>
      <c r="I950" s="69">
        <f t="shared" si="179"/>
        <v>3129.4</v>
      </c>
      <c r="J950" s="69">
        <f t="shared" si="194"/>
        <v>0</v>
      </c>
      <c r="K950" s="85">
        <f t="shared" si="192"/>
        <v>3129.4</v>
      </c>
      <c r="L950" s="13">
        <f t="shared" si="194"/>
        <v>-2.2</v>
      </c>
      <c r="M950" s="85">
        <f t="shared" si="176"/>
        <v>3127.2000000000003</v>
      </c>
      <c r="N950" s="13">
        <f t="shared" si="194"/>
        <v>0</v>
      </c>
      <c r="O950" s="85">
        <f t="shared" si="177"/>
        <v>3127.2000000000003</v>
      </c>
      <c r="P950" s="13">
        <f t="shared" si="194"/>
        <v>0</v>
      </c>
      <c r="Q950" s="85">
        <f t="shared" si="187"/>
        <v>3127.2000000000003</v>
      </c>
    </row>
    <row r="951" spans="1:17" ht="33">
      <c r="A951" s="61" t="str">
        <f ca="1">IF(ISERROR(MATCH(F951,Код_КВР,0)),"",INDIRECT(ADDRESS(MATCH(F951,Код_КВР,0)+1,2,,,"КВР")))</f>
        <v>Предоставление субсидий бюджетным, автономным учреждениям и иным некоммерческим организациям</v>
      </c>
      <c r="B951" s="88">
        <v>808</v>
      </c>
      <c r="C951" s="8" t="s">
        <v>230</v>
      </c>
      <c r="D951" s="8" t="s">
        <v>221</v>
      </c>
      <c r="E951" s="115" t="s">
        <v>507</v>
      </c>
      <c r="F951" s="115">
        <v>600</v>
      </c>
      <c r="G951" s="69">
        <f t="shared" si="194"/>
        <v>3129.4</v>
      </c>
      <c r="H951" s="69">
        <f t="shared" si="194"/>
        <v>0</v>
      </c>
      <c r="I951" s="69">
        <f t="shared" si="179"/>
        <v>3129.4</v>
      </c>
      <c r="J951" s="69">
        <f t="shared" si="194"/>
        <v>0</v>
      </c>
      <c r="K951" s="85">
        <f t="shared" si="192"/>
        <v>3129.4</v>
      </c>
      <c r="L951" s="13">
        <f t="shared" si="194"/>
        <v>-2.2</v>
      </c>
      <c r="M951" s="85">
        <f t="shared" si="176"/>
        <v>3127.2000000000003</v>
      </c>
      <c r="N951" s="13">
        <f t="shared" si="194"/>
        <v>0</v>
      </c>
      <c r="O951" s="85">
        <f t="shared" si="177"/>
        <v>3127.2000000000003</v>
      </c>
      <c r="P951" s="13">
        <f t="shared" si="194"/>
        <v>0</v>
      </c>
      <c r="Q951" s="85">
        <f t="shared" si="187"/>
        <v>3127.2000000000003</v>
      </c>
    </row>
    <row r="952" spans="1:17" ht="12.75">
      <c r="A952" s="61" t="str">
        <f ca="1">IF(ISERROR(MATCH(F952,Код_КВР,0)),"",INDIRECT(ADDRESS(MATCH(F952,Код_КВР,0)+1,2,,,"КВР")))</f>
        <v>Субсидии бюджетным учреждениям</v>
      </c>
      <c r="B952" s="88">
        <v>808</v>
      </c>
      <c r="C952" s="8" t="s">
        <v>230</v>
      </c>
      <c r="D952" s="8" t="s">
        <v>221</v>
      </c>
      <c r="E952" s="115" t="s">
        <v>507</v>
      </c>
      <c r="F952" s="115">
        <v>610</v>
      </c>
      <c r="G952" s="69">
        <f t="shared" si="194"/>
        <v>3129.4</v>
      </c>
      <c r="H952" s="69">
        <f t="shared" si="194"/>
        <v>0</v>
      </c>
      <c r="I952" s="69">
        <f t="shared" si="179"/>
        <v>3129.4</v>
      </c>
      <c r="J952" s="69">
        <f t="shared" si="194"/>
        <v>0</v>
      </c>
      <c r="K952" s="85">
        <f t="shared" si="192"/>
        <v>3129.4</v>
      </c>
      <c r="L952" s="13">
        <f t="shared" si="194"/>
        <v>-2.2</v>
      </c>
      <c r="M952" s="85">
        <f t="shared" si="176"/>
        <v>3127.2000000000003</v>
      </c>
      <c r="N952" s="13">
        <f t="shared" si="194"/>
        <v>0</v>
      </c>
      <c r="O952" s="85">
        <f t="shared" si="177"/>
        <v>3127.2000000000003</v>
      </c>
      <c r="P952" s="13">
        <f t="shared" si="194"/>
        <v>0</v>
      </c>
      <c r="Q952" s="85">
        <f t="shared" si="187"/>
        <v>3127.2000000000003</v>
      </c>
    </row>
    <row r="953" spans="1:17" ht="49.5">
      <c r="A953" s="61" t="str">
        <f ca="1">IF(ISERROR(MATCH(F953,Код_КВР,0)),"",INDIRECT(ADDRESS(MATCH(F953,Код_КВР,0)+1,2,,,"КВР")))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53" s="88">
        <v>808</v>
      </c>
      <c r="C953" s="8" t="s">
        <v>230</v>
      </c>
      <c r="D953" s="8" t="s">
        <v>221</v>
      </c>
      <c r="E953" s="115" t="s">
        <v>507</v>
      </c>
      <c r="F953" s="115">
        <v>611</v>
      </c>
      <c r="G953" s="69">
        <v>3129.4</v>
      </c>
      <c r="H953" s="69"/>
      <c r="I953" s="69">
        <f t="shared" si="179"/>
        <v>3129.4</v>
      </c>
      <c r="J953" s="69"/>
      <c r="K953" s="85">
        <f t="shared" si="192"/>
        <v>3129.4</v>
      </c>
      <c r="L953" s="13">
        <v>-2.2</v>
      </c>
      <c r="M953" s="85">
        <f t="shared" si="176"/>
        <v>3127.2000000000003</v>
      </c>
      <c r="N953" s="13"/>
      <c r="O953" s="85">
        <f t="shared" si="177"/>
        <v>3127.2000000000003</v>
      </c>
      <c r="P953" s="13"/>
      <c r="Q953" s="85">
        <f t="shared" si="187"/>
        <v>3127.2000000000003</v>
      </c>
    </row>
    <row r="954" spans="1:17" ht="12.75">
      <c r="A954" s="61" t="str">
        <f ca="1">IF(ISERROR(MATCH(E954,Код_КЦСР,0)),"",INDIRECT(ADDRESS(MATCH(E954,Код_КЦСР,0)+1,2,,,"КЦСР")))</f>
        <v>Развитие исполнительских искусств</v>
      </c>
      <c r="B954" s="88">
        <v>808</v>
      </c>
      <c r="C954" s="8" t="s">
        <v>230</v>
      </c>
      <c r="D954" s="8" t="s">
        <v>221</v>
      </c>
      <c r="E954" s="115" t="s">
        <v>509</v>
      </c>
      <c r="F954" s="115"/>
      <c r="G954" s="69">
        <f>G955</f>
        <v>100414.7</v>
      </c>
      <c r="H954" s="69">
        <f>H955</f>
        <v>0</v>
      </c>
      <c r="I954" s="69">
        <f t="shared" si="179"/>
        <v>100414.7</v>
      </c>
      <c r="J954" s="69">
        <f>J955</f>
        <v>-512.8</v>
      </c>
      <c r="K954" s="85">
        <f t="shared" si="192"/>
        <v>99901.9</v>
      </c>
      <c r="L954" s="13">
        <f>L955</f>
        <v>-72.9</v>
      </c>
      <c r="M954" s="85">
        <f aca="true" t="shared" si="195" ref="M954:M1017">K954+L954</f>
        <v>99829</v>
      </c>
      <c r="N954" s="13">
        <f>N955</f>
        <v>0</v>
      </c>
      <c r="O954" s="85">
        <f aca="true" t="shared" si="196" ref="O954:O1017">M954+N954</f>
        <v>99829</v>
      </c>
      <c r="P954" s="13">
        <f>P955</f>
        <v>140.2</v>
      </c>
      <c r="Q954" s="85">
        <f t="shared" si="187"/>
        <v>99969.2</v>
      </c>
    </row>
    <row r="955" spans="1:17" ht="12.75">
      <c r="A955" s="61" t="str">
        <f ca="1">IF(ISERROR(MATCH(E955,Код_КЦСР,0)),"",INDIRECT(ADDRESS(MATCH(E955,Код_КЦСР,0)+1,2,,,"КЦСР")))</f>
        <v>Оказание муниципальных услуг</v>
      </c>
      <c r="B955" s="88">
        <v>808</v>
      </c>
      <c r="C955" s="8" t="s">
        <v>230</v>
      </c>
      <c r="D955" s="8" t="s">
        <v>221</v>
      </c>
      <c r="E955" s="115" t="s">
        <v>513</v>
      </c>
      <c r="F955" s="115"/>
      <c r="G955" s="69">
        <f>G956</f>
        <v>100414.7</v>
      </c>
      <c r="H955" s="69">
        <f>H956</f>
        <v>0</v>
      </c>
      <c r="I955" s="69">
        <f t="shared" si="179"/>
        <v>100414.7</v>
      </c>
      <c r="J955" s="69">
        <f>J956</f>
        <v>-512.8</v>
      </c>
      <c r="K955" s="85">
        <f t="shared" si="192"/>
        <v>99901.9</v>
      </c>
      <c r="L955" s="13">
        <f>L956</f>
        <v>-72.9</v>
      </c>
      <c r="M955" s="85">
        <f t="shared" si="195"/>
        <v>99829</v>
      </c>
      <c r="N955" s="13">
        <f>N956</f>
        <v>0</v>
      </c>
      <c r="O955" s="85">
        <f t="shared" si="196"/>
        <v>99829</v>
      </c>
      <c r="P955" s="13">
        <f>P956</f>
        <v>140.2</v>
      </c>
      <c r="Q955" s="85">
        <f t="shared" si="187"/>
        <v>99969.2</v>
      </c>
    </row>
    <row r="956" spans="1:17" ht="33">
      <c r="A956" s="61" t="str">
        <f ca="1">IF(ISERROR(MATCH(F956,Код_КВР,0)),"",INDIRECT(ADDRESS(MATCH(F956,Код_КВР,0)+1,2,,,"КВР")))</f>
        <v>Предоставление субсидий бюджетным, автономным учреждениям и иным некоммерческим организациям</v>
      </c>
      <c r="B956" s="88">
        <v>808</v>
      </c>
      <c r="C956" s="8" t="s">
        <v>230</v>
      </c>
      <c r="D956" s="8" t="s">
        <v>221</v>
      </c>
      <c r="E956" s="115" t="s">
        <v>513</v>
      </c>
      <c r="F956" s="115">
        <v>600</v>
      </c>
      <c r="G956" s="69">
        <f>G957+G959</f>
        <v>100414.7</v>
      </c>
      <c r="H956" s="69">
        <f>H957+H959</f>
        <v>0</v>
      </c>
      <c r="I956" s="69">
        <f t="shared" si="179"/>
        <v>100414.7</v>
      </c>
      <c r="J956" s="69">
        <f>J957+J959</f>
        <v>-512.8</v>
      </c>
      <c r="K956" s="85">
        <f t="shared" si="192"/>
        <v>99901.9</v>
      </c>
      <c r="L956" s="13">
        <f>L957+L959</f>
        <v>-72.9</v>
      </c>
      <c r="M956" s="85">
        <f t="shared" si="195"/>
        <v>99829</v>
      </c>
      <c r="N956" s="13">
        <f>N957+N959</f>
        <v>0</v>
      </c>
      <c r="O956" s="85">
        <f t="shared" si="196"/>
        <v>99829</v>
      </c>
      <c r="P956" s="13">
        <f>P957+P959</f>
        <v>140.2</v>
      </c>
      <c r="Q956" s="85">
        <f t="shared" si="187"/>
        <v>99969.2</v>
      </c>
    </row>
    <row r="957" spans="1:17" ht="12.75">
      <c r="A957" s="61" t="str">
        <f ca="1">IF(ISERROR(MATCH(F957,Код_КВР,0)),"",INDIRECT(ADDRESS(MATCH(F957,Код_КВР,0)+1,2,,,"КВР")))</f>
        <v>Субсидии бюджетным учреждениям</v>
      </c>
      <c r="B957" s="88">
        <v>808</v>
      </c>
      <c r="C957" s="8" t="s">
        <v>230</v>
      </c>
      <c r="D957" s="8" t="s">
        <v>221</v>
      </c>
      <c r="E957" s="115" t="s">
        <v>513</v>
      </c>
      <c r="F957" s="115">
        <v>610</v>
      </c>
      <c r="G957" s="69">
        <f>G958</f>
        <v>88342.5</v>
      </c>
      <c r="H957" s="69">
        <f>H958</f>
        <v>0</v>
      </c>
      <c r="I957" s="69">
        <f t="shared" si="179"/>
        <v>88342.5</v>
      </c>
      <c r="J957" s="69">
        <f>J958</f>
        <v>-512.8</v>
      </c>
      <c r="K957" s="85">
        <f t="shared" si="192"/>
        <v>87829.7</v>
      </c>
      <c r="L957" s="13">
        <f>L958</f>
        <v>-50.9</v>
      </c>
      <c r="M957" s="85">
        <f t="shared" si="195"/>
        <v>87778.8</v>
      </c>
      <c r="N957" s="13">
        <f>N958</f>
        <v>0</v>
      </c>
      <c r="O957" s="85">
        <f t="shared" si="196"/>
        <v>87778.8</v>
      </c>
      <c r="P957" s="13">
        <f>P958</f>
        <v>140.2</v>
      </c>
      <c r="Q957" s="85">
        <f t="shared" si="187"/>
        <v>87919</v>
      </c>
    </row>
    <row r="958" spans="1:17" ht="49.5">
      <c r="A958" s="61" t="str">
        <f ca="1">IF(ISERROR(MATCH(F958,Код_КВР,0)),"",INDIRECT(ADDRESS(MATCH(F958,Код_КВР,0)+1,2,,,"КВР")))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58" s="88">
        <v>808</v>
      </c>
      <c r="C958" s="8" t="s">
        <v>230</v>
      </c>
      <c r="D958" s="8" t="s">
        <v>221</v>
      </c>
      <c r="E958" s="115" t="s">
        <v>513</v>
      </c>
      <c r="F958" s="115">
        <v>611</v>
      </c>
      <c r="G958" s="69">
        <v>88342.5</v>
      </c>
      <c r="H958" s="69"/>
      <c r="I958" s="69">
        <f aca="true" t="shared" si="197" ref="I958:I1027">G958+H958</f>
        <v>88342.5</v>
      </c>
      <c r="J958" s="69">
        <v>-512.8</v>
      </c>
      <c r="K958" s="85">
        <f t="shared" si="192"/>
        <v>87829.7</v>
      </c>
      <c r="L958" s="13">
        <v>-50.9</v>
      </c>
      <c r="M958" s="85">
        <f t="shared" si="195"/>
        <v>87778.8</v>
      </c>
      <c r="N958" s="13"/>
      <c r="O958" s="85">
        <f t="shared" si="196"/>
        <v>87778.8</v>
      </c>
      <c r="P958" s="13">
        <v>140.2</v>
      </c>
      <c r="Q958" s="85">
        <f t="shared" si="187"/>
        <v>87919</v>
      </c>
    </row>
    <row r="959" spans="1:17" ht="12.75">
      <c r="A959" s="61" t="str">
        <f ca="1">IF(ISERROR(MATCH(F959,Код_КВР,0)),"",INDIRECT(ADDRESS(MATCH(F959,Код_КВР,0)+1,2,,,"КВР")))</f>
        <v>Субсидии автономным учреждениям</v>
      </c>
      <c r="B959" s="88">
        <v>808</v>
      </c>
      <c r="C959" s="8" t="s">
        <v>230</v>
      </c>
      <c r="D959" s="8" t="s">
        <v>221</v>
      </c>
      <c r="E959" s="115" t="s">
        <v>513</v>
      </c>
      <c r="F959" s="115">
        <v>620</v>
      </c>
      <c r="G959" s="69">
        <f>G960</f>
        <v>12072.2</v>
      </c>
      <c r="H959" s="69">
        <f>H960</f>
        <v>0</v>
      </c>
      <c r="I959" s="69">
        <f t="shared" si="197"/>
        <v>12072.2</v>
      </c>
      <c r="J959" s="69">
        <f>J960</f>
        <v>0</v>
      </c>
      <c r="K959" s="85">
        <f t="shared" si="192"/>
        <v>12072.2</v>
      </c>
      <c r="L959" s="13">
        <f>L960</f>
        <v>-22</v>
      </c>
      <c r="M959" s="85">
        <f t="shared" si="195"/>
        <v>12050.2</v>
      </c>
      <c r="N959" s="13">
        <f>N960</f>
        <v>0</v>
      </c>
      <c r="O959" s="85">
        <f t="shared" si="196"/>
        <v>12050.2</v>
      </c>
      <c r="P959" s="13">
        <f>P960</f>
        <v>0</v>
      </c>
      <c r="Q959" s="85">
        <f t="shared" si="187"/>
        <v>12050.2</v>
      </c>
    </row>
    <row r="960" spans="1:17" ht="49.5">
      <c r="A960" s="61" t="str">
        <f ca="1">IF(ISERROR(MATCH(F960,Код_КВР,0)),"",INDIRECT(ADDRESS(MATCH(F960,Код_КВР,0)+1,2,,,"КВР")))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60" s="88">
        <v>808</v>
      </c>
      <c r="C960" s="8" t="s">
        <v>230</v>
      </c>
      <c r="D960" s="8" t="s">
        <v>221</v>
      </c>
      <c r="E960" s="115" t="s">
        <v>513</v>
      </c>
      <c r="F960" s="115">
        <v>621</v>
      </c>
      <c r="G960" s="69">
        <v>12072.2</v>
      </c>
      <c r="H960" s="69"/>
      <c r="I960" s="69">
        <f t="shared" si="197"/>
        <v>12072.2</v>
      </c>
      <c r="J960" s="69"/>
      <c r="K960" s="85">
        <f t="shared" si="192"/>
        <v>12072.2</v>
      </c>
      <c r="L960" s="13">
        <v>-22</v>
      </c>
      <c r="M960" s="85">
        <f t="shared" si="195"/>
        <v>12050.2</v>
      </c>
      <c r="N960" s="13"/>
      <c r="O960" s="85">
        <f t="shared" si="196"/>
        <v>12050.2</v>
      </c>
      <c r="P960" s="13"/>
      <c r="Q960" s="85">
        <f t="shared" si="187"/>
        <v>12050.2</v>
      </c>
    </row>
    <row r="961" spans="1:17" ht="12.75">
      <c r="A961" s="61" t="str">
        <f ca="1">IF(ISERROR(MATCH(E961,Код_КЦСР,0)),"",INDIRECT(ADDRESS(MATCH(E961,Код_КЦСР,0)+1,2,,,"КЦСР")))</f>
        <v>Формирование постиндустриального образа города Череповца</v>
      </c>
      <c r="B961" s="88">
        <v>808</v>
      </c>
      <c r="C961" s="8" t="s">
        <v>230</v>
      </c>
      <c r="D961" s="8" t="s">
        <v>221</v>
      </c>
      <c r="E961" s="115" t="s">
        <v>514</v>
      </c>
      <c r="F961" s="115"/>
      <c r="G961" s="69">
        <f aca="true" t="shared" si="198" ref="G961:P964">G962</f>
        <v>5383.8</v>
      </c>
      <c r="H961" s="69">
        <f t="shared" si="198"/>
        <v>0</v>
      </c>
      <c r="I961" s="69">
        <f t="shared" si="197"/>
        <v>5383.8</v>
      </c>
      <c r="J961" s="69">
        <f t="shared" si="198"/>
        <v>0</v>
      </c>
      <c r="K961" s="85">
        <f t="shared" si="192"/>
        <v>5383.8</v>
      </c>
      <c r="L961" s="13">
        <f t="shared" si="198"/>
        <v>0</v>
      </c>
      <c r="M961" s="85">
        <f t="shared" si="195"/>
        <v>5383.8</v>
      </c>
      <c r="N961" s="13">
        <f t="shared" si="198"/>
        <v>0</v>
      </c>
      <c r="O961" s="85">
        <f t="shared" si="196"/>
        <v>5383.8</v>
      </c>
      <c r="P961" s="13">
        <f t="shared" si="198"/>
        <v>0</v>
      </c>
      <c r="Q961" s="85">
        <f t="shared" si="187"/>
        <v>5383.8</v>
      </c>
    </row>
    <row r="962" spans="1:17" ht="12.75">
      <c r="A962" s="61" t="str">
        <f ca="1">IF(ISERROR(MATCH(E962,Код_КЦСР,0)),"",INDIRECT(ADDRESS(MATCH(E962,Код_КЦСР,0)+1,2,,,"КЦСР")))</f>
        <v xml:space="preserve">Организация и проведение городских культурно- массовых мероприятий </v>
      </c>
      <c r="B962" s="88">
        <v>808</v>
      </c>
      <c r="C962" s="8" t="s">
        <v>230</v>
      </c>
      <c r="D962" s="8" t="s">
        <v>221</v>
      </c>
      <c r="E962" s="115" t="s">
        <v>518</v>
      </c>
      <c r="F962" s="115"/>
      <c r="G962" s="69">
        <f t="shared" si="198"/>
        <v>5383.8</v>
      </c>
      <c r="H962" s="69">
        <f t="shared" si="198"/>
        <v>0</v>
      </c>
      <c r="I962" s="69">
        <f t="shared" si="197"/>
        <v>5383.8</v>
      </c>
      <c r="J962" s="69">
        <f t="shared" si="198"/>
        <v>0</v>
      </c>
      <c r="K962" s="85">
        <f t="shared" si="192"/>
        <v>5383.8</v>
      </c>
      <c r="L962" s="13">
        <f t="shared" si="198"/>
        <v>0</v>
      </c>
      <c r="M962" s="85">
        <f t="shared" si="195"/>
        <v>5383.8</v>
      </c>
      <c r="N962" s="13">
        <f t="shared" si="198"/>
        <v>0</v>
      </c>
      <c r="O962" s="85">
        <f t="shared" si="196"/>
        <v>5383.8</v>
      </c>
      <c r="P962" s="13">
        <f t="shared" si="198"/>
        <v>0</v>
      </c>
      <c r="Q962" s="85">
        <f t="shared" si="187"/>
        <v>5383.8</v>
      </c>
    </row>
    <row r="963" spans="1:17" ht="33">
      <c r="A963" s="61" t="str">
        <f ca="1">IF(ISERROR(MATCH(F963,Код_КВР,0)),"",INDIRECT(ADDRESS(MATCH(F963,Код_КВР,0)+1,2,,,"КВР")))</f>
        <v>Предоставление субсидий бюджетным, автономным учреждениям и иным некоммерческим организациям</v>
      </c>
      <c r="B963" s="88">
        <v>808</v>
      </c>
      <c r="C963" s="8" t="s">
        <v>230</v>
      </c>
      <c r="D963" s="8" t="s">
        <v>221</v>
      </c>
      <c r="E963" s="115" t="s">
        <v>518</v>
      </c>
      <c r="F963" s="115">
        <v>600</v>
      </c>
      <c r="G963" s="69">
        <f t="shared" si="198"/>
        <v>5383.8</v>
      </c>
      <c r="H963" s="69">
        <f t="shared" si="198"/>
        <v>0</v>
      </c>
      <c r="I963" s="69">
        <f t="shared" si="197"/>
        <v>5383.8</v>
      </c>
      <c r="J963" s="69">
        <f t="shared" si="198"/>
        <v>0</v>
      </c>
      <c r="K963" s="85">
        <f t="shared" si="192"/>
        <v>5383.8</v>
      </c>
      <c r="L963" s="13">
        <f t="shared" si="198"/>
        <v>0</v>
      </c>
      <c r="M963" s="85">
        <f t="shared" si="195"/>
        <v>5383.8</v>
      </c>
      <c r="N963" s="13">
        <f t="shared" si="198"/>
        <v>0</v>
      </c>
      <c r="O963" s="85">
        <f t="shared" si="196"/>
        <v>5383.8</v>
      </c>
      <c r="P963" s="13">
        <f t="shared" si="198"/>
        <v>0</v>
      </c>
      <c r="Q963" s="85">
        <f t="shared" si="187"/>
        <v>5383.8</v>
      </c>
    </row>
    <row r="964" spans="1:17" ht="12.75">
      <c r="A964" s="61" t="str">
        <f ca="1">IF(ISERROR(MATCH(F964,Код_КВР,0)),"",INDIRECT(ADDRESS(MATCH(F964,Код_КВР,0)+1,2,,,"КВР")))</f>
        <v>Субсидии бюджетным учреждениям</v>
      </c>
      <c r="B964" s="88">
        <v>808</v>
      </c>
      <c r="C964" s="8" t="s">
        <v>230</v>
      </c>
      <c r="D964" s="8" t="s">
        <v>221</v>
      </c>
      <c r="E964" s="115" t="s">
        <v>518</v>
      </c>
      <c r="F964" s="115">
        <v>610</v>
      </c>
      <c r="G964" s="69">
        <f t="shared" si="198"/>
        <v>5383.8</v>
      </c>
      <c r="H964" s="69">
        <f t="shared" si="198"/>
        <v>0</v>
      </c>
      <c r="I964" s="69">
        <f t="shared" si="197"/>
        <v>5383.8</v>
      </c>
      <c r="J964" s="69">
        <f t="shared" si="198"/>
        <v>0</v>
      </c>
      <c r="K964" s="85">
        <f t="shared" si="192"/>
        <v>5383.8</v>
      </c>
      <c r="L964" s="13">
        <f t="shared" si="198"/>
        <v>0</v>
      </c>
      <c r="M964" s="85">
        <f t="shared" si="195"/>
        <v>5383.8</v>
      </c>
      <c r="N964" s="13">
        <f t="shared" si="198"/>
        <v>0</v>
      </c>
      <c r="O964" s="85">
        <f t="shared" si="196"/>
        <v>5383.8</v>
      </c>
      <c r="P964" s="13">
        <f t="shared" si="198"/>
        <v>0</v>
      </c>
      <c r="Q964" s="85">
        <f t="shared" si="187"/>
        <v>5383.8</v>
      </c>
    </row>
    <row r="965" spans="1:17" ht="49.5">
      <c r="A965" s="61" t="str">
        <f ca="1">IF(ISERROR(MATCH(F965,Код_КВР,0)),"",INDIRECT(ADDRESS(MATCH(F965,Код_КВР,0)+1,2,,,"КВР")))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965" s="88">
        <v>808</v>
      </c>
      <c r="C965" s="8" t="s">
        <v>230</v>
      </c>
      <c r="D965" s="8" t="s">
        <v>221</v>
      </c>
      <c r="E965" s="115" t="s">
        <v>518</v>
      </c>
      <c r="F965" s="115">
        <v>611</v>
      </c>
      <c r="G965" s="69">
        <v>5383.8</v>
      </c>
      <c r="H965" s="69"/>
      <c r="I965" s="69">
        <f t="shared" si="197"/>
        <v>5383.8</v>
      </c>
      <c r="J965" s="69"/>
      <c r="K965" s="85">
        <f t="shared" si="192"/>
        <v>5383.8</v>
      </c>
      <c r="L965" s="13"/>
      <c r="M965" s="85">
        <f t="shared" si="195"/>
        <v>5383.8</v>
      </c>
      <c r="N965" s="13"/>
      <c r="O965" s="85">
        <f t="shared" si="196"/>
        <v>5383.8</v>
      </c>
      <c r="P965" s="13"/>
      <c r="Q965" s="85">
        <f t="shared" si="187"/>
        <v>5383.8</v>
      </c>
    </row>
    <row r="966" spans="1:17" ht="12.75">
      <c r="A966" s="61" t="str">
        <f ca="1">IF(ISERROR(MATCH(E966,Код_КЦСР,0)),"",INDIRECT(ADDRESS(MATCH(E966,Код_КЦСР,0)+1,2,,,"КЦСР")))</f>
        <v xml:space="preserve">Индустрия отдыха на территориях парков культуры и отдыха </v>
      </c>
      <c r="B966" s="88">
        <v>808</v>
      </c>
      <c r="C966" s="8" t="s">
        <v>230</v>
      </c>
      <c r="D966" s="8" t="s">
        <v>221</v>
      </c>
      <c r="E966" s="115" t="s">
        <v>520</v>
      </c>
      <c r="F966" s="115"/>
      <c r="G966" s="69">
        <f aca="true" t="shared" si="199" ref="G966:P969">G967</f>
        <v>4501.2</v>
      </c>
      <c r="H966" s="69">
        <f t="shared" si="199"/>
        <v>0</v>
      </c>
      <c r="I966" s="69">
        <f t="shared" si="197"/>
        <v>4501.2</v>
      </c>
      <c r="J966" s="69">
        <f t="shared" si="199"/>
        <v>0</v>
      </c>
      <c r="K966" s="85">
        <f t="shared" si="192"/>
        <v>4501.2</v>
      </c>
      <c r="L966" s="13">
        <f t="shared" si="199"/>
        <v>0</v>
      </c>
      <c r="M966" s="85">
        <f t="shared" si="195"/>
        <v>4501.2</v>
      </c>
      <c r="N966" s="13">
        <f t="shared" si="199"/>
        <v>0</v>
      </c>
      <c r="O966" s="85">
        <f t="shared" si="196"/>
        <v>4501.2</v>
      </c>
      <c r="P966" s="13">
        <f t="shared" si="199"/>
        <v>0</v>
      </c>
      <c r="Q966" s="85">
        <f t="shared" si="187"/>
        <v>4501.2</v>
      </c>
    </row>
    <row r="967" spans="1:17" ht="12.75">
      <c r="A967" s="61" t="str">
        <f ca="1">IF(ISERROR(MATCH(E967,Код_КЦСР,0)),"",INDIRECT(ADDRESS(MATCH(E967,Код_КЦСР,0)+1,2,,,"КЦСР")))</f>
        <v>Работа по организации досуга населения на базе парков культуры и отдыха</v>
      </c>
      <c r="B967" s="88">
        <v>808</v>
      </c>
      <c r="C967" s="8" t="s">
        <v>230</v>
      </c>
      <c r="D967" s="8" t="s">
        <v>221</v>
      </c>
      <c r="E967" s="115" t="s">
        <v>522</v>
      </c>
      <c r="F967" s="115"/>
      <c r="G967" s="69">
        <f t="shared" si="199"/>
        <v>4501.2</v>
      </c>
      <c r="H967" s="69">
        <f t="shared" si="199"/>
        <v>0</v>
      </c>
      <c r="I967" s="69">
        <f t="shared" si="197"/>
        <v>4501.2</v>
      </c>
      <c r="J967" s="69">
        <f t="shared" si="199"/>
        <v>0</v>
      </c>
      <c r="K967" s="85">
        <f t="shared" si="192"/>
        <v>4501.2</v>
      </c>
      <c r="L967" s="13">
        <f t="shared" si="199"/>
        <v>0</v>
      </c>
      <c r="M967" s="85">
        <f t="shared" si="195"/>
        <v>4501.2</v>
      </c>
      <c r="N967" s="13">
        <f t="shared" si="199"/>
        <v>0</v>
      </c>
      <c r="O967" s="85">
        <f t="shared" si="196"/>
        <v>4501.2</v>
      </c>
      <c r="P967" s="13">
        <f t="shared" si="199"/>
        <v>0</v>
      </c>
      <c r="Q967" s="85">
        <f t="shared" si="187"/>
        <v>4501.2</v>
      </c>
    </row>
    <row r="968" spans="1:17" ht="33">
      <c r="A968" s="61" t="str">
        <f ca="1">IF(ISERROR(MATCH(F968,Код_КВР,0)),"",INDIRECT(ADDRESS(MATCH(F968,Код_КВР,0)+1,2,,,"КВР")))</f>
        <v>Предоставление субсидий бюджетным, автономным учреждениям и иным некоммерческим организациям</v>
      </c>
      <c r="B968" s="88">
        <v>808</v>
      </c>
      <c r="C968" s="8" t="s">
        <v>230</v>
      </c>
      <c r="D968" s="8" t="s">
        <v>221</v>
      </c>
      <c r="E968" s="115" t="s">
        <v>522</v>
      </c>
      <c r="F968" s="115">
        <v>600</v>
      </c>
      <c r="G968" s="69">
        <f t="shared" si="199"/>
        <v>4501.2</v>
      </c>
      <c r="H968" s="69">
        <f t="shared" si="199"/>
        <v>0</v>
      </c>
      <c r="I968" s="69">
        <f t="shared" si="197"/>
        <v>4501.2</v>
      </c>
      <c r="J968" s="69">
        <f t="shared" si="199"/>
        <v>0</v>
      </c>
      <c r="K968" s="85">
        <f t="shared" si="192"/>
        <v>4501.2</v>
      </c>
      <c r="L968" s="13">
        <f t="shared" si="199"/>
        <v>0</v>
      </c>
      <c r="M968" s="85">
        <f t="shared" si="195"/>
        <v>4501.2</v>
      </c>
      <c r="N968" s="13">
        <f t="shared" si="199"/>
        <v>0</v>
      </c>
      <c r="O968" s="85">
        <f t="shared" si="196"/>
        <v>4501.2</v>
      </c>
      <c r="P968" s="13">
        <f t="shared" si="199"/>
        <v>0</v>
      </c>
      <c r="Q968" s="85">
        <f t="shared" si="187"/>
        <v>4501.2</v>
      </c>
    </row>
    <row r="969" spans="1:17" ht="12.75">
      <c r="A969" s="61" t="str">
        <f ca="1">IF(ISERROR(MATCH(F969,Код_КВР,0)),"",INDIRECT(ADDRESS(MATCH(F969,Код_КВР,0)+1,2,,,"КВР")))</f>
        <v>Субсидии автономным учреждениям</v>
      </c>
      <c r="B969" s="88">
        <v>808</v>
      </c>
      <c r="C969" s="8" t="s">
        <v>230</v>
      </c>
      <c r="D969" s="8" t="s">
        <v>221</v>
      </c>
      <c r="E969" s="115" t="s">
        <v>522</v>
      </c>
      <c r="F969" s="115">
        <v>620</v>
      </c>
      <c r="G969" s="69">
        <f t="shared" si="199"/>
        <v>4501.2</v>
      </c>
      <c r="H969" s="69">
        <f t="shared" si="199"/>
        <v>0</v>
      </c>
      <c r="I969" s="69">
        <f t="shared" si="197"/>
        <v>4501.2</v>
      </c>
      <c r="J969" s="69">
        <f t="shared" si="199"/>
        <v>0</v>
      </c>
      <c r="K969" s="85">
        <f t="shared" si="192"/>
        <v>4501.2</v>
      </c>
      <c r="L969" s="13">
        <f t="shared" si="199"/>
        <v>0</v>
      </c>
      <c r="M969" s="85">
        <f t="shared" si="195"/>
        <v>4501.2</v>
      </c>
      <c r="N969" s="13">
        <f t="shared" si="199"/>
        <v>0</v>
      </c>
      <c r="O969" s="85">
        <f t="shared" si="196"/>
        <v>4501.2</v>
      </c>
      <c r="P969" s="13">
        <f t="shared" si="199"/>
        <v>0</v>
      </c>
      <c r="Q969" s="85">
        <f t="shared" si="187"/>
        <v>4501.2</v>
      </c>
    </row>
    <row r="970" spans="1:17" ht="49.5">
      <c r="A970" s="61" t="str">
        <f ca="1">IF(ISERROR(MATCH(F970,Код_КВР,0)),"",INDIRECT(ADDRESS(MATCH(F970,Код_КВР,0)+1,2,,,"КВР")))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970" s="88">
        <v>808</v>
      </c>
      <c r="C970" s="8" t="s">
        <v>230</v>
      </c>
      <c r="D970" s="8" t="s">
        <v>221</v>
      </c>
      <c r="E970" s="115" t="s">
        <v>522</v>
      </c>
      <c r="F970" s="115">
        <v>621</v>
      </c>
      <c r="G970" s="69">
        <v>4501.2</v>
      </c>
      <c r="H970" s="69"/>
      <c r="I970" s="69">
        <f t="shared" si="197"/>
        <v>4501.2</v>
      </c>
      <c r="J970" s="69"/>
      <c r="K970" s="85">
        <f t="shared" si="192"/>
        <v>4501.2</v>
      </c>
      <c r="L970" s="13"/>
      <c r="M970" s="85">
        <f t="shared" si="195"/>
        <v>4501.2</v>
      </c>
      <c r="N970" s="13"/>
      <c r="O970" s="85">
        <f t="shared" si="196"/>
        <v>4501.2</v>
      </c>
      <c r="P970" s="13"/>
      <c r="Q970" s="85">
        <f t="shared" si="187"/>
        <v>4501.2</v>
      </c>
    </row>
    <row r="971" spans="1:17" ht="33">
      <c r="A971" s="61" t="str">
        <f ca="1">IF(ISERROR(MATCH(E971,Код_КЦСР,0)),"",INDIRECT(ADDRESS(MATCH(E971,Код_КЦСР,0)+1,2,,,"КЦСР")))</f>
        <v>Непрограммные направления деятельности органов местного самоуправления</v>
      </c>
      <c r="B971" s="88">
        <v>808</v>
      </c>
      <c r="C971" s="8" t="s">
        <v>230</v>
      </c>
      <c r="D971" s="8" t="s">
        <v>221</v>
      </c>
      <c r="E971" s="115" t="s">
        <v>305</v>
      </c>
      <c r="F971" s="115"/>
      <c r="G971" s="69"/>
      <c r="H971" s="69"/>
      <c r="I971" s="69"/>
      <c r="J971" s="69">
        <f>J972</f>
        <v>33</v>
      </c>
      <c r="K971" s="85">
        <f t="shared" si="192"/>
        <v>33</v>
      </c>
      <c r="L971" s="13">
        <f>L972</f>
        <v>0</v>
      </c>
      <c r="M971" s="85">
        <f t="shared" si="195"/>
        <v>33</v>
      </c>
      <c r="N971" s="13">
        <f>N972</f>
        <v>0</v>
      </c>
      <c r="O971" s="85">
        <f t="shared" si="196"/>
        <v>33</v>
      </c>
      <c r="P971" s="13">
        <f>P972</f>
        <v>0</v>
      </c>
      <c r="Q971" s="85">
        <f t="shared" si="187"/>
        <v>33</v>
      </c>
    </row>
    <row r="972" spans="1:17" ht="12.75">
      <c r="A972" s="61" t="str">
        <f ca="1">IF(ISERROR(MATCH(E972,Код_КЦСР,0)),"",INDIRECT(ADDRESS(MATCH(E972,Код_КЦСР,0)+1,2,,,"КЦСР")))</f>
        <v>Расходы, не включенные в муниципальные программы города Череповца</v>
      </c>
      <c r="B972" s="88">
        <v>808</v>
      </c>
      <c r="C972" s="8" t="s">
        <v>230</v>
      </c>
      <c r="D972" s="8" t="s">
        <v>221</v>
      </c>
      <c r="E972" s="115" t="s">
        <v>307</v>
      </c>
      <c r="F972" s="115"/>
      <c r="G972" s="69"/>
      <c r="H972" s="69"/>
      <c r="I972" s="69"/>
      <c r="J972" s="69">
        <f>J973</f>
        <v>33</v>
      </c>
      <c r="K972" s="85">
        <f t="shared" si="192"/>
        <v>33</v>
      </c>
      <c r="L972" s="13">
        <f>L973</f>
        <v>0</v>
      </c>
      <c r="M972" s="85">
        <f t="shared" si="195"/>
        <v>33</v>
      </c>
      <c r="N972" s="13">
        <f>N973</f>
        <v>0</v>
      </c>
      <c r="O972" s="85">
        <f t="shared" si="196"/>
        <v>33</v>
      </c>
      <c r="P972" s="13">
        <f>P973</f>
        <v>0</v>
      </c>
      <c r="Q972" s="85">
        <f t="shared" si="187"/>
        <v>33</v>
      </c>
    </row>
    <row r="973" spans="1:17" ht="12.75">
      <c r="A973" s="61" t="str">
        <f ca="1">IF(ISERROR(MATCH(E973,Код_КЦСР,0)),"",INDIRECT(ADDRESS(MATCH(E973,Код_КЦСР,0)+1,2,,,"КЦСР")))</f>
        <v>Кредиторская задолженность, сложившаяся по итогам 2013 года</v>
      </c>
      <c r="B973" s="88">
        <v>808</v>
      </c>
      <c r="C973" s="8" t="s">
        <v>230</v>
      </c>
      <c r="D973" s="8" t="s">
        <v>221</v>
      </c>
      <c r="E973" s="115" t="s">
        <v>377</v>
      </c>
      <c r="F973" s="115"/>
      <c r="G973" s="69"/>
      <c r="H973" s="69"/>
      <c r="I973" s="69"/>
      <c r="J973" s="69">
        <f>J974</f>
        <v>33</v>
      </c>
      <c r="K973" s="85">
        <f t="shared" si="192"/>
        <v>33</v>
      </c>
      <c r="L973" s="13">
        <f>L974</f>
        <v>0</v>
      </c>
      <c r="M973" s="85">
        <f t="shared" si="195"/>
        <v>33</v>
      </c>
      <c r="N973" s="13">
        <f>N974</f>
        <v>0</v>
      </c>
      <c r="O973" s="85">
        <f t="shared" si="196"/>
        <v>33</v>
      </c>
      <c r="P973" s="13">
        <f>P974</f>
        <v>0</v>
      </c>
      <c r="Q973" s="85">
        <f t="shared" si="187"/>
        <v>33</v>
      </c>
    </row>
    <row r="974" spans="1:17" ht="33">
      <c r="A974" s="61" t="str">
        <f ca="1">IF(ISERROR(MATCH(F974,Код_КВР,0)),"",INDIRECT(ADDRESS(MATCH(F974,Код_КВР,0)+1,2,,,"КВР")))</f>
        <v>Предоставление субсидий бюджетным, автономным учреждениям и иным некоммерческим организациям</v>
      </c>
      <c r="B974" s="88">
        <v>808</v>
      </c>
      <c r="C974" s="8" t="s">
        <v>230</v>
      </c>
      <c r="D974" s="8" t="s">
        <v>221</v>
      </c>
      <c r="E974" s="115" t="s">
        <v>377</v>
      </c>
      <c r="F974" s="115">
        <v>600</v>
      </c>
      <c r="G974" s="69"/>
      <c r="H974" s="69"/>
      <c r="I974" s="69"/>
      <c r="J974" s="69">
        <f>J975</f>
        <v>33</v>
      </c>
      <c r="K974" s="85">
        <f t="shared" si="192"/>
        <v>33</v>
      </c>
      <c r="L974" s="13">
        <f>L975</f>
        <v>0</v>
      </c>
      <c r="M974" s="85">
        <f t="shared" si="195"/>
        <v>33</v>
      </c>
      <c r="N974" s="13">
        <f>N975</f>
        <v>0</v>
      </c>
      <c r="O974" s="85">
        <f t="shared" si="196"/>
        <v>33</v>
      </c>
      <c r="P974" s="13">
        <f>P975</f>
        <v>0</v>
      </c>
      <c r="Q974" s="85">
        <f t="shared" si="187"/>
        <v>33</v>
      </c>
    </row>
    <row r="975" spans="1:17" ht="12.75">
      <c r="A975" s="61" t="str">
        <f ca="1">IF(ISERROR(MATCH(F975,Код_КВР,0)),"",INDIRECT(ADDRESS(MATCH(F975,Код_КВР,0)+1,2,,,"КВР")))</f>
        <v>Субсидии бюджетным учреждениям</v>
      </c>
      <c r="B975" s="88">
        <v>808</v>
      </c>
      <c r="C975" s="8" t="s">
        <v>230</v>
      </c>
      <c r="D975" s="8" t="s">
        <v>221</v>
      </c>
      <c r="E975" s="115" t="s">
        <v>377</v>
      </c>
      <c r="F975" s="115">
        <v>610</v>
      </c>
      <c r="G975" s="69"/>
      <c r="H975" s="69"/>
      <c r="I975" s="69"/>
      <c r="J975" s="69">
        <f>J976</f>
        <v>33</v>
      </c>
      <c r="K975" s="85">
        <f t="shared" si="192"/>
        <v>33</v>
      </c>
      <c r="L975" s="13">
        <f>L976</f>
        <v>0</v>
      </c>
      <c r="M975" s="85">
        <f t="shared" si="195"/>
        <v>33</v>
      </c>
      <c r="N975" s="13">
        <f>N976</f>
        <v>0</v>
      </c>
      <c r="O975" s="85">
        <f t="shared" si="196"/>
        <v>33</v>
      </c>
      <c r="P975" s="13">
        <f>P976</f>
        <v>0</v>
      </c>
      <c r="Q975" s="85">
        <f t="shared" si="187"/>
        <v>33</v>
      </c>
    </row>
    <row r="976" spans="1:17" ht="12.75">
      <c r="A976" s="61" t="str">
        <f ca="1">IF(ISERROR(MATCH(F976,Код_КВР,0)),"",INDIRECT(ADDRESS(MATCH(F976,Код_КВР,0)+1,2,,,"КВР")))</f>
        <v>Субсидии бюджетным учреждениям на иные цели</v>
      </c>
      <c r="B976" s="88">
        <v>808</v>
      </c>
      <c r="C976" s="8" t="s">
        <v>230</v>
      </c>
      <c r="D976" s="8" t="s">
        <v>221</v>
      </c>
      <c r="E976" s="115" t="s">
        <v>377</v>
      </c>
      <c r="F976" s="115">
        <v>612</v>
      </c>
      <c r="G976" s="69"/>
      <c r="H976" s="69"/>
      <c r="I976" s="69"/>
      <c r="J976" s="69">
        <v>33</v>
      </c>
      <c r="K976" s="85">
        <f t="shared" si="192"/>
        <v>33</v>
      </c>
      <c r="L976" s="13"/>
      <c r="M976" s="85">
        <f t="shared" si="195"/>
        <v>33</v>
      </c>
      <c r="N976" s="13"/>
      <c r="O976" s="85">
        <f t="shared" si="196"/>
        <v>33</v>
      </c>
      <c r="P976" s="13"/>
      <c r="Q976" s="85">
        <f t="shared" si="187"/>
        <v>33</v>
      </c>
    </row>
    <row r="977" spans="1:17" ht="12.75">
      <c r="A977" s="12" t="s">
        <v>171</v>
      </c>
      <c r="B977" s="88">
        <v>808</v>
      </c>
      <c r="C977" s="8" t="s">
        <v>230</v>
      </c>
      <c r="D977" s="8" t="s">
        <v>224</v>
      </c>
      <c r="E977" s="115"/>
      <c r="F977" s="115"/>
      <c r="G977" s="69">
        <f>G978+G1035+G1040+G1057+G1075</f>
        <v>26727</v>
      </c>
      <c r="H977" s="69">
        <f>H978+H1035+H1040+H1057+H1075</f>
        <v>0</v>
      </c>
      <c r="I977" s="69">
        <f t="shared" si="197"/>
        <v>26727</v>
      </c>
      <c r="J977" s="69">
        <f>J978+J1035+J1040+J1057+J1075</f>
        <v>36</v>
      </c>
      <c r="K977" s="85">
        <f t="shared" si="192"/>
        <v>26763</v>
      </c>
      <c r="L977" s="13">
        <f>L978+L1035+L1040+L1057+L1075</f>
        <v>-1.8</v>
      </c>
      <c r="M977" s="85">
        <f t="shared" si="195"/>
        <v>26761.2</v>
      </c>
      <c r="N977" s="13">
        <f>N978+N1035+N1040+N1057+N1075</f>
        <v>0</v>
      </c>
      <c r="O977" s="85">
        <f t="shared" si="196"/>
        <v>26761.2</v>
      </c>
      <c r="P977" s="13">
        <f>P978+P1035+P1040+P1057+P1075</f>
        <v>0</v>
      </c>
      <c r="Q977" s="85">
        <f t="shared" si="187"/>
        <v>26761.2</v>
      </c>
    </row>
    <row r="978" spans="1:17" ht="33">
      <c r="A978" s="61" t="str">
        <f ca="1">IF(ISERROR(MATCH(E978,Код_КЦСР,0)),"",INDIRECT(ADDRESS(MATCH(E978,Код_КЦСР,0)+1,2,,,"КЦСР")))</f>
        <v>Муниципальная программа «Культура, традиции и народное творчество в городе Череповце» на 2013-2018 годы</v>
      </c>
      <c r="B978" s="88">
        <v>808</v>
      </c>
      <c r="C978" s="8" t="s">
        <v>230</v>
      </c>
      <c r="D978" s="8" t="s">
        <v>224</v>
      </c>
      <c r="E978" s="115" t="s">
        <v>470</v>
      </c>
      <c r="F978" s="115"/>
      <c r="G978" s="69">
        <f>G979+G984+G993+G1002+G1011+G1022+G1031</f>
        <v>17171.3</v>
      </c>
      <c r="H978" s="69">
        <f>H979+H984+H993+H1002+H1011+H1022+H1031</f>
        <v>0</v>
      </c>
      <c r="I978" s="69">
        <f t="shared" si="197"/>
        <v>17171.3</v>
      </c>
      <c r="J978" s="69">
        <f>J979+J984+J993+J1002+J1011+J1022+J1031</f>
        <v>0</v>
      </c>
      <c r="K978" s="85">
        <f t="shared" si="192"/>
        <v>17171.3</v>
      </c>
      <c r="L978" s="13">
        <f>L979+L984+L993+L1002+L1011+L1022+L1031</f>
        <v>-1.8</v>
      </c>
      <c r="M978" s="85">
        <f t="shared" si="195"/>
        <v>17169.5</v>
      </c>
      <c r="N978" s="13">
        <f>N979+N984+N993+N1002+N1011+N1022+N1031</f>
        <v>0</v>
      </c>
      <c r="O978" s="85">
        <f t="shared" si="196"/>
        <v>17169.5</v>
      </c>
      <c r="P978" s="13">
        <f>P979+P984+P993+P1002+P1011+P1022+P1031</f>
        <v>0</v>
      </c>
      <c r="Q978" s="85">
        <f t="shared" si="187"/>
        <v>17169.5</v>
      </c>
    </row>
    <row r="979" spans="1:17" ht="33">
      <c r="A979" s="61" t="str">
        <f ca="1">IF(ISERROR(MATCH(E979,Код_КЦСР,0)),"",INDIRECT(ADDRESS(MATCH(E979,Код_КЦСР,0)+1,2,,,"КЦСР")))</f>
        <v>Сохранение, эффективное использование  и популяризация объектов культурного наследия</v>
      </c>
      <c r="B979" s="88">
        <v>808</v>
      </c>
      <c r="C979" s="8" t="s">
        <v>230</v>
      </c>
      <c r="D979" s="8" t="s">
        <v>224</v>
      </c>
      <c r="E979" s="115" t="s">
        <v>472</v>
      </c>
      <c r="F979" s="115"/>
      <c r="G979" s="69">
        <f aca="true" t="shared" si="200" ref="G979:P982">G980</f>
        <v>100</v>
      </c>
      <c r="H979" s="69">
        <f t="shared" si="200"/>
        <v>0</v>
      </c>
      <c r="I979" s="69">
        <f t="shared" si="197"/>
        <v>100</v>
      </c>
      <c r="J979" s="69">
        <f t="shared" si="200"/>
        <v>0</v>
      </c>
      <c r="K979" s="85">
        <f t="shared" si="192"/>
        <v>100</v>
      </c>
      <c r="L979" s="13">
        <f t="shared" si="200"/>
        <v>0</v>
      </c>
      <c r="M979" s="85">
        <f t="shared" si="195"/>
        <v>100</v>
      </c>
      <c r="N979" s="13">
        <f t="shared" si="200"/>
        <v>0</v>
      </c>
      <c r="O979" s="85">
        <f t="shared" si="196"/>
        <v>100</v>
      </c>
      <c r="P979" s="13">
        <f t="shared" si="200"/>
        <v>0</v>
      </c>
      <c r="Q979" s="85">
        <f t="shared" si="187"/>
        <v>100</v>
      </c>
    </row>
    <row r="980" spans="1:17" ht="70.7" customHeight="1">
      <c r="A980" s="61" t="str">
        <f ca="1">IF(ISERROR(MATCH(E980,Код_КЦСР,0)),"",INDIRECT(ADDRESS(MATCH(E980,Код_КЦСР,0)+1,2,,,"КЦСР")))</f>
        <v>Ведомственная целевая программа «Отрасль «Культура города Череповца» (2012-2014 годы) (Организация мероприятий по ремонту, реставрации и эффективному использованию  объектов культурного наследия)</v>
      </c>
      <c r="B980" s="88">
        <v>808</v>
      </c>
      <c r="C980" s="8" t="s">
        <v>230</v>
      </c>
      <c r="D980" s="8" t="s">
        <v>224</v>
      </c>
      <c r="E980" s="115" t="s">
        <v>476</v>
      </c>
      <c r="F980" s="115"/>
      <c r="G980" s="69">
        <f t="shared" si="200"/>
        <v>100</v>
      </c>
      <c r="H980" s="69">
        <f t="shared" si="200"/>
        <v>0</v>
      </c>
      <c r="I980" s="69">
        <f t="shared" si="197"/>
        <v>100</v>
      </c>
      <c r="J980" s="69">
        <f t="shared" si="200"/>
        <v>0</v>
      </c>
      <c r="K980" s="85">
        <f t="shared" si="192"/>
        <v>100</v>
      </c>
      <c r="L980" s="13">
        <f t="shared" si="200"/>
        <v>0</v>
      </c>
      <c r="M980" s="85">
        <f t="shared" si="195"/>
        <v>100</v>
      </c>
      <c r="N980" s="13">
        <f t="shared" si="200"/>
        <v>0</v>
      </c>
      <c r="O980" s="85">
        <f t="shared" si="196"/>
        <v>100</v>
      </c>
      <c r="P980" s="13">
        <f t="shared" si="200"/>
        <v>0</v>
      </c>
      <c r="Q980" s="85">
        <f t="shared" si="187"/>
        <v>100</v>
      </c>
    </row>
    <row r="981" spans="1:17" ht="33">
      <c r="A981" s="61" t="str">
        <f ca="1">IF(ISERROR(MATCH(F981,Код_КВР,0)),"",INDIRECT(ADDRESS(MATCH(F981,Код_КВР,0)+1,2,,,"КВР")))</f>
        <v>Предоставление субсидий бюджетным, автономным учреждениям и иным некоммерческим организациям</v>
      </c>
      <c r="B981" s="88">
        <v>808</v>
      </c>
      <c r="C981" s="8" t="s">
        <v>230</v>
      </c>
      <c r="D981" s="8" t="s">
        <v>224</v>
      </c>
      <c r="E981" s="115" t="s">
        <v>476</v>
      </c>
      <c r="F981" s="115">
        <v>600</v>
      </c>
      <c r="G981" s="69">
        <f t="shared" si="200"/>
        <v>100</v>
      </c>
      <c r="H981" s="69">
        <f t="shared" si="200"/>
        <v>0</v>
      </c>
      <c r="I981" s="69">
        <f t="shared" si="197"/>
        <v>100</v>
      </c>
      <c r="J981" s="69">
        <f t="shared" si="200"/>
        <v>0</v>
      </c>
      <c r="K981" s="85">
        <f t="shared" si="192"/>
        <v>100</v>
      </c>
      <c r="L981" s="13">
        <f t="shared" si="200"/>
        <v>0</v>
      </c>
      <c r="M981" s="85">
        <f t="shared" si="195"/>
        <v>100</v>
      </c>
      <c r="N981" s="13">
        <f t="shared" si="200"/>
        <v>0</v>
      </c>
      <c r="O981" s="85">
        <f t="shared" si="196"/>
        <v>100</v>
      </c>
      <c r="P981" s="13">
        <f t="shared" si="200"/>
        <v>0</v>
      </c>
      <c r="Q981" s="85">
        <f t="shared" si="187"/>
        <v>100</v>
      </c>
    </row>
    <row r="982" spans="1:17" ht="12.75">
      <c r="A982" s="61" t="str">
        <f ca="1">IF(ISERROR(MATCH(F982,Код_КВР,0)),"",INDIRECT(ADDRESS(MATCH(F982,Код_КВР,0)+1,2,,,"КВР")))</f>
        <v>Субсидии бюджетным учреждениям</v>
      </c>
      <c r="B982" s="88">
        <v>808</v>
      </c>
      <c r="C982" s="8" t="s">
        <v>230</v>
      </c>
      <c r="D982" s="8" t="s">
        <v>224</v>
      </c>
      <c r="E982" s="115" t="s">
        <v>476</v>
      </c>
      <c r="F982" s="115">
        <v>610</v>
      </c>
      <c r="G982" s="69">
        <f t="shared" si="200"/>
        <v>100</v>
      </c>
      <c r="H982" s="69">
        <f t="shared" si="200"/>
        <v>0</v>
      </c>
      <c r="I982" s="69">
        <f t="shared" si="197"/>
        <v>100</v>
      </c>
      <c r="J982" s="69">
        <f t="shared" si="200"/>
        <v>0</v>
      </c>
      <c r="K982" s="85">
        <f t="shared" si="192"/>
        <v>100</v>
      </c>
      <c r="L982" s="13">
        <f t="shared" si="200"/>
        <v>0</v>
      </c>
      <c r="M982" s="85">
        <f t="shared" si="195"/>
        <v>100</v>
      </c>
      <c r="N982" s="13">
        <f t="shared" si="200"/>
        <v>0</v>
      </c>
      <c r="O982" s="85">
        <f t="shared" si="196"/>
        <v>100</v>
      </c>
      <c r="P982" s="13">
        <f t="shared" si="200"/>
        <v>0</v>
      </c>
      <c r="Q982" s="85">
        <f t="shared" si="187"/>
        <v>100</v>
      </c>
    </row>
    <row r="983" spans="1:17" ht="12.75">
      <c r="A983" s="61" t="str">
        <f ca="1">IF(ISERROR(MATCH(F983,Код_КВР,0)),"",INDIRECT(ADDRESS(MATCH(F983,Код_КВР,0)+1,2,,,"КВР")))</f>
        <v>Субсидии бюджетным учреждениям на иные цели</v>
      </c>
      <c r="B983" s="88">
        <v>808</v>
      </c>
      <c r="C983" s="8" t="s">
        <v>230</v>
      </c>
      <c r="D983" s="8" t="s">
        <v>224</v>
      </c>
      <c r="E983" s="115" t="s">
        <v>476</v>
      </c>
      <c r="F983" s="115">
        <v>612</v>
      </c>
      <c r="G983" s="69">
        <v>100</v>
      </c>
      <c r="H983" s="69"/>
      <c r="I983" s="69">
        <f t="shared" si="197"/>
        <v>100</v>
      </c>
      <c r="J983" s="69"/>
      <c r="K983" s="85">
        <f t="shared" si="192"/>
        <v>100</v>
      </c>
      <c r="L983" s="13"/>
      <c r="M983" s="85">
        <f t="shared" si="195"/>
        <v>100</v>
      </c>
      <c r="N983" s="13"/>
      <c r="O983" s="85">
        <f t="shared" si="196"/>
        <v>100</v>
      </c>
      <c r="P983" s="13"/>
      <c r="Q983" s="85">
        <f t="shared" si="187"/>
        <v>100</v>
      </c>
    </row>
    <row r="984" spans="1:17" ht="12.75">
      <c r="A984" s="61" t="str">
        <f ca="1">IF(ISERROR(MATCH(E984,Код_КЦСР,0)),"",INDIRECT(ADDRESS(MATCH(E984,Код_КЦСР,0)+1,2,,,"КЦСР")))</f>
        <v>Развитие музейного дела</v>
      </c>
      <c r="B984" s="88">
        <v>808</v>
      </c>
      <c r="C984" s="8" t="s">
        <v>230</v>
      </c>
      <c r="D984" s="8" t="s">
        <v>224</v>
      </c>
      <c r="E984" s="115" t="s">
        <v>477</v>
      </c>
      <c r="F984" s="115"/>
      <c r="G984" s="69">
        <f>G985+G989</f>
        <v>682</v>
      </c>
      <c r="H984" s="69">
        <f>H985+H989</f>
        <v>0</v>
      </c>
      <c r="I984" s="69">
        <f t="shared" si="197"/>
        <v>682</v>
      </c>
      <c r="J984" s="69">
        <f>J985+J989</f>
        <v>0</v>
      </c>
      <c r="K984" s="85">
        <f t="shared" si="192"/>
        <v>682</v>
      </c>
      <c r="L984" s="13">
        <f>L985+L989</f>
        <v>0</v>
      </c>
      <c r="M984" s="85">
        <f t="shared" si="195"/>
        <v>682</v>
      </c>
      <c r="N984" s="13">
        <f>N985+N989</f>
        <v>0</v>
      </c>
      <c r="O984" s="85">
        <f t="shared" si="196"/>
        <v>682</v>
      </c>
      <c r="P984" s="13">
        <f>P985+P989</f>
        <v>0</v>
      </c>
      <c r="Q984" s="85">
        <f t="shared" si="187"/>
        <v>682</v>
      </c>
    </row>
    <row r="985" spans="1:17" ht="66">
      <c r="A985" s="61" t="str">
        <f ca="1">IF(ISERROR(MATCH(E985,Код_КЦСР,0)),"",INDIRECT(ADDRESS(MATCH(E985,Код_КЦСР,0)+1,2,,,"КЦСР")))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 и памятными датами, событиями  мировой и отечественной культуры)</v>
      </c>
      <c r="B985" s="88">
        <v>808</v>
      </c>
      <c r="C985" s="8" t="s">
        <v>230</v>
      </c>
      <c r="D985" s="8" t="s">
        <v>224</v>
      </c>
      <c r="E985" s="115" t="s">
        <v>478</v>
      </c>
      <c r="F985" s="115"/>
      <c r="G985" s="69">
        <f aca="true" t="shared" si="201" ref="G985:P987">G986</f>
        <v>270</v>
      </c>
      <c r="H985" s="69">
        <f t="shared" si="201"/>
        <v>0</v>
      </c>
      <c r="I985" s="69">
        <f t="shared" si="197"/>
        <v>270</v>
      </c>
      <c r="J985" s="69">
        <f t="shared" si="201"/>
        <v>0</v>
      </c>
      <c r="K985" s="85">
        <f t="shared" si="192"/>
        <v>270</v>
      </c>
      <c r="L985" s="13">
        <f t="shared" si="201"/>
        <v>0</v>
      </c>
      <c r="M985" s="85">
        <f t="shared" si="195"/>
        <v>270</v>
      </c>
      <c r="N985" s="13">
        <f t="shared" si="201"/>
        <v>0</v>
      </c>
      <c r="O985" s="85">
        <f t="shared" si="196"/>
        <v>270</v>
      </c>
      <c r="P985" s="13">
        <f t="shared" si="201"/>
        <v>0</v>
      </c>
      <c r="Q985" s="85">
        <f t="shared" si="187"/>
        <v>270</v>
      </c>
    </row>
    <row r="986" spans="1:17" ht="33">
      <c r="A986" s="61" t="str">
        <f ca="1">IF(ISERROR(MATCH(F986,Код_КВР,0)),"",INDIRECT(ADDRESS(MATCH(F986,Код_КВР,0)+1,2,,,"КВР")))</f>
        <v>Предоставление субсидий бюджетным, автономным учреждениям и иным некоммерческим организациям</v>
      </c>
      <c r="B986" s="88">
        <v>808</v>
      </c>
      <c r="C986" s="8" t="s">
        <v>230</v>
      </c>
      <c r="D986" s="8" t="s">
        <v>224</v>
      </c>
      <c r="E986" s="115" t="s">
        <v>478</v>
      </c>
      <c r="F986" s="115">
        <v>600</v>
      </c>
      <c r="G986" s="69">
        <f t="shared" si="201"/>
        <v>270</v>
      </c>
      <c r="H986" s="69">
        <f t="shared" si="201"/>
        <v>0</v>
      </c>
      <c r="I986" s="69">
        <f t="shared" si="197"/>
        <v>270</v>
      </c>
      <c r="J986" s="69">
        <f t="shared" si="201"/>
        <v>0</v>
      </c>
      <c r="K986" s="85">
        <f t="shared" si="192"/>
        <v>270</v>
      </c>
      <c r="L986" s="13">
        <f t="shared" si="201"/>
        <v>0</v>
      </c>
      <c r="M986" s="85">
        <f t="shared" si="195"/>
        <v>270</v>
      </c>
      <c r="N986" s="13">
        <f t="shared" si="201"/>
        <v>0</v>
      </c>
      <c r="O986" s="85">
        <f t="shared" si="196"/>
        <v>270</v>
      </c>
      <c r="P986" s="13">
        <f t="shared" si="201"/>
        <v>0</v>
      </c>
      <c r="Q986" s="85">
        <f t="shared" si="187"/>
        <v>270</v>
      </c>
    </row>
    <row r="987" spans="1:17" ht="12.75">
      <c r="A987" s="61" t="str">
        <f ca="1">IF(ISERROR(MATCH(F987,Код_КВР,0)),"",INDIRECT(ADDRESS(MATCH(F987,Код_КВР,0)+1,2,,,"КВР")))</f>
        <v>Субсидии бюджетным учреждениям</v>
      </c>
      <c r="B987" s="88">
        <v>808</v>
      </c>
      <c r="C987" s="8" t="s">
        <v>230</v>
      </c>
      <c r="D987" s="8" t="s">
        <v>224</v>
      </c>
      <c r="E987" s="115" t="s">
        <v>478</v>
      </c>
      <c r="F987" s="115">
        <v>610</v>
      </c>
      <c r="G987" s="69">
        <f t="shared" si="201"/>
        <v>270</v>
      </c>
      <c r="H987" s="69">
        <f t="shared" si="201"/>
        <v>0</v>
      </c>
      <c r="I987" s="69">
        <f t="shared" si="197"/>
        <v>270</v>
      </c>
      <c r="J987" s="69">
        <f t="shared" si="201"/>
        <v>0</v>
      </c>
      <c r="K987" s="85">
        <f t="shared" si="192"/>
        <v>270</v>
      </c>
      <c r="L987" s="13">
        <f t="shared" si="201"/>
        <v>0</v>
      </c>
      <c r="M987" s="85">
        <f t="shared" si="195"/>
        <v>270</v>
      </c>
      <c r="N987" s="13">
        <f t="shared" si="201"/>
        <v>0</v>
      </c>
      <c r="O987" s="85">
        <f t="shared" si="196"/>
        <v>270</v>
      </c>
      <c r="P987" s="13">
        <f t="shared" si="201"/>
        <v>0</v>
      </c>
      <c r="Q987" s="85">
        <f t="shared" si="187"/>
        <v>270</v>
      </c>
    </row>
    <row r="988" spans="1:17" ht="12.75">
      <c r="A988" s="61" t="str">
        <f ca="1">IF(ISERROR(MATCH(F988,Код_КВР,0)),"",INDIRECT(ADDRESS(MATCH(F988,Код_КВР,0)+1,2,,,"КВР")))</f>
        <v>Субсидии бюджетным учреждениям на иные цели</v>
      </c>
      <c r="B988" s="88">
        <v>808</v>
      </c>
      <c r="C988" s="8" t="s">
        <v>230</v>
      </c>
      <c r="D988" s="8" t="s">
        <v>224</v>
      </c>
      <c r="E988" s="115" t="s">
        <v>478</v>
      </c>
      <c r="F988" s="115">
        <v>612</v>
      </c>
      <c r="G988" s="69">
        <v>270</v>
      </c>
      <c r="H988" s="69"/>
      <c r="I988" s="69">
        <f t="shared" si="197"/>
        <v>270</v>
      </c>
      <c r="J988" s="69"/>
      <c r="K988" s="85">
        <f t="shared" si="192"/>
        <v>270</v>
      </c>
      <c r="L988" s="13"/>
      <c r="M988" s="85">
        <f t="shared" si="195"/>
        <v>270</v>
      </c>
      <c r="N988" s="13"/>
      <c r="O988" s="85">
        <f t="shared" si="196"/>
        <v>270</v>
      </c>
      <c r="P988" s="13"/>
      <c r="Q988" s="85">
        <f t="shared" si="187"/>
        <v>270</v>
      </c>
    </row>
    <row r="989" spans="1:17" ht="49.5">
      <c r="A989" s="61" t="str">
        <f ca="1">IF(ISERROR(MATCH(E989,Код_КЦСР,0)),"",INDIRECT(ADDRESS(MATCH(E989,Код_КЦСР,0)+1,2,,,"КЦСР")))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989" s="88">
        <v>808</v>
      </c>
      <c r="C989" s="8" t="s">
        <v>230</v>
      </c>
      <c r="D989" s="8" t="s">
        <v>224</v>
      </c>
      <c r="E989" s="115" t="s">
        <v>480</v>
      </c>
      <c r="F989" s="115"/>
      <c r="G989" s="69">
        <f aca="true" t="shared" si="202" ref="G989:P991">G990</f>
        <v>412</v>
      </c>
      <c r="H989" s="69">
        <f t="shared" si="202"/>
        <v>0</v>
      </c>
      <c r="I989" s="69">
        <f t="shared" si="197"/>
        <v>412</v>
      </c>
      <c r="J989" s="69">
        <f t="shared" si="202"/>
        <v>0</v>
      </c>
      <c r="K989" s="85">
        <f t="shared" si="192"/>
        <v>412</v>
      </c>
      <c r="L989" s="13">
        <f t="shared" si="202"/>
        <v>0</v>
      </c>
      <c r="M989" s="85">
        <f t="shared" si="195"/>
        <v>412</v>
      </c>
      <c r="N989" s="13">
        <f t="shared" si="202"/>
        <v>0</v>
      </c>
      <c r="O989" s="85">
        <f t="shared" si="196"/>
        <v>412</v>
      </c>
      <c r="P989" s="13">
        <f t="shared" si="202"/>
        <v>0</v>
      </c>
      <c r="Q989" s="85">
        <f t="shared" si="187"/>
        <v>412</v>
      </c>
    </row>
    <row r="990" spans="1:17" ht="33">
      <c r="A990" s="61" t="str">
        <f ca="1">IF(ISERROR(MATCH(F990,Код_КВР,0)),"",INDIRECT(ADDRESS(MATCH(F990,Код_КВР,0)+1,2,,,"КВР")))</f>
        <v>Предоставление субсидий бюджетным, автономным учреждениям и иным некоммерческим организациям</v>
      </c>
      <c r="B990" s="88">
        <v>808</v>
      </c>
      <c r="C990" s="8" t="s">
        <v>230</v>
      </c>
      <c r="D990" s="8" t="s">
        <v>224</v>
      </c>
      <c r="E990" s="115" t="s">
        <v>480</v>
      </c>
      <c r="F990" s="115">
        <v>600</v>
      </c>
      <c r="G990" s="69">
        <f t="shared" si="202"/>
        <v>412</v>
      </c>
      <c r="H990" s="69">
        <f t="shared" si="202"/>
        <v>0</v>
      </c>
      <c r="I990" s="69">
        <f t="shared" si="197"/>
        <v>412</v>
      </c>
      <c r="J990" s="69">
        <f t="shared" si="202"/>
        <v>0</v>
      </c>
      <c r="K990" s="85">
        <f t="shared" si="192"/>
        <v>412</v>
      </c>
      <c r="L990" s="13">
        <f t="shared" si="202"/>
        <v>0</v>
      </c>
      <c r="M990" s="85">
        <f t="shared" si="195"/>
        <v>412</v>
      </c>
      <c r="N990" s="13">
        <f t="shared" si="202"/>
        <v>0</v>
      </c>
      <c r="O990" s="85">
        <f t="shared" si="196"/>
        <v>412</v>
      </c>
      <c r="P990" s="13">
        <f t="shared" si="202"/>
        <v>0</v>
      </c>
      <c r="Q990" s="85">
        <f t="shared" si="187"/>
        <v>412</v>
      </c>
    </row>
    <row r="991" spans="1:17" ht="12.75">
      <c r="A991" s="61" t="str">
        <f ca="1">IF(ISERROR(MATCH(F991,Код_КВР,0)),"",INDIRECT(ADDRESS(MATCH(F991,Код_КВР,0)+1,2,,,"КВР")))</f>
        <v>Субсидии бюджетным учреждениям</v>
      </c>
      <c r="B991" s="88">
        <v>808</v>
      </c>
      <c r="C991" s="8" t="s">
        <v>230</v>
      </c>
      <c r="D991" s="8" t="s">
        <v>224</v>
      </c>
      <c r="E991" s="115" t="s">
        <v>480</v>
      </c>
      <c r="F991" s="115">
        <v>610</v>
      </c>
      <c r="G991" s="69">
        <f t="shared" si="202"/>
        <v>412</v>
      </c>
      <c r="H991" s="69">
        <f t="shared" si="202"/>
        <v>0</v>
      </c>
      <c r="I991" s="69">
        <f t="shared" si="197"/>
        <v>412</v>
      </c>
      <c r="J991" s="69">
        <f t="shared" si="202"/>
        <v>0</v>
      </c>
      <c r="K991" s="85">
        <f t="shared" si="192"/>
        <v>412</v>
      </c>
      <c r="L991" s="13">
        <f t="shared" si="202"/>
        <v>0</v>
      </c>
      <c r="M991" s="85">
        <f t="shared" si="195"/>
        <v>412</v>
      </c>
      <c r="N991" s="13">
        <f t="shared" si="202"/>
        <v>0</v>
      </c>
      <c r="O991" s="85">
        <f t="shared" si="196"/>
        <v>412</v>
      </c>
      <c r="P991" s="13">
        <f t="shared" si="202"/>
        <v>0</v>
      </c>
      <c r="Q991" s="85">
        <f t="shared" si="187"/>
        <v>412</v>
      </c>
    </row>
    <row r="992" spans="1:17" ht="12.75">
      <c r="A992" s="61" t="str">
        <f ca="1">IF(ISERROR(MATCH(F992,Код_КВР,0)),"",INDIRECT(ADDRESS(MATCH(F992,Код_КВР,0)+1,2,,,"КВР")))</f>
        <v>Субсидии бюджетным учреждениям на иные цели</v>
      </c>
      <c r="B992" s="88">
        <v>808</v>
      </c>
      <c r="C992" s="8" t="s">
        <v>230</v>
      </c>
      <c r="D992" s="8" t="s">
        <v>224</v>
      </c>
      <c r="E992" s="115" t="s">
        <v>480</v>
      </c>
      <c r="F992" s="115">
        <v>612</v>
      </c>
      <c r="G992" s="69">
        <v>412</v>
      </c>
      <c r="H992" s="69"/>
      <c r="I992" s="69">
        <f t="shared" si="197"/>
        <v>412</v>
      </c>
      <c r="J992" s="69"/>
      <c r="K992" s="85">
        <f t="shared" si="192"/>
        <v>412</v>
      </c>
      <c r="L992" s="13"/>
      <c r="M992" s="85">
        <f t="shared" si="195"/>
        <v>412</v>
      </c>
      <c r="N992" s="13"/>
      <c r="O992" s="85">
        <f t="shared" si="196"/>
        <v>412</v>
      </c>
      <c r="P992" s="13"/>
      <c r="Q992" s="85">
        <f aca="true" t="shared" si="203" ref="Q992:Q1055">O992+P992</f>
        <v>412</v>
      </c>
    </row>
    <row r="993" spans="1:17" ht="12.75">
      <c r="A993" s="61" t="str">
        <f ca="1">IF(ISERROR(MATCH(E993,Код_КЦСР,0)),"",INDIRECT(ADDRESS(MATCH(E993,Код_КЦСР,0)+1,2,,,"КЦСР")))</f>
        <v>Развитие библиотечного дела</v>
      </c>
      <c r="B993" s="88">
        <v>808</v>
      </c>
      <c r="C993" s="8" t="s">
        <v>230</v>
      </c>
      <c r="D993" s="8" t="s">
        <v>224</v>
      </c>
      <c r="E993" s="115" t="s">
        <v>488</v>
      </c>
      <c r="F993" s="115"/>
      <c r="G993" s="69">
        <f>G994+G998</f>
        <v>3443</v>
      </c>
      <c r="H993" s="69">
        <f>H994+H998</f>
        <v>0</v>
      </c>
      <c r="I993" s="69">
        <f t="shared" si="197"/>
        <v>3443</v>
      </c>
      <c r="J993" s="69">
        <f>J994+J998</f>
        <v>0</v>
      </c>
      <c r="K993" s="85">
        <f t="shared" si="192"/>
        <v>3443</v>
      </c>
      <c r="L993" s="13">
        <f>L994+L998</f>
        <v>0</v>
      </c>
      <c r="M993" s="85">
        <f t="shared" si="195"/>
        <v>3443</v>
      </c>
      <c r="N993" s="13">
        <f>N994+N998</f>
        <v>0</v>
      </c>
      <c r="O993" s="85">
        <f t="shared" si="196"/>
        <v>3443</v>
      </c>
      <c r="P993" s="13">
        <f>P994+P998</f>
        <v>0</v>
      </c>
      <c r="Q993" s="85">
        <f t="shared" si="203"/>
        <v>3443</v>
      </c>
    </row>
    <row r="994" spans="1:17" ht="33">
      <c r="A994" s="61" t="str">
        <f ca="1">IF(ISERROR(MATCH(E994,Код_КЦСР,0)),"",INDIRECT(ADDRESS(MATCH(E994,Код_КЦСР,0)+1,2,,,"КЦСР")))</f>
        <v>Ведомственная целевая программа «Отрасль «Культура города Череповца» (2012-2014 годы) (Комплектование библиотечных фондов)</v>
      </c>
      <c r="B994" s="88">
        <v>808</v>
      </c>
      <c r="C994" s="8" t="s">
        <v>230</v>
      </c>
      <c r="D994" s="8" t="s">
        <v>224</v>
      </c>
      <c r="E994" s="115" t="s">
        <v>489</v>
      </c>
      <c r="F994" s="115"/>
      <c r="G994" s="69">
        <f aca="true" t="shared" si="204" ref="G994:P996">G995</f>
        <v>1300</v>
      </c>
      <c r="H994" s="69">
        <f t="shared" si="204"/>
        <v>0</v>
      </c>
      <c r="I994" s="69">
        <f t="shared" si="197"/>
        <v>1300</v>
      </c>
      <c r="J994" s="69">
        <f t="shared" si="204"/>
        <v>0</v>
      </c>
      <c r="K994" s="85">
        <f t="shared" si="192"/>
        <v>1300</v>
      </c>
      <c r="L994" s="13">
        <f t="shared" si="204"/>
        <v>0</v>
      </c>
      <c r="M994" s="85">
        <f t="shared" si="195"/>
        <v>1300</v>
      </c>
      <c r="N994" s="13">
        <f t="shared" si="204"/>
        <v>0</v>
      </c>
      <c r="O994" s="85">
        <f t="shared" si="196"/>
        <v>1300</v>
      </c>
      <c r="P994" s="13">
        <f t="shared" si="204"/>
        <v>0</v>
      </c>
      <c r="Q994" s="85">
        <f t="shared" si="203"/>
        <v>1300</v>
      </c>
    </row>
    <row r="995" spans="1:17" ht="33">
      <c r="A995" s="61" t="str">
        <f ca="1">IF(ISERROR(MATCH(F995,Код_КВР,0)),"",INDIRECT(ADDRESS(MATCH(F995,Код_КВР,0)+1,2,,,"КВР")))</f>
        <v>Предоставление субсидий бюджетным, автономным учреждениям и иным некоммерческим организациям</v>
      </c>
      <c r="B995" s="88">
        <v>808</v>
      </c>
      <c r="C995" s="8" t="s">
        <v>230</v>
      </c>
      <c r="D995" s="8" t="s">
        <v>224</v>
      </c>
      <c r="E995" s="115" t="s">
        <v>489</v>
      </c>
      <c r="F995" s="115">
        <v>600</v>
      </c>
      <c r="G995" s="69">
        <f t="shared" si="204"/>
        <v>1300</v>
      </c>
      <c r="H995" s="69">
        <f t="shared" si="204"/>
        <v>0</v>
      </c>
      <c r="I995" s="69">
        <f t="shared" si="197"/>
        <v>1300</v>
      </c>
      <c r="J995" s="69">
        <f t="shared" si="204"/>
        <v>0</v>
      </c>
      <c r="K995" s="85">
        <f t="shared" si="192"/>
        <v>1300</v>
      </c>
      <c r="L995" s="13">
        <f t="shared" si="204"/>
        <v>0</v>
      </c>
      <c r="M995" s="85">
        <f t="shared" si="195"/>
        <v>1300</v>
      </c>
      <c r="N995" s="13">
        <f t="shared" si="204"/>
        <v>0</v>
      </c>
      <c r="O995" s="85">
        <f t="shared" si="196"/>
        <v>1300</v>
      </c>
      <c r="P995" s="13">
        <f t="shared" si="204"/>
        <v>0</v>
      </c>
      <c r="Q995" s="85">
        <f t="shared" si="203"/>
        <v>1300</v>
      </c>
    </row>
    <row r="996" spans="1:17" ht="12.75">
      <c r="A996" s="61" t="str">
        <f ca="1">IF(ISERROR(MATCH(F996,Код_КВР,0)),"",INDIRECT(ADDRESS(MATCH(F996,Код_КВР,0)+1,2,,,"КВР")))</f>
        <v>Субсидии бюджетным учреждениям</v>
      </c>
      <c r="B996" s="88">
        <v>808</v>
      </c>
      <c r="C996" s="8" t="s">
        <v>230</v>
      </c>
      <c r="D996" s="8" t="s">
        <v>224</v>
      </c>
      <c r="E996" s="115" t="s">
        <v>489</v>
      </c>
      <c r="F996" s="115">
        <v>610</v>
      </c>
      <c r="G996" s="69">
        <f t="shared" si="204"/>
        <v>1300</v>
      </c>
      <c r="H996" s="69">
        <f t="shared" si="204"/>
        <v>0</v>
      </c>
      <c r="I996" s="69">
        <f t="shared" si="197"/>
        <v>1300</v>
      </c>
      <c r="J996" s="69">
        <f t="shared" si="204"/>
        <v>0</v>
      </c>
      <c r="K996" s="85">
        <f t="shared" si="192"/>
        <v>1300</v>
      </c>
      <c r="L996" s="13">
        <f t="shared" si="204"/>
        <v>0</v>
      </c>
      <c r="M996" s="85">
        <f t="shared" si="195"/>
        <v>1300</v>
      </c>
      <c r="N996" s="13">
        <f t="shared" si="204"/>
        <v>0</v>
      </c>
      <c r="O996" s="85">
        <f t="shared" si="196"/>
        <v>1300</v>
      </c>
      <c r="P996" s="13">
        <f t="shared" si="204"/>
        <v>0</v>
      </c>
      <c r="Q996" s="85">
        <f t="shared" si="203"/>
        <v>1300</v>
      </c>
    </row>
    <row r="997" spans="1:17" ht="12.75">
      <c r="A997" s="61" t="str">
        <f ca="1">IF(ISERROR(MATCH(F997,Код_КВР,0)),"",INDIRECT(ADDRESS(MATCH(F997,Код_КВР,0)+1,2,,,"КВР")))</f>
        <v>Субсидии бюджетным учреждениям на иные цели</v>
      </c>
      <c r="B997" s="88">
        <v>808</v>
      </c>
      <c r="C997" s="8" t="s">
        <v>230</v>
      </c>
      <c r="D997" s="8" t="s">
        <v>224</v>
      </c>
      <c r="E997" s="115" t="s">
        <v>489</v>
      </c>
      <c r="F997" s="115">
        <v>612</v>
      </c>
      <c r="G997" s="69">
        <v>1300</v>
      </c>
      <c r="H997" s="69"/>
      <c r="I997" s="69">
        <f t="shared" si="197"/>
        <v>1300</v>
      </c>
      <c r="J997" s="69"/>
      <c r="K997" s="85">
        <f t="shared" si="192"/>
        <v>1300</v>
      </c>
      <c r="L997" s="13"/>
      <c r="M997" s="85">
        <f t="shared" si="195"/>
        <v>1300</v>
      </c>
      <c r="N997" s="13"/>
      <c r="O997" s="85">
        <f t="shared" si="196"/>
        <v>1300</v>
      </c>
      <c r="P997" s="13"/>
      <c r="Q997" s="85">
        <f t="shared" si="203"/>
        <v>1300</v>
      </c>
    </row>
    <row r="998" spans="1:17" ht="67.5" customHeight="1">
      <c r="A998" s="61" t="str">
        <f ca="1">IF(ISERROR(MATCH(E998,Код_КЦСР,0)),"",INDIRECT(ADDRESS(MATCH(E998,Код_КЦСР,0)+1,2,,,"КЦСР")))</f>
        <v>Ведомственная целевая программа «Отрасль «Культура города Череповца» (2012-2014 годы) (Предоставление пользователям информационных продуктов, подписка на печатные периодические издания)</v>
      </c>
      <c r="B998" s="88">
        <v>808</v>
      </c>
      <c r="C998" s="8" t="s">
        <v>230</v>
      </c>
      <c r="D998" s="8" t="s">
        <v>224</v>
      </c>
      <c r="E998" s="115" t="s">
        <v>490</v>
      </c>
      <c r="F998" s="115"/>
      <c r="G998" s="69">
        <f aca="true" t="shared" si="205" ref="G998:P1000">G999</f>
        <v>2143</v>
      </c>
      <c r="H998" s="69">
        <f t="shared" si="205"/>
        <v>0</v>
      </c>
      <c r="I998" s="69">
        <f t="shared" si="197"/>
        <v>2143</v>
      </c>
      <c r="J998" s="69">
        <f t="shared" si="205"/>
        <v>0</v>
      </c>
      <c r="K998" s="85">
        <f t="shared" si="192"/>
        <v>2143</v>
      </c>
      <c r="L998" s="13">
        <f t="shared" si="205"/>
        <v>0</v>
      </c>
      <c r="M998" s="85">
        <f t="shared" si="195"/>
        <v>2143</v>
      </c>
      <c r="N998" s="13">
        <f t="shared" si="205"/>
        <v>0</v>
      </c>
      <c r="O998" s="85">
        <f t="shared" si="196"/>
        <v>2143</v>
      </c>
      <c r="P998" s="13">
        <f t="shared" si="205"/>
        <v>0</v>
      </c>
      <c r="Q998" s="85">
        <f t="shared" si="203"/>
        <v>2143</v>
      </c>
    </row>
    <row r="999" spans="1:17" ht="33">
      <c r="A999" s="61" t="str">
        <f ca="1">IF(ISERROR(MATCH(F999,Код_КВР,0)),"",INDIRECT(ADDRESS(MATCH(F999,Код_КВР,0)+1,2,,,"КВР")))</f>
        <v>Предоставление субсидий бюджетным, автономным учреждениям и иным некоммерческим организациям</v>
      </c>
      <c r="B999" s="88">
        <v>808</v>
      </c>
      <c r="C999" s="8" t="s">
        <v>230</v>
      </c>
      <c r="D999" s="8" t="s">
        <v>224</v>
      </c>
      <c r="E999" s="115" t="s">
        <v>490</v>
      </c>
      <c r="F999" s="115">
        <v>600</v>
      </c>
      <c r="G999" s="69">
        <f t="shared" si="205"/>
        <v>2143</v>
      </c>
      <c r="H999" s="69">
        <f t="shared" si="205"/>
        <v>0</v>
      </c>
      <c r="I999" s="69">
        <f t="shared" si="197"/>
        <v>2143</v>
      </c>
      <c r="J999" s="69">
        <f t="shared" si="205"/>
        <v>0</v>
      </c>
      <c r="K999" s="85">
        <f t="shared" si="192"/>
        <v>2143</v>
      </c>
      <c r="L999" s="13">
        <f t="shared" si="205"/>
        <v>0</v>
      </c>
      <c r="M999" s="85">
        <f t="shared" si="195"/>
        <v>2143</v>
      </c>
      <c r="N999" s="13">
        <f t="shared" si="205"/>
        <v>0</v>
      </c>
      <c r="O999" s="85">
        <f t="shared" si="196"/>
        <v>2143</v>
      </c>
      <c r="P999" s="13">
        <f t="shared" si="205"/>
        <v>0</v>
      </c>
      <c r="Q999" s="85">
        <f t="shared" si="203"/>
        <v>2143</v>
      </c>
    </row>
    <row r="1000" spans="1:17" ht="12.75">
      <c r="A1000" s="61" t="str">
        <f ca="1">IF(ISERROR(MATCH(F1000,Код_КВР,0)),"",INDIRECT(ADDRESS(MATCH(F1000,Код_КВР,0)+1,2,,,"КВР")))</f>
        <v>Субсидии бюджетным учреждениям</v>
      </c>
      <c r="B1000" s="88">
        <v>808</v>
      </c>
      <c r="C1000" s="8" t="s">
        <v>230</v>
      </c>
      <c r="D1000" s="8" t="s">
        <v>224</v>
      </c>
      <c r="E1000" s="115" t="s">
        <v>490</v>
      </c>
      <c r="F1000" s="115">
        <v>610</v>
      </c>
      <c r="G1000" s="69">
        <f t="shared" si="205"/>
        <v>2143</v>
      </c>
      <c r="H1000" s="69">
        <f t="shared" si="205"/>
        <v>0</v>
      </c>
      <c r="I1000" s="69">
        <f t="shared" si="197"/>
        <v>2143</v>
      </c>
      <c r="J1000" s="69">
        <f t="shared" si="205"/>
        <v>0</v>
      </c>
      <c r="K1000" s="85">
        <f t="shared" si="192"/>
        <v>2143</v>
      </c>
      <c r="L1000" s="13">
        <f t="shared" si="205"/>
        <v>0</v>
      </c>
      <c r="M1000" s="85">
        <f t="shared" si="195"/>
        <v>2143</v>
      </c>
      <c r="N1000" s="13">
        <f t="shared" si="205"/>
        <v>0</v>
      </c>
      <c r="O1000" s="85">
        <f t="shared" si="196"/>
        <v>2143</v>
      </c>
      <c r="P1000" s="13">
        <f t="shared" si="205"/>
        <v>0</v>
      </c>
      <c r="Q1000" s="85">
        <f t="shared" si="203"/>
        <v>2143</v>
      </c>
    </row>
    <row r="1001" spans="1:17" ht="12.75">
      <c r="A1001" s="61" t="str">
        <f ca="1">IF(ISERROR(MATCH(F1001,Код_КВР,0)),"",INDIRECT(ADDRESS(MATCH(F1001,Код_КВР,0)+1,2,,,"КВР")))</f>
        <v>Субсидии бюджетным учреждениям на иные цели</v>
      </c>
      <c r="B1001" s="88">
        <v>808</v>
      </c>
      <c r="C1001" s="8" t="s">
        <v>230</v>
      </c>
      <c r="D1001" s="8" t="s">
        <v>224</v>
      </c>
      <c r="E1001" s="115" t="s">
        <v>490</v>
      </c>
      <c r="F1001" s="115">
        <v>612</v>
      </c>
      <c r="G1001" s="69">
        <v>2143</v>
      </c>
      <c r="H1001" s="69"/>
      <c r="I1001" s="69">
        <f t="shared" si="197"/>
        <v>2143</v>
      </c>
      <c r="J1001" s="69"/>
      <c r="K1001" s="85">
        <f t="shared" si="192"/>
        <v>2143</v>
      </c>
      <c r="L1001" s="13"/>
      <c r="M1001" s="85">
        <f t="shared" si="195"/>
        <v>2143</v>
      </c>
      <c r="N1001" s="13"/>
      <c r="O1001" s="85">
        <f t="shared" si="196"/>
        <v>2143</v>
      </c>
      <c r="P1001" s="13"/>
      <c r="Q1001" s="85">
        <f t="shared" si="203"/>
        <v>2143</v>
      </c>
    </row>
    <row r="1002" spans="1:17" ht="12.75">
      <c r="A1002" s="61" t="str">
        <f ca="1">IF(ISERROR(MATCH(E1002,Код_КЦСР,0)),"",INDIRECT(ADDRESS(MATCH(E1002,Код_КЦСР,0)+1,2,,,"КЦСР")))</f>
        <v>Совершенствование культурно-досуговой деятельности</v>
      </c>
      <c r="B1002" s="88">
        <v>808</v>
      </c>
      <c r="C1002" s="8" t="s">
        <v>230</v>
      </c>
      <c r="D1002" s="8" t="s">
        <v>224</v>
      </c>
      <c r="E1002" s="115" t="s">
        <v>499</v>
      </c>
      <c r="F1002" s="115"/>
      <c r="G1002" s="69">
        <f>G1003+G1007</f>
        <v>557</v>
      </c>
      <c r="H1002" s="69">
        <f>H1003+H1007</f>
        <v>0</v>
      </c>
      <c r="I1002" s="69">
        <f t="shared" si="197"/>
        <v>557</v>
      </c>
      <c r="J1002" s="69">
        <f>J1003+J1007</f>
        <v>0</v>
      </c>
      <c r="K1002" s="85">
        <f t="shared" si="192"/>
        <v>557</v>
      </c>
      <c r="L1002" s="13">
        <f>L1003+L1007</f>
        <v>0</v>
      </c>
      <c r="M1002" s="85">
        <f t="shared" si="195"/>
        <v>557</v>
      </c>
      <c r="N1002" s="13">
        <f>N1003+N1007</f>
        <v>0</v>
      </c>
      <c r="O1002" s="85">
        <f t="shared" si="196"/>
        <v>557</v>
      </c>
      <c r="P1002" s="13">
        <f>P1003+P1007</f>
        <v>0</v>
      </c>
      <c r="Q1002" s="85">
        <f t="shared" si="203"/>
        <v>557</v>
      </c>
    </row>
    <row r="1003" spans="1:17" ht="66">
      <c r="A1003" s="61" t="str">
        <f ca="1">IF(ISERROR(MATCH(E1003,Код_КЦСР,0)),"",INDIRECT(ADDRESS(MATCH(E1003,Код_КЦСР,0)+1,2,,,"КЦСР")))</f>
        <v>Ведомственная целевая программа «Отрасль 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1003" s="88">
        <v>808</v>
      </c>
      <c r="C1003" s="8" t="s">
        <v>230</v>
      </c>
      <c r="D1003" s="8" t="s">
        <v>224</v>
      </c>
      <c r="E1003" s="115" t="s">
        <v>501</v>
      </c>
      <c r="F1003" s="115"/>
      <c r="G1003" s="69">
        <f aca="true" t="shared" si="206" ref="G1003:P1005">G1004</f>
        <v>450</v>
      </c>
      <c r="H1003" s="69">
        <f t="shared" si="206"/>
        <v>0</v>
      </c>
      <c r="I1003" s="69">
        <f t="shared" si="197"/>
        <v>450</v>
      </c>
      <c r="J1003" s="69">
        <f t="shared" si="206"/>
        <v>0</v>
      </c>
      <c r="K1003" s="85">
        <f t="shared" si="192"/>
        <v>450</v>
      </c>
      <c r="L1003" s="13">
        <f t="shared" si="206"/>
        <v>0</v>
      </c>
      <c r="M1003" s="85">
        <f t="shared" si="195"/>
        <v>450</v>
      </c>
      <c r="N1003" s="13">
        <f t="shared" si="206"/>
        <v>0</v>
      </c>
      <c r="O1003" s="85">
        <f t="shared" si="196"/>
        <v>450</v>
      </c>
      <c r="P1003" s="13">
        <f t="shared" si="206"/>
        <v>0</v>
      </c>
      <c r="Q1003" s="85">
        <f t="shared" si="203"/>
        <v>450</v>
      </c>
    </row>
    <row r="1004" spans="1:17" ht="33">
      <c r="A1004" s="61" t="str">
        <f ca="1">IF(ISERROR(MATCH(F1004,Код_КВР,0)),"",INDIRECT(ADDRESS(MATCH(F1004,Код_КВР,0)+1,2,,,"КВР")))</f>
        <v>Предоставление субсидий бюджетным, автономным учреждениям и иным некоммерческим организациям</v>
      </c>
      <c r="B1004" s="88">
        <v>808</v>
      </c>
      <c r="C1004" s="8" t="s">
        <v>230</v>
      </c>
      <c r="D1004" s="8" t="s">
        <v>224</v>
      </c>
      <c r="E1004" s="115" t="s">
        <v>501</v>
      </c>
      <c r="F1004" s="115">
        <v>600</v>
      </c>
      <c r="G1004" s="69">
        <f t="shared" si="206"/>
        <v>450</v>
      </c>
      <c r="H1004" s="69">
        <f t="shared" si="206"/>
        <v>0</v>
      </c>
      <c r="I1004" s="69">
        <f t="shared" si="197"/>
        <v>450</v>
      </c>
      <c r="J1004" s="69">
        <f t="shared" si="206"/>
        <v>0</v>
      </c>
      <c r="K1004" s="85">
        <f t="shared" si="192"/>
        <v>450</v>
      </c>
      <c r="L1004" s="13">
        <f t="shared" si="206"/>
        <v>0</v>
      </c>
      <c r="M1004" s="85">
        <f t="shared" si="195"/>
        <v>450</v>
      </c>
      <c r="N1004" s="13">
        <f t="shared" si="206"/>
        <v>0</v>
      </c>
      <c r="O1004" s="85">
        <f t="shared" si="196"/>
        <v>450</v>
      </c>
      <c r="P1004" s="13">
        <f t="shared" si="206"/>
        <v>0</v>
      </c>
      <c r="Q1004" s="85">
        <f t="shared" si="203"/>
        <v>450</v>
      </c>
    </row>
    <row r="1005" spans="1:17" ht="12.75">
      <c r="A1005" s="61" t="str">
        <f ca="1">IF(ISERROR(MATCH(F1005,Код_КВР,0)),"",INDIRECT(ADDRESS(MATCH(F1005,Код_КВР,0)+1,2,,,"КВР")))</f>
        <v>Субсидии бюджетным учреждениям</v>
      </c>
      <c r="B1005" s="88">
        <v>808</v>
      </c>
      <c r="C1005" s="8" t="s">
        <v>230</v>
      </c>
      <c r="D1005" s="8" t="s">
        <v>224</v>
      </c>
      <c r="E1005" s="115" t="s">
        <v>501</v>
      </c>
      <c r="F1005" s="115">
        <v>610</v>
      </c>
      <c r="G1005" s="69">
        <f t="shared" si="206"/>
        <v>450</v>
      </c>
      <c r="H1005" s="69">
        <f t="shared" si="206"/>
        <v>0</v>
      </c>
      <c r="I1005" s="69">
        <f t="shared" si="197"/>
        <v>450</v>
      </c>
      <c r="J1005" s="69">
        <f t="shared" si="206"/>
        <v>0</v>
      </c>
      <c r="K1005" s="85">
        <f t="shared" si="192"/>
        <v>450</v>
      </c>
      <c r="L1005" s="13">
        <f t="shared" si="206"/>
        <v>0</v>
      </c>
      <c r="M1005" s="85">
        <f t="shared" si="195"/>
        <v>450</v>
      </c>
      <c r="N1005" s="13">
        <f t="shared" si="206"/>
        <v>0</v>
      </c>
      <c r="O1005" s="85">
        <f t="shared" si="196"/>
        <v>450</v>
      </c>
      <c r="P1005" s="13">
        <f t="shared" si="206"/>
        <v>0</v>
      </c>
      <c r="Q1005" s="85">
        <f t="shared" si="203"/>
        <v>450</v>
      </c>
    </row>
    <row r="1006" spans="1:17" ht="12.75">
      <c r="A1006" s="61" t="str">
        <f ca="1">IF(ISERROR(MATCH(F1006,Код_КВР,0)),"",INDIRECT(ADDRESS(MATCH(F1006,Код_КВР,0)+1,2,,,"КВР")))</f>
        <v>Субсидии бюджетным учреждениям на иные цели</v>
      </c>
      <c r="B1006" s="88">
        <v>808</v>
      </c>
      <c r="C1006" s="8" t="s">
        <v>230</v>
      </c>
      <c r="D1006" s="8" t="s">
        <v>224</v>
      </c>
      <c r="E1006" s="115" t="s">
        <v>501</v>
      </c>
      <c r="F1006" s="115">
        <v>612</v>
      </c>
      <c r="G1006" s="69">
        <v>450</v>
      </c>
      <c r="H1006" s="69"/>
      <c r="I1006" s="69">
        <f t="shared" si="197"/>
        <v>450</v>
      </c>
      <c r="J1006" s="69"/>
      <c r="K1006" s="85">
        <f t="shared" si="192"/>
        <v>450</v>
      </c>
      <c r="L1006" s="13"/>
      <c r="M1006" s="85">
        <f t="shared" si="195"/>
        <v>450</v>
      </c>
      <c r="N1006" s="13"/>
      <c r="O1006" s="85">
        <f t="shared" si="196"/>
        <v>450</v>
      </c>
      <c r="P1006" s="13"/>
      <c r="Q1006" s="85">
        <f t="shared" si="203"/>
        <v>450</v>
      </c>
    </row>
    <row r="1007" spans="1:17" ht="82.5">
      <c r="A1007" s="61" t="str">
        <f ca="1">IF(ISERROR(MATCH(E1007,Код_КЦСР,0)),"",INDIRECT(ADDRESS(MATCH(E1007,Код_КЦСР,0)+1,2,,,"КЦСР")))</f>
        <v>Ведомственная целевая программа «Отрасль «Культура города Череповца» (2012-2014 годы) (Приобщение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выставок)</v>
      </c>
      <c r="B1007" s="88">
        <v>808</v>
      </c>
      <c r="C1007" s="8" t="s">
        <v>230</v>
      </c>
      <c r="D1007" s="8" t="s">
        <v>224</v>
      </c>
      <c r="E1007" s="115" t="s">
        <v>505</v>
      </c>
      <c r="F1007" s="115"/>
      <c r="G1007" s="69">
        <f aca="true" t="shared" si="207" ref="G1007:P1009">G1008</f>
        <v>107</v>
      </c>
      <c r="H1007" s="69">
        <f t="shared" si="207"/>
        <v>0</v>
      </c>
      <c r="I1007" s="69">
        <f t="shared" si="197"/>
        <v>107</v>
      </c>
      <c r="J1007" s="69">
        <f t="shared" si="207"/>
        <v>0</v>
      </c>
      <c r="K1007" s="85">
        <f t="shared" si="192"/>
        <v>107</v>
      </c>
      <c r="L1007" s="13">
        <f t="shared" si="207"/>
        <v>0</v>
      </c>
      <c r="M1007" s="85">
        <f t="shared" si="195"/>
        <v>107</v>
      </c>
      <c r="N1007" s="13">
        <f t="shared" si="207"/>
        <v>0</v>
      </c>
      <c r="O1007" s="85">
        <f t="shared" si="196"/>
        <v>107</v>
      </c>
      <c r="P1007" s="13">
        <f t="shared" si="207"/>
        <v>0</v>
      </c>
      <c r="Q1007" s="85">
        <f t="shared" si="203"/>
        <v>107</v>
      </c>
    </row>
    <row r="1008" spans="1:17" ht="33">
      <c r="A1008" s="61" t="str">
        <f ca="1">IF(ISERROR(MATCH(F1008,Код_КВР,0)),"",INDIRECT(ADDRESS(MATCH(F1008,Код_КВР,0)+1,2,,,"КВР")))</f>
        <v>Предоставление субсидий бюджетным, автономным учреждениям и иным некоммерческим организациям</v>
      </c>
      <c r="B1008" s="88">
        <v>808</v>
      </c>
      <c r="C1008" s="8" t="s">
        <v>230</v>
      </c>
      <c r="D1008" s="8" t="s">
        <v>224</v>
      </c>
      <c r="E1008" s="115" t="s">
        <v>505</v>
      </c>
      <c r="F1008" s="115">
        <v>600</v>
      </c>
      <c r="G1008" s="69">
        <f t="shared" si="207"/>
        <v>107</v>
      </c>
      <c r="H1008" s="69">
        <f t="shared" si="207"/>
        <v>0</v>
      </c>
      <c r="I1008" s="69">
        <f t="shared" si="197"/>
        <v>107</v>
      </c>
      <c r="J1008" s="69">
        <f t="shared" si="207"/>
        <v>0</v>
      </c>
      <c r="K1008" s="85">
        <f t="shared" si="192"/>
        <v>107</v>
      </c>
      <c r="L1008" s="13">
        <f t="shared" si="207"/>
        <v>0</v>
      </c>
      <c r="M1008" s="85">
        <f t="shared" si="195"/>
        <v>107</v>
      </c>
      <c r="N1008" s="13">
        <f t="shared" si="207"/>
        <v>0</v>
      </c>
      <c r="O1008" s="85">
        <f t="shared" si="196"/>
        <v>107</v>
      </c>
      <c r="P1008" s="13">
        <f t="shared" si="207"/>
        <v>0</v>
      </c>
      <c r="Q1008" s="85">
        <f t="shared" si="203"/>
        <v>107</v>
      </c>
    </row>
    <row r="1009" spans="1:17" ht="12.75">
      <c r="A1009" s="61" t="str">
        <f ca="1">IF(ISERROR(MATCH(F1009,Код_КВР,0)),"",INDIRECT(ADDRESS(MATCH(F1009,Код_КВР,0)+1,2,,,"КВР")))</f>
        <v>Субсидии бюджетным учреждениям</v>
      </c>
      <c r="B1009" s="88">
        <v>808</v>
      </c>
      <c r="C1009" s="8" t="s">
        <v>230</v>
      </c>
      <c r="D1009" s="8" t="s">
        <v>224</v>
      </c>
      <c r="E1009" s="115" t="s">
        <v>505</v>
      </c>
      <c r="F1009" s="115">
        <v>610</v>
      </c>
      <c r="G1009" s="69">
        <f t="shared" si="207"/>
        <v>107</v>
      </c>
      <c r="H1009" s="69">
        <f t="shared" si="207"/>
        <v>0</v>
      </c>
      <c r="I1009" s="69">
        <f t="shared" si="197"/>
        <v>107</v>
      </c>
      <c r="J1009" s="69">
        <f t="shared" si="207"/>
        <v>0</v>
      </c>
      <c r="K1009" s="85">
        <f t="shared" si="192"/>
        <v>107</v>
      </c>
      <c r="L1009" s="13">
        <f t="shared" si="207"/>
        <v>0</v>
      </c>
      <c r="M1009" s="85">
        <f t="shared" si="195"/>
        <v>107</v>
      </c>
      <c r="N1009" s="13">
        <f t="shared" si="207"/>
        <v>0</v>
      </c>
      <c r="O1009" s="85">
        <f t="shared" si="196"/>
        <v>107</v>
      </c>
      <c r="P1009" s="13">
        <f t="shared" si="207"/>
        <v>0</v>
      </c>
      <c r="Q1009" s="85">
        <f t="shared" si="203"/>
        <v>107</v>
      </c>
    </row>
    <row r="1010" spans="1:17" ht="12.75">
      <c r="A1010" s="61" t="str">
        <f ca="1">IF(ISERROR(MATCH(F1010,Код_КВР,0)),"",INDIRECT(ADDRESS(MATCH(F1010,Код_КВР,0)+1,2,,,"КВР")))</f>
        <v>Субсидии бюджетным учреждениям на иные цели</v>
      </c>
      <c r="B1010" s="88">
        <v>808</v>
      </c>
      <c r="C1010" s="8" t="s">
        <v>230</v>
      </c>
      <c r="D1010" s="8" t="s">
        <v>224</v>
      </c>
      <c r="E1010" s="115" t="s">
        <v>505</v>
      </c>
      <c r="F1010" s="115">
        <v>612</v>
      </c>
      <c r="G1010" s="69">
        <v>107</v>
      </c>
      <c r="H1010" s="69"/>
      <c r="I1010" s="69">
        <f t="shared" si="197"/>
        <v>107</v>
      </c>
      <c r="J1010" s="69"/>
      <c r="K1010" s="85">
        <f t="shared" si="192"/>
        <v>107</v>
      </c>
      <c r="L1010" s="13"/>
      <c r="M1010" s="85">
        <f t="shared" si="195"/>
        <v>107</v>
      </c>
      <c r="N1010" s="13"/>
      <c r="O1010" s="85">
        <f t="shared" si="196"/>
        <v>107</v>
      </c>
      <c r="P1010" s="13"/>
      <c r="Q1010" s="85">
        <f t="shared" si="203"/>
        <v>107</v>
      </c>
    </row>
    <row r="1011" spans="1:17" ht="12.75">
      <c r="A1011" s="61" t="str">
        <f ca="1">IF(ISERROR(MATCH(E1011,Код_КЦСР,0)),"",INDIRECT(ADDRESS(MATCH(E1011,Код_КЦСР,0)+1,2,,,"КЦСР")))</f>
        <v>Развитие исполнительских искусств</v>
      </c>
      <c r="B1011" s="88">
        <v>808</v>
      </c>
      <c r="C1011" s="8" t="s">
        <v>230</v>
      </c>
      <c r="D1011" s="8" t="s">
        <v>224</v>
      </c>
      <c r="E1011" s="115" t="s">
        <v>509</v>
      </c>
      <c r="F1011" s="115"/>
      <c r="G1011" s="69">
        <f>G1012+G1016</f>
        <v>1912</v>
      </c>
      <c r="H1011" s="69">
        <f>H1012+H1016</f>
        <v>0</v>
      </c>
      <c r="I1011" s="69">
        <f t="shared" si="197"/>
        <v>1912</v>
      </c>
      <c r="J1011" s="69">
        <f>J1012+J1016</f>
        <v>0</v>
      </c>
      <c r="K1011" s="85">
        <f t="shared" si="192"/>
        <v>1912</v>
      </c>
      <c r="L1011" s="13">
        <f>L1012+L1016</f>
        <v>0</v>
      </c>
      <c r="M1011" s="85">
        <f t="shared" si="195"/>
        <v>1912</v>
      </c>
      <c r="N1011" s="13">
        <f>N1012+N1016</f>
        <v>0</v>
      </c>
      <c r="O1011" s="85">
        <f t="shared" si="196"/>
        <v>1912</v>
      </c>
      <c r="P1011" s="13">
        <f>P1012+P1016</f>
        <v>0</v>
      </c>
      <c r="Q1011" s="85">
        <f t="shared" si="203"/>
        <v>1912</v>
      </c>
    </row>
    <row r="1012" spans="1:17" ht="66">
      <c r="A1012" s="61" t="str">
        <f ca="1">IF(ISERROR(MATCH(E1012,Код_КЦСР,0)),"",INDIRECT(ADDRESS(MATCH(E1012,Код_КЦСР,0)+1,2,,,"КЦСР")))</f>
        <v>Ведомственная целевая программа «Отрасль «Культура города Череповца» (2012-2014 годы) (Работа над созданием новых спектаклей, концертов, концертных программ, цирковых номеров (программ) и иных зрелищных программ)</v>
      </c>
      <c r="B1012" s="88">
        <v>808</v>
      </c>
      <c r="C1012" s="8" t="s">
        <v>230</v>
      </c>
      <c r="D1012" s="8" t="s">
        <v>224</v>
      </c>
      <c r="E1012" s="115" t="s">
        <v>511</v>
      </c>
      <c r="F1012" s="115"/>
      <c r="G1012" s="69">
        <f aca="true" t="shared" si="208" ref="G1012:P1014">G1013</f>
        <v>612</v>
      </c>
      <c r="H1012" s="69">
        <f t="shared" si="208"/>
        <v>0</v>
      </c>
      <c r="I1012" s="69">
        <f t="shared" si="197"/>
        <v>612</v>
      </c>
      <c r="J1012" s="69">
        <f t="shared" si="208"/>
        <v>0</v>
      </c>
      <c r="K1012" s="85">
        <f t="shared" si="192"/>
        <v>612</v>
      </c>
      <c r="L1012" s="13">
        <f t="shared" si="208"/>
        <v>0</v>
      </c>
      <c r="M1012" s="85">
        <f t="shared" si="195"/>
        <v>612</v>
      </c>
      <c r="N1012" s="13">
        <f t="shared" si="208"/>
        <v>0</v>
      </c>
      <c r="O1012" s="85">
        <f t="shared" si="196"/>
        <v>612</v>
      </c>
      <c r="P1012" s="13">
        <f t="shared" si="208"/>
        <v>0</v>
      </c>
      <c r="Q1012" s="85">
        <f t="shared" si="203"/>
        <v>612</v>
      </c>
    </row>
    <row r="1013" spans="1:17" ht="33">
      <c r="A1013" s="61" t="str">
        <f ca="1">IF(ISERROR(MATCH(F1013,Код_КВР,0)),"",INDIRECT(ADDRESS(MATCH(F1013,Код_КВР,0)+1,2,,,"КВР")))</f>
        <v>Предоставление субсидий бюджетным, автономным учреждениям и иным некоммерческим организациям</v>
      </c>
      <c r="B1013" s="88">
        <v>808</v>
      </c>
      <c r="C1013" s="8" t="s">
        <v>230</v>
      </c>
      <c r="D1013" s="8" t="s">
        <v>224</v>
      </c>
      <c r="E1013" s="115" t="s">
        <v>511</v>
      </c>
      <c r="F1013" s="115">
        <v>600</v>
      </c>
      <c r="G1013" s="69">
        <f t="shared" si="208"/>
        <v>612</v>
      </c>
      <c r="H1013" s="69">
        <f t="shared" si="208"/>
        <v>0</v>
      </c>
      <c r="I1013" s="69">
        <f t="shared" si="197"/>
        <v>612</v>
      </c>
      <c r="J1013" s="69">
        <f t="shared" si="208"/>
        <v>0</v>
      </c>
      <c r="K1013" s="85">
        <f aca="true" t="shared" si="209" ref="K1013:K1076">I1013+J1013</f>
        <v>612</v>
      </c>
      <c r="L1013" s="13">
        <f t="shared" si="208"/>
        <v>0</v>
      </c>
      <c r="M1013" s="85">
        <f t="shared" si="195"/>
        <v>612</v>
      </c>
      <c r="N1013" s="13">
        <f t="shared" si="208"/>
        <v>0</v>
      </c>
      <c r="O1013" s="85">
        <f t="shared" si="196"/>
        <v>612</v>
      </c>
      <c r="P1013" s="13">
        <f t="shared" si="208"/>
        <v>0</v>
      </c>
      <c r="Q1013" s="85">
        <f t="shared" si="203"/>
        <v>612</v>
      </c>
    </row>
    <row r="1014" spans="1:17" ht="12.75">
      <c r="A1014" s="61" t="str">
        <f ca="1">IF(ISERROR(MATCH(F1014,Код_КВР,0)),"",INDIRECT(ADDRESS(MATCH(F1014,Код_КВР,0)+1,2,,,"КВР")))</f>
        <v>Субсидии автономным учреждениям</v>
      </c>
      <c r="B1014" s="88">
        <v>808</v>
      </c>
      <c r="C1014" s="8" t="s">
        <v>230</v>
      </c>
      <c r="D1014" s="8" t="s">
        <v>224</v>
      </c>
      <c r="E1014" s="115" t="s">
        <v>511</v>
      </c>
      <c r="F1014" s="115">
        <v>620</v>
      </c>
      <c r="G1014" s="69">
        <f t="shared" si="208"/>
        <v>612</v>
      </c>
      <c r="H1014" s="69">
        <f t="shared" si="208"/>
        <v>0</v>
      </c>
      <c r="I1014" s="69">
        <f t="shared" si="197"/>
        <v>612</v>
      </c>
      <c r="J1014" s="69">
        <f t="shared" si="208"/>
        <v>0</v>
      </c>
      <c r="K1014" s="85">
        <f t="shared" si="209"/>
        <v>612</v>
      </c>
      <c r="L1014" s="13">
        <f t="shared" si="208"/>
        <v>0</v>
      </c>
      <c r="M1014" s="85">
        <f t="shared" si="195"/>
        <v>612</v>
      </c>
      <c r="N1014" s="13">
        <f t="shared" si="208"/>
        <v>0</v>
      </c>
      <c r="O1014" s="85">
        <f t="shared" si="196"/>
        <v>612</v>
      </c>
      <c r="P1014" s="13">
        <f t="shared" si="208"/>
        <v>0</v>
      </c>
      <c r="Q1014" s="85">
        <f t="shared" si="203"/>
        <v>612</v>
      </c>
    </row>
    <row r="1015" spans="1:17" ht="12.75">
      <c r="A1015" s="61" t="str">
        <f ca="1">IF(ISERROR(MATCH(F1015,Код_КВР,0)),"",INDIRECT(ADDRESS(MATCH(F1015,Код_КВР,0)+1,2,,,"КВР")))</f>
        <v>Субсидии автономным учреждениям на иные цели</v>
      </c>
      <c r="B1015" s="88">
        <v>808</v>
      </c>
      <c r="C1015" s="8" t="s">
        <v>230</v>
      </c>
      <c r="D1015" s="8" t="s">
        <v>224</v>
      </c>
      <c r="E1015" s="115" t="s">
        <v>511</v>
      </c>
      <c r="F1015" s="115">
        <v>622</v>
      </c>
      <c r="G1015" s="69">
        <v>612</v>
      </c>
      <c r="H1015" s="69"/>
      <c r="I1015" s="69">
        <f t="shared" si="197"/>
        <v>612</v>
      </c>
      <c r="J1015" s="69"/>
      <c r="K1015" s="85">
        <f t="shared" si="209"/>
        <v>612</v>
      </c>
      <c r="L1015" s="13"/>
      <c r="M1015" s="85">
        <f t="shared" si="195"/>
        <v>612</v>
      </c>
      <c r="N1015" s="13"/>
      <c r="O1015" s="85">
        <f t="shared" si="196"/>
        <v>612</v>
      </c>
      <c r="P1015" s="13"/>
      <c r="Q1015" s="85">
        <f t="shared" si="203"/>
        <v>612</v>
      </c>
    </row>
    <row r="1016" spans="1:17" ht="49.5">
      <c r="A1016" s="61" t="str">
        <f ca="1">IF(ISERROR(MATCH(E1016,Код_КЦСР,0)),"",INDIRECT(ADDRESS(MATCH(E1016,Код_КЦСР,0)+1,2,,,"КЦСР")))</f>
        <v>Ведомственная целевая программа «Отрасль «Культура города Череповца» (2012-2014 годы) (Укрепление материально-технической базы  муниципальных учреждений)</v>
      </c>
      <c r="B1016" s="88">
        <v>808</v>
      </c>
      <c r="C1016" s="8" t="s">
        <v>230</v>
      </c>
      <c r="D1016" s="8" t="s">
        <v>224</v>
      </c>
      <c r="E1016" s="115" t="s">
        <v>512</v>
      </c>
      <c r="F1016" s="115"/>
      <c r="G1016" s="69">
        <f>G1017</f>
        <v>1300</v>
      </c>
      <c r="H1016" s="69">
        <f>H1017</f>
        <v>0</v>
      </c>
      <c r="I1016" s="69">
        <f t="shared" si="197"/>
        <v>1300</v>
      </c>
      <c r="J1016" s="69">
        <f>J1017</f>
        <v>0</v>
      </c>
      <c r="K1016" s="85">
        <f t="shared" si="209"/>
        <v>1300</v>
      </c>
      <c r="L1016" s="13">
        <f>L1017</f>
        <v>0</v>
      </c>
      <c r="M1016" s="85">
        <f t="shared" si="195"/>
        <v>1300</v>
      </c>
      <c r="N1016" s="13">
        <f>N1017</f>
        <v>0</v>
      </c>
      <c r="O1016" s="85">
        <f t="shared" si="196"/>
        <v>1300</v>
      </c>
      <c r="P1016" s="13">
        <f>P1017</f>
        <v>0</v>
      </c>
      <c r="Q1016" s="85">
        <f t="shared" si="203"/>
        <v>1300</v>
      </c>
    </row>
    <row r="1017" spans="1:17" ht="33">
      <c r="A1017" s="61" t="str">
        <f ca="1">IF(ISERROR(MATCH(F1017,Код_КВР,0)),"",INDIRECT(ADDRESS(MATCH(F1017,Код_КВР,0)+1,2,,,"КВР")))</f>
        <v>Предоставление субсидий бюджетным, автономным учреждениям и иным некоммерческим организациям</v>
      </c>
      <c r="B1017" s="88">
        <v>808</v>
      </c>
      <c r="C1017" s="8" t="s">
        <v>230</v>
      </c>
      <c r="D1017" s="8" t="s">
        <v>224</v>
      </c>
      <c r="E1017" s="115" t="s">
        <v>512</v>
      </c>
      <c r="F1017" s="115">
        <v>600</v>
      </c>
      <c r="G1017" s="69">
        <f>G1018+G1020</f>
        <v>1300</v>
      </c>
      <c r="H1017" s="69">
        <f>H1018+H1020</f>
        <v>0</v>
      </c>
      <c r="I1017" s="69">
        <f t="shared" si="197"/>
        <v>1300</v>
      </c>
      <c r="J1017" s="69">
        <f>J1018+J1020</f>
        <v>0</v>
      </c>
      <c r="K1017" s="85">
        <f t="shared" si="209"/>
        <v>1300</v>
      </c>
      <c r="L1017" s="13">
        <f>L1018+L1020</f>
        <v>0</v>
      </c>
      <c r="M1017" s="85">
        <f t="shared" si="195"/>
        <v>1300</v>
      </c>
      <c r="N1017" s="13">
        <f>N1018+N1020</f>
        <v>0</v>
      </c>
      <c r="O1017" s="85">
        <f t="shared" si="196"/>
        <v>1300</v>
      </c>
      <c r="P1017" s="13">
        <f>P1018+P1020</f>
        <v>0</v>
      </c>
      <c r="Q1017" s="85">
        <f t="shared" si="203"/>
        <v>1300</v>
      </c>
    </row>
    <row r="1018" spans="1:17" ht="12.75">
      <c r="A1018" s="61" t="str">
        <f ca="1">IF(ISERROR(MATCH(F1018,Код_КВР,0)),"",INDIRECT(ADDRESS(MATCH(F1018,Код_КВР,0)+1,2,,,"КВР")))</f>
        <v>Субсидии бюджетным учреждениям</v>
      </c>
      <c r="B1018" s="88">
        <v>808</v>
      </c>
      <c r="C1018" s="8" t="s">
        <v>230</v>
      </c>
      <c r="D1018" s="8" t="s">
        <v>224</v>
      </c>
      <c r="E1018" s="115" t="s">
        <v>512</v>
      </c>
      <c r="F1018" s="115">
        <v>610</v>
      </c>
      <c r="G1018" s="69">
        <f>G1019</f>
        <v>200</v>
      </c>
      <c r="H1018" s="69">
        <f>H1019</f>
        <v>0</v>
      </c>
      <c r="I1018" s="69">
        <f t="shared" si="197"/>
        <v>200</v>
      </c>
      <c r="J1018" s="69">
        <f>J1019</f>
        <v>0</v>
      </c>
      <c r="K1018" s="85">
        <f t="shared" si="209"/>
        <v>200</v>
      </c>
      <c r="L1018" s="13">
        <f>L1019</f>
        <v>0</v>
      </c>
      <c r="M1018" s="85">
        <f aca="true" t="shared" si="210" ref="M1018:M1081">K1018+L1018</f>
        <v>200</v>
      </c>
      <c r="N1018" s="13">
        <f>N1019</f>
        <v>0</v>
      </c>
      <c r="O1018" s="85">
        <f aca="true" t="shared" si="211" ref="O1018:O1081">M1018+N1018</f>
        <v>200</v>
      </c>
      <c r="P1018" s="13">
        <f>P1019</f>
        <v>0</v>
      </c>
      <c r="Q1018" s="85">
        <f t="shared" si="203"/>
        <v>200</v>
      </c>
    </row>
    <row r="1019" spans="1:17" ht="12.75">
      <c r="A1019" s="61" t="str">
        <f ca="1">IF(ISERROR(MATCH(F1019,Код_КВР,0)),"",INDIRECT(ADDRESS(MATCH(F1019,Код_КВР,0)+1,2,,,"КВР")))</f>
        <v>Субсидии бюджетным учреждениям на иные цели</v>
      </c>
      <c r="B1019" s="88">
        <v>808</v>
      </c>
      <c r="C1019" s="8" t="s">
        <v>230</v>
      </c>
      <c r="D1019" s="8" t="s">
        <v>224</v>
      </c>
      <c r="E1019" s="115" t="s">
        <v>512</v>
      </c>
      <c r="F1019" s="115">
        <v>612</v>
      </c>
      <c r="G1019" s="69">
        <v>200</v>
      </c>
      <c r="H1019" s="69"/>
      <c r="I1019" s="69">
        <f t="shared" si="197"/>
        <v>200</v>
      </c>
      <c r="J1019" s="69"/>
      <c r="K1019" s="85">
        <f t="shared" si="209"/>
        <v>200</v>
      </c>
      <c r="L1019" s="13"/>
      <c r="M1019" s="85">
        <f t="shared" si="210"/>
        <v>200</v>
      </c>
      <c r="N1019" s="13"/>
      <c r="O1019" s="85">
        <f t="shared" si="211"/>
        <v>200</v>
      </c>
      <c r="P1019" s="13"/>
      <c r="Q1019" s="85">
        <f t="shared" si="203"/>
        <v>200</v>
      </c>
    </row>
    <row r="1020" spans="1:17" ht="12.75">
      <c r="A1020" s="61" t="str">
        <f ca="1">IF(ISERROR(MATCH(F1020,Код_КВР,0)),"",INDIRECT(ADDRESS(MATCH(F1020,Код_КВР,0)+1,2,,,"КВР")))</f>
        <v>Субсидии автономным учреждениям</v>
      </c>
      <c r="B1020" s="88">
        <v>808</v>
      </c>
      <c r="C1020" s="8" t="s">
        <v>230</v>
      </c>
      <c r="D1020" s="8" t="s">
        <v>224</v>
      </c>
      <c r="E1020" s="115" t="s">
        <v>512</v>
      </c>
      <c r="F1020" s="115">
        <v>620</v>
      </c>
      <c r="G1020" s="69">
        <f>G1021</f>
        <v>1100</v>
      </c>
      <c r="H1020" s="69">
        <f>H1021</f>
        <v>0</v>
      </c>
      <c r="I1020" s="69">
        <f t="shared" si="197"/>
        <v>1100</v>
      </c>
      <c r="J1020" s="69">
        <f>J1021</f>
        <v>0</v>
      </c>
      <c r="K1020" s="85">
        <f t="shared" si="209"/>
        <v>1100</v>
      </c>
      <c r="L1020" s="13">
        <f>L1021</f>
        <v>0</v>
      </c>
      <c r="M1020" s="85">
        <f t="shared" si="210"/>
        <v>1100</v>
      </c>
      <c r="N1020" s="13">
        <f>N1021</f>
        <v>0</v>
      </c>
      <c r="O1020" s="85">
        <f t="shared" si="211"/>
        <v>1100</v>
      </c>
      <c r="P1020" s="13">
        <f>P1021</f>
        <v>0</v>
      </c>
      <c r="Q1020" s="85">
        <f t="shared" si="203"/>
        <v>1100</v>
      </c>
    </row>
    <row r="1021" spans="1:17" ht="12.75">
      <c r="A1021" s="61" t="str">
        <f ca="1">IF(ISERROR(MATCH(F1021,Код_КВР,0)),"",INDIRECT(ADDRESS(MATCH(F1021,Код_КВР,0)+1,2,,,"КВР")))</f>
        <v>Субсидии автономным учреждениям на иные цели</v>
      </c>
      <c r="B1021" s="88">
        <v>808</v>
      </c>
      <c r="C1021" s="8" t="s">
        <v>230</v>
      </c>
      <c r="D1021" s="8" t="s">
        <v>224</v>
      </c>
      <c r="E1021" s="115" t="s">
        <v>512</v>
      </c>
      <c r="F1021" s="115">
        <v>622</v>
      </c>
      <c r="G1021" s="69">
        <v>1100</v>
      </c>
      <c r="H1021" s="69"/>
      <c r="I1021" s="69">
        <f t="shared" si="197"/>
        <v>1100</v>
      </c>
      <c r="J1021" s="69"/>
      <c r="K1021" s="85">
        <f t="shared" si="209"/>
        <v>1100</v>
      </c>
      <c r="L1021" s="13"/>
      <c r="M1021" s="85">
        <f t="shared" si="210"/>
        <v>1100</v>
      </c>
      <c r="N1021" s="13"/>
      <c r="O1021" s="85">
        <f t="shared" si="211"/>
        <v>1100</v>
      </c>
      <c r="P1021" s="13"/>
      <c r="Q1021" s="85">
        <f t="shared" si="203"/>
        <v>1100</v>
      </c>
    </row>
    <row r="1022" spans="1:17" ht="12.75">
      <c r="A1022" s="61" t="str">
        <f ca="1">IF(ISERROR(MATCH(E1022,Код_КЦСР,0)),"",INDIRECT(ADDRESS(MATCH(E1022,Код_КЦСР,0)+1,2,,,"КЦСР")))</f>
        <v>Формирование постиндустриального образа города Череповца</v>
      </c>
      <c r="B1022" s="88">
        <v>808</v>
      </c>
      <c r="C1022" s="8" t="s">
        <v>230</v>
      </c>
      <c r="D1022" s="8" t="s">
        <v>224</v>
      </c>
      <c r="E1022" s="115" t="s">
        <v>514</v>
      </c>
      <c r="F1022" s="115"/>
      <c r="G1022" s="69">
        <f>G1023+G1027</f>
        <v>2730</v>
      </c>
      <c r="H1022" s="69">
        <f>H1023+H1027</f>
        <v>0</v>
      </c>
      <c r="I1022" s="69">
        <f t="shared" si="197"/>
        <v>2730</v>
      </c>
      <c r="J1022" s="69">
        <f>J1023+J1027</f>
        <v>0</v>
      </c>
      <c r="K1022" s="85">
        <f t="shared" si="209"/>
        <v>2730</v>
      </c>
      <c r="L1022" s="13">
        <f>L1023+L1027</f>
        <v>0</v>
      </c>
      <c r="M1022" s="85">
        <f t="shared" si="210"/>
        <v>2730</v>
      </c>
      <c r="N1022" s="13">
        <f>N1023+N1027</f>
        <v>0</v>
      </c>
      <c r="O1022" s="85">
        <f t="shared" si="211"/>
        <v>2730</v>
      </c>
      <c r="P1022" s="13">
        <f>P1023+P1027</f>
        <v>0</v>
      </c>
      <c r="Q1022" s="85">
        <f t="shared" si="203"/>
        <v>2730</v>
      </c>
    </row>
    <row r="1023" spans="1:17" ht="66">
      <c r="A1023" s="61" t="str">
        <f ca="1">IF(ISERROR(MATCH(E1023,Код_КЦСР,0)),"",INDIRECT(ADDRESS(MATCH(E1023,Код_КЦСР,0)+1,2,,,"КЦСР")))</f>
        <v>Ведомственная целевая программа «Отрасль «Культура города Череповца» (2012-2014 годы) (Проведение мероприятий, презентаций,  создание выставок, связанных с историческими и памятными датами, событиями  мировой и отечественной культуры)</v>
      </c>
      <c r="B1023" s="88">
        <v>808</v>
      </c>
      <c r="C1023" s="8" t="s">
        <v>230</v>
      </c>
      <c r="D1023" s="8" t="s">
        <v>224</v>
      </c>
      <c r="E1023" s="115" t="s">
        <v>516</v>
      </c>
      <c r="F1023" s="115"/>
      <c r="G1023" s="69">
        <f aca="true" t="shared" si="212" ref="G1023:P1025">G1024</f>
        <v>2570</v>
      </c>
      <c r="H1023" s="69">
        <f t="shared" si="212"/>
        <v>0</v>
      </c>
      <c r="I1023" s="69">
        <f t="shared" si="197"/>
        <v>2570</v>
      </c>
      <c r="J1023" s="69">
        <f t="shared" si="212"/>
        <v>0</v>
      </c>
      <c r="K1023" s="85">
        <f t="shared" si="209"/>
        <v>2570</v>
      </c>
      <c r="L1023" s="13">
        <f t="shared" si="212"/>
        <v>0</v>
      </c>
      <c r="M1023" s="85">
        <f t="shared" si="210"/>
        <v>2570</v>
      </c>
      <c r="N1023" s="13">
        <f t="shared" si="212"/>
        <v>0</v>
      </c>
      <c r="O1023" s="85">
        <f t="shared" si="211"/>
        <v>2570</v>
      </c>
      <c r="P1023" s="13">
        <f t="shared" si="212"/>
        <v>0</v>
      </c>
      <c r="Q1023" s="85">
        <f t="shared" si="203"/>
        <v>2570</v>
      </c>
    </row>
    <row r="1024" spans="1:17" ht="33">
      <c r="A1024" s="61" t="str">
        <f ca="1">IF(ISERROR(MATCH(F1024,Код_КВР,0)),"",INDIRECT(ADDRESS(MATCH(F1024,Код_КВР,0)+1,2,,,"КВР")))</f>
        <v>Предоставление субсидий бюджетным, автономным учреждениям и иным некоммерческим организациям</v>
      </c>
      <c r="B1024" s="88">
        <v>808</v>
      </c>
      <c r="C1024" s="8" t="s">
        <v>230</v>
      </c>
      <c r="D1024" s="8" t="s">
        <v>224</v>
      </c>
      <c r="E1024" s="115" t="s">
        <v>516</v>
      </c>
      <c r="F1024" s="115">
        <v>600</v>
      </c>
      <c r="G1024" s="69">
        <f t="shared" si="212"/>
        <v>2570</v>
      </c>
      <c r="H1024" s="69">
        <f t="shared" si="212"/>
        <v>0</v>
      </c>
      <c r="I1024" s="69">
        <f t="shared" si="197"/>
        <v>2570</v>
      </c>
      <c r="J1024" s="69">
        <f t="shared" si="212"/>
        <v>0</v>
      </c>
      <c r="K1024" s="85">
        <f t="shared" si="209"/>
        <v>2570</v>
      </c>
      <c r="L1024" s="13">
        <f t="shared" si="212"/>
        <v>0</v>
      </c>
      <c r="M1024" s="85">
        <f t="shared" si="210"/>
        <v>2570</v>
      </c>
      <c r="N1024" s="13">
        <f t="shared" si="212"/>
        <v>0</v>
      </c>
      <c r="O1024" s="85">
        <f t="shared" si="211"/>
        <v>2570</v>
      </c>
      <c r="P1024" s="13">
        <f t="shared" si="212"/>
        <v>0</v>
      </c>
      <c r="Q1024" s="85">
        <f t="shared" si="203"/>
        <v>2570</v>
      </c>
    </row>
    <row r="1025" spans="1:17" ht="12.75">
      <c r="A1025" s="61" t="str">
        <f ca="1">IF(ISERROR(MATCH(F1025,Код_КВР,0)),"",INDIRECT(ADDRESS(MATCH(F1025,Код_КВР,0)+1,2,,,"КВР")))</f>
        <v>Субсидии бюджетным учреждениям</v>
      </c>
      <c r="B1025" s="88">
        <v>808</v>
      </c>
      <c r="C1025" s="8" t="s">
        <v>230</v>
      </c>
      <c r="D1025" s="8" t="s">
        <v>224</v>
      </c>
      <c r="E1025" s="115" t="s">
        <v>516</v>
      </c>
      <c r="F1025" s="115">
        <v>610</v>
      </c>
      <c r="G1025" s="69">
        <f t="shared" si="212"/>
        <v>2570</v>
      </c>
      <c r="H1025" s="69">
        <f t="shared" si="212"/>
        <v>0</v>
      </c>
      <c r="I1025" s="69">
        <f t="shared" si="197"/>
        <v>2570</v>
      </c>
      <c r="J1025" s="69">
        <f t="shared" si="212"/>
        <v>0</v>
      </c>
      <c r="K1025" s="85">
        <f t="shared" si="209"/>
        <v>2570</v>
      </c>
      <c r="L1025" s="13">
        <f t="shared" si="212"/>
        <v>0</v>
      </c>
      <c r="M1025" s="85">
        <f t="shared" si="210"/>
        <v>2570</v>
      </c>
      <c r="N1025" s="13">
        <f t="shared" si="212"/>
        <v>0</v>
      </c>
      <c r="O1025" s="85">
        <f t="shared" si="211"/>
        <v>2570</v>
      </c>
      <c r="P1025" s="13">
        <f t="shared" si="212"/>
        <v>0</v>
      </c>
      <c r="Q1025" s="85">
        <f t="shared" si="203"/>
        <v>2570</v>
      </c>
    </row>
    <row r="1026" spans="1:17" ht="12.75">
      <c r="A1026" s="61" t="str">
        <f ca="1">IF(ISERROR(MATCH(F1026,Код_КВР,0)),"",INDIRECT(ADDRESS(MATCH(F1026,Код_КВР,0)+1,2,,,"КВР")))</f>
        <v>Субсидии бюджетным учреждениям на иные цели</v>
      </c>
      <c r="B1026" s="88">
        <v>808</v>
      </c>
      <c r="C1026" s="8" t="s">
        <v>230</v>
      </c>
      <c r="D1026" s="8" t="s">
        <v>224</v>
      </c>
      <c r="E1026" s="115" t="s">
        <v>516</v>
      </c>
      <c r="F1026" s="115">
        <v>612</v>
      </c>
      <c r="G1026" s="69">
        <v>2570</v>
      </c>
      <c r="H1026" s="69"/>
      <c r="I1026" s="69">
        <f t="shared" si="197"/>
        <v>2570</v>
      </c>
      <c r="J1026" s="69"/>
      <c r="K1026" s="85">
        <f t="shared" si="209"/>
        <v>2570</v>
      </c>
      <c r="L1026" s="13"/>
      <c r="M1026" s="85">
        <f t="shared" si="210"/>
        <v>2570</v>
      </c>
      <c r="N1026" s="13"/>
      <c r="O1026" s="85">
        <f t="shared" si="211"/>
        <v>2570</v>
      </c>
      <c r="P1026" s="13"/>
      <c r="Q1026" s="85">
        <f t="shared" si="203"/>
        <v>2570</v>
      </c>
    </row>
    <row r="1027" spans="1:17" ht="82.5">
      <c r="A1027" s="61" t="str">
        <f ca="1">IF(ISERROR(MATCH(E1027,Код_КЦСР,0)),"",INDIRECT(ADDRESS(MATCH(E1027,Код_КЦСР,0)+1,2,,,"КЦСР")))</f>
        <v>Ведомственная целевая программа «Отрасль «Культура города Череповца» (2012-2014 годы) (Участие творческих коллективов города в международных, всероссийских, региональных мероприятиях, фестивалях, конкурсах в целях поднятия имиджа города как культурного центра и развитие культурных связей)</v>
      </c>
      <c r="B1027" s="88">
        <v>808</v>
      </c>
      <c r="C1027" s="8" t="s">
        <v>230</v>
      </c>
      <c r="D1027" s="8" t="s">
        <v>224</v>
      </c>
      <c r="E1027" s="115" t="s">
        <v>517</v>
      </c>
      <c r="F1027" s="115"/>
      <c r="G1027" s="69">
        <f aca="true" t="shared" si="213" ref="G1027:P1029">G1028</f>
        <v>160</v>
      </c>
      <c r="H1027" s="69">
        <f t="shared" si="213"/>
        <v>0</v>
      </c>
      <c r="I1027" s="69">
        <f t="shared" si="197"/>
        <v>160</v>
      </c>
      <c r="J1027" s="69">
        <f t="shared" si="213"/>
        <v>0</v>
      </c>
      <c r="K1027" s="85">
        <f t="shared" si="209"/>
        <v>160</v>
      </c>
      <c r="L1027" s="13">
        <f t="shared" si="213"/>
        <v>0</v>
      </c>
      <c r="M1027" s="85">
        <f t="shared" si="210"/>
        <v>160</v>
      </c>
      <c r="N1027" s="13">
        <f t="shared" si="213"/>
        <v>0</v>
      </c>
      <c r="O1027" s="85">
        <f t="shared" si="211"/>
        <v>160</v>
      </c>
      <c r="P1027" s="13">
        <f t="shared" si="213"/>
        <v>0</v>
      </c>
      <c r="Q1027" s="85">
        <f t="shared" si="203"/>
        <v>160</v>
      </c>
    </row>
    <row r="1028" spans="1:17" ht="33">
      <c r="A1028" s="61" t="str">
        <f ca="1">IF(ISERROR(MATCH(F1028,Код_КВР,0)),"",INDIRECT(ADDRESS(MATCH(F1028,Код_КВР,0)+1,2,,,"КВР")))</f>
        <v>Предоставление субсидий бюджетным, автономным учреждениям и иным некоммерческим организациям</v>
      </c>
      <c r="B1028" s="88">
        <v>808</v>
      </c>
      <c r="C1028" s="8" t="s">
        <v>230</v>
      </c>
      <c r="D1028" s="8" t="s">
        <v>224</v>
      </c>
      <c r="E1028" s="115" t="s">
        <v>517</v>
      </c>
      <c r="F1028" s="115">
        <v>600</v>
      </c>
      <c r="G1028" s="69">
        <f t="shared" si="213"/>
        <v>160</v>
      </c>
      <c r="H1028" s="69">
        <f t="shared" si="213"/>
        <v>0</v>
      </c>
      <c r="I1028" s="69">
        <f aca="true" t="shared" si="214" ref="I1028:I1095">G1028+H1028</f>
        <v>160</v>
      </c>
      <c r="J1028" s="69">
        <f t="shared" si="213"/>
        <v>0</v>
      </c>
      <c r="K1028" s="85">
        <f t="shared" si="209"/>
        <v>160</v>
      </c>
      <c r="L1028" s="13">
        <f t="shared" si="213"/>
        <v>0</v>
      </c>
      <c r="M1028" s="85">
        <f t="shared" si="210"/>
        <v>160</v>
      </c>
      <c r="N1028" s="13">
        <f t="shared" si="213"/>
        <v>0</v>
      </c>
      <c r="O1028" s="85">
        <f t="shared" si="211"/>
        <v>160</v>
      </c>
      <c r="P1028" s="13">
        <f t="shared" si="213"/>
        <v>0</v>
      </c>
      <c r="Q1028" s="85">
        <f t="shared" si="203"/>
        <v>160</v>
      </c>
    </row>
    <row r="1029" spans="1:17" ht="12.75">
      <c r="A1029" s="61" t="str">
        <f ca="1">IF(ISERROR(MATCH(F1029,Код_КВР,0)),"",INDIRECT(ADDRESS(MATCH(F1029,Код_КВР,0)+1,2,,,"КВР")))</f>
        <v>Субсидии бюджетным учреждениям</v>
      </c>
      <c r="B1029" s="88">
        <v>808</v>
      </c>
      <c r="C1029" s="8" t="s">
        <v>230</v>
      </c>
      <c r="D1029" s="8" t="s">
        <v>224</v>
      </c>
      <c r="E1029" s="115" t="s">
        <v>517</v>
      </c>
      <c r="F1029" s="115">
        <v>610</v>
      </c>
      <c r="G1029" s="69">
        <f t="shared" si="213"/>
        <v>160</v>
      </c>
      <c r="H1029" s="69">
        <f t="shared" si="213"/>
        <v>0</v>
      </c>
      <c r="I1029" s="69">
        <f t="shared" si="214"/>
        <v>160</v>
      </c>
      <c r="J1029" s="69">
        <f t="shared" si="213"/>
        <v>0</v>
      </c>
      <c r="K1029" s="85">
        <f t="shared" si="209"/>
        <v>160</v>
      </c>
      <c r="L1029" s="13">
        <f t="shared" si="213"/>
        <v>0</v>
      </c>
      <c r="M1029" s="85">
        <f t="shared" si="210"/>
        <v>160</v>
      </c>
      <c r="N1029" s="13">
        <f t="shared" si="213"/>
        <v>0</v>
      </c>
      <c r="O1029" s="85">
        <f t="shared" si="211"/>
        <v>160</v>
      </c>
      <c r="P1029" s="13">
        <f t="shared" si="213"/>
        <v>0</v>
      </c>
      <c r="Q1029" s="85">
        <f t="shared" si="203"/>
        <v>160</v>
      </c>
    </row>
    <row r="1030" spans="1:17" ht="12.75">
      <c r="A1030" s="61" t="str">
        <f ca="1">IF(ISERROR(MATCH(F1030,Код_КВР,0)),"",INDIRECT(ADDRESS(MATCH(F1030,Код_КВР,0)+1,2,,,"КВР")))</f>
        <v>Субсидии бюджетным учреждениям на иные цели</v>
      </c>
      <c r="B1030" s="88">
        <v>808</v>
      </c>
      <c r="C1030" s="8" t="s">
        <v>230</v>
      </c>
      <c r="D1030" s="8" t="s">
        <v>224</v>
      </c>
      <c r="E1030" s="115" t="s">
        <v>517</v>
      </c>
      <c r="F1030" s="115">
        <v>612</v>
      </c>
      <c r="G1030" s="69">
        <v>160</v>
      </c>
      <c r="H1030" s="69"/>
      <c r="I1030" s="69">
        <f t="shared" si="214"/>
        <v>160</v>
      </c>
      <c r="J1030" s="69"/>
      <c r="K1030" s="85">
        <f t="shared" si="209"/>
        <v>160</v>
      </c>
      <c r="L1030" s="13"/>
      <c r="M1030" s="85">
        <f t="shared" si="210"/>
        <v>160</v>
      </c>
      <c r="N1030" s="13"/>
      <c r="O1030" s="85">
        <f t="shared" si="211"/>
        <v>160</v>
      </c>
      <c r="P1030" s="13"/>
      <c r="Q1030" s="85">
        <f t="shared" si="203"/>
        <v>160</v>
      </c>
    </row>
    <row r="1031" spans="1:17" ht="33">
      <c r="A1031" s="61" t="str">
        <f ca="1">IF(ISERROR(MATCH(E1031,Код_КЦСР,0)),"",INDIRECT(ADDRESS(MATCH(E1031,Код_КЦСР,0)+1,2,,,"КЦСР")))</f>
        <v>Работа по организации и ведению бухгалтерского (бюджетного) учета и отчетности</v>
      </c>
      <c r="B1031" s="88">
        <v>808</v>
      </c>
      <c r="C1031" s="8" t="s">
        <v>230</v>
      </c>
      <c r="D1031" s="8" t="s">
        <v>224</v>
      </c>
      <c r="E1031" s="115" t="s">
        <v>528</v>
      </c>
      <c r="F1031" s="115"/>
      <c r="G1031" s="69">
        <f aca="true" t="shared" si="215" ref="G1031:P1033">G1032</f>
        <v>7747.3</v>
      </c>
      <c r="H1031" s="69">
        <f t="shared" si="215"/>
        <v>0</v>
      </c>
      <c r="I1031" s="69">
        <f t="shared" si="214"/>
        <v>7747.3</v>
      </c>
      <c r="J1031" s="69">
        <f t="shared" si="215"/>
        <v>0</v>
      </c>
      <c r="K1031" s="85">
        <f t="shared" si="209"/>
        <v>7747.3</v>
      </c>
      <c r="L1031" s="13">
        <f t="shared" si="215"/>
        <v>-1.8</v>
      </c>
      <c r="M1031" s="85">
        <f t="shared" si="210"/>
        <v>7745.5</v>
      </c>
      <c r="N1031" s="13">
        <f t="shared" si="215"/>
        <v>0</v>
      </c>
      <c r="O1031" s="85">
        <f t="shared" si="211"/>
        <v>7745.5</v>
      </c>
      <c r="P1031" s="13">
        <f t="shared" si="215"/>
        <v>0</v>
      </c>
      <c r="Q1031" s="85">
        <f t="shared" si="203"/>
        <v>7745.5</v>
      </c>
    </row>
    <row r="1032" spans="1:17" ht="33">
      <c r="A1032" s="61" t="str">
        <f ca="1">IF(ISERROR(MATCH(F1032,Код_КВР,0)),"",INDIRECT(ADDRESS(MATCH(F1032,Код_КВР,0)+1,2,,,"КВР")))</f>
        <v>Предоставление субсидий бюджетным, автономным учреждениям и иным некоммерческим организациям</v>
      </c>
      <c r="B1032" s="88">
        <v>808</v>
      </c>
      <c r="C1032" s="8" t="s">
        <v>230</v>
      </c>
      <c r="D1032" s="8" t="s">
        <v>224</v>
      </c>
      <c r="E1032" s="115" t="s">
        <v>528</v>
      </c>
      <c r="F1032" s="115">
        <v>600</v>
      </c>
      <c r="G1032" s="69">
        <f t="shared" si="215"/>
        <v>7747.3</v>
      </c>
      <c r="H1032" s="69">
        <f t="shared" si="215"/>
        <v>0</v>
      </c>
      <c r="I1032" s="69">
        <f t="shared" si="214"/>
        <v>7747.3</v>
      </c>
      <c r="J1032" s="69">
        <f t="shared" si="215"/>
        <v>0</v>
      </c>
      <c r="K1032" s="85">
        <f t="shared" si="209"/>
        <v>7747.3</v>
      </c>
      <c r="L1032" s="13">
        <f t="shared" si="215"/>
        <v>-1.8</v>
      </c>
      <c r="M1032" s="85">
        <f t="shared" si="210"/>
        <v>7745.5</v>
      </c>
      <c r="N1032" s="13">
        <f t="shared" si="215"/>
        <v>0</v>
      </c>
      <c r="O1032" s="85">
        <f t="shared" si="211"/>
        <v>7745.5</v>
      </c>
      <c r="P1032" s="13">
        <f t="shared" si="215"/>
        <v>0</v>
      </c>
      <c r="Q1032" s="85">
        <f t="shared" si="203"/>
        <v>7745.5</v>
      </c>
    </row>
    <row r="1033" spans="1:17" ht="12.75">
      <c r="A1033" s="61" t="str">
        <f ca="1">IF(ISERROR(MATCH(F1033,Код_КВР,0)),"",INDIRECT(ADDRESS(MATCH(F1033,Код_КВР,0)+1,2,,,"КВР")))</f>
        <v>Субсидии бюджетным учреждениям</v>
      </c>
      <c r="B1033" s="88">
        <v>808</v>
      </c>
      <c r="C1033" s="8" t="s">
        <v>230</v>
      </c>
      <c r="D1033" s="8" t="s">
        <v>224</v>
      </c>
      <c r="E1033" s="115" t="s">
        <v>528</v>
      </c>
      <c r="F1033" s="115">
        <v>610</v>
      </c>
      <c r="G1033" s="69">
        <f t="shared" si="215"/>
        <v>7747.3</v>
      </c>
      <c r="H1033" s="69">
        <f t="shared" si="215"/>
        <v>0</v>
      </c>
      <c r="I1033" s="69">
        <f t="shared" si="214"/>
        <v>7747.3</v>
      </c>
      <c r="J1033" s="69">
        <f t="shared" si="215"/>
        <v>0</v>
      </c>
      <c r="K1033" s="85">
        <f t="shared" si="209"/>
        <v>7747.3</v>
      </c>
      <c r="L1033" s="13">
        <f t="shared" si="215"/>
        <v>-1.8</v>
      </c>
      <c r="M1033" s="85">
        <f t="shared" si="210"/>
        <v>7745.5</v>
      </c>
      <c r="N1033" s="13">
        <f t="shared" si="215"/>
        <v>0</v>
      </c>
      <c r="O1033" s="85">
        <f t="shared" si="211"/>
        <v>7745.5</v>
      </c>
      <c r="P1033" s="13">
        <f t="shared" si="215"/>
        <v>0</v>
      </c>
      <c r="Q1033" s="85">
        <f t="shared" si="203"/>
        <v>7745.5</v>
      </c>
    </row>
    <row r="1034" spans="1:17" ht="49.5">
      <c r="A1034" s="61" t="str">
        <f ca="1">IF(ISERROR(MATCH(F1034,Код_КВР,0)),"",INDIRECT(ADDRESS(MATCH(F1034,Код_КВР,0)+1,2,,,"КВР")))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34" s="88">
        <v>808</v>
      </c>
      <c r="C1034" s="8" t="s">
        <v>230</v>
      </c>
      <c r="D1034" s="8" t="s">
        <v>224</v>
      </c>
      <c r="E1034" s="115" t="s">
        <v>528</v>
      </c>
      <c r="F1034" s="115">
        <v>611</v>
      </c>
      <c r="G1034" s="69">
        <v>7747.3</v>
      </c>
      <c r="H1034" s="69"/>
      <c r="I1034" s="69">
        <f t="shared" si="214"/>
        <v>7747.3</v>
      </c>
      <c r="J1034" s="69"/>
      <c r="K1034" s="85">
        <f t="shared" si="209"/>
        <v>7747.3</v>
      </c>
      <c r="L1034" s="13">
        <v>-1.8</v>
      </c>
      <c r="M1034" s="85">
        <f t="shared" si="210"/>
        <v>7745.5</v>
      </c>
      <c r="N1034" s="13"/>
      <c r="O1034" s="85">
        <f t="shared" si="211"/>
        <v>7745.5</v>
      </c>
      <c r="P1034" s="13"/>
      <c r="Q1034" s="85">
        <f t="shared" si="203"/>
        <v>7745.5</v>
      </c>
    </row>
    <row r="1035" spans="1:17" ht="33">
      <c r="A1035" s="61" t="str">
        <f ca="1">IF(ISERROR(MATCH(E1035,Код_КЦСР,0)),"",INDIRECT(ADDRESS(MATCH(E1035,Код_КЦСР,0)+1,2,,,"КЦСР")))</f>
        <v>Муниципальная программа «Охрана окружающей среды» на 2013-2022 годы</v>
      </c>
      <c r="B1035" s="88">
        <v>808</v>
      </c>
      <c r="C1035" s="8" t="s">
        <v>230</v>
      </c>
      <c r="D1035" s="8" t="s">
        <v>224</v>
      </c>
      <c r="E1035" s="115" t="s">
        <v>548</v>
      </c>
      <c r="F1035" s="115"/>
      <c r="G1035" s="69">
        <f aca="true" t="shared" si="216" ref="G1035:P1038">G1036</f>
        <v>10</v>
      </c>
      <c r="H1035" s="69">
        <f t="shared" si="216"/>
        <v>0</v>
      </c>
      <c r="I1035" s="69">
        <f t="shared" si="214"/>
        <v>10</v>
      </c>
      <c r="J1035" s="69">
        <f t="shared" si="216"/>
        <v>0</v>
      </c>
      <c r="K1035" s="85">
        <f t="shared" si="209"/>
        <v>10</v>
      </c>
      <c r="L1035" s="13">
        <f t="shared" si="216"/>
        <v>0</v>
      </c>
      <c r="M1035" s="85">
        <f t="shared" si="210"/>
        <v>10</v>
      </c>
      <c r="N1035" s="13">
        <f t="shared" si="216"/>
        <v>0</v>
      </c>
      <c r="O1035" s="85">
        <f t="shared" si="211"/>
        <v>10</v>
      </c>
      <c r="P1035" s="13">
        <f t="shared" si="216"/>
        <v>0</v>
      </c>
      <c r="Q1035" s="85">
        <f t="shared" si="203"/>
        <v>10</v>
      </c>
    </row>
    <row r="1036" spans="1:17" ht="33">
      <c r="A1036" s="61" t="str">
        <f ca="1">IF(ISERROR(MATCH(E1036,Код_КЦСР,0)),"",INDIRECT(ADDRESS(MATCH(E1036,Код_КЦСР,0)+1,2,,,"КЦСР")))</f>
        <v>Организация мероприятий по экологическому образованию и воспитанию населения</v>
      </c>
      <c r="B1036" s="88">
        <v>808</v>
      </c>
      <c r="C1036" s="8" t="s">
        <v>230</v>
      </c>
      <c r="D1036" s="8" t="s">
        <v>224</v>
      </c>
      <c r="E1036" s="115" t="s">
        <v>552</v>
      </c>
      <c r="F1036" s="115"/>
      <c r="G1036" s="69">
        <f t="shared" si="216"/>
        <v>10</v>
      </c>
      <c r="H1036" s="69">
        <f t="shared" si="216"/>
        <v>0</v>
      </c>
      <c r="I1036" s="69">
        <f t="shared" si="214"/>
        <v>10</v>
      </c>
      <c r="J1036" s="69">
        <f t="shared" si="216"/>
        <v>0</v>
      </c>
      <c r="K1036" s="85">
        <f t="shared" si="209"/>
        <v>10</v>
      </c>
      <c r="L1036" s="13">
        <f t="shared" si="216"/>
        <v>0</v>
      </c>
      <c r="M1036" s="85">
        <f t="shared" si="210"/>
        <v>10</v>
      </c>
      <c r="N1036" s="13">
        <f t="shared" si="216"/>
        <v>0</v>
      </c>
      <c r="O1036" s="85">
        <f t="shared" si="211"/>
        <v>10</v>
      </c>
      <c r="P1036" s="13">
        <f t="shared" si="216"/>
        <v>0</v>
      </c>
      <c r="Q1036" s="85">
        <f t="shared" si="203"/>
        <v>10</v>
      </c>
    </row>
    <row r="1037" spans="1:17" ht="33">
      <c r="A1037" s="61" t="str">
        <f ca="1">IF(ISERROR(MATCH(F1037,Код_КВР,0)),"",INDIRECT(ADDRESS(MATCH(F1037,Код_КВР,0)+1,2,,,"КВР")))</f>
        <v>Предоставление субсидий бюджетным, автономным учреждениям и иным некоммерческим организациям</v>
      </c>
      <c r="B1037" s="88">
        <v>808</v>
      </c>
      <c r="C1037" s="8" t="s">
        <v>230</v>
      </c>
      <c r="D1037" s="8" t="s">
        <v>224</v>
      </c>
      <c r="E1037" s="115" t="s">
        <v>552</v>
      </c>
      <c r="F1037" s="115">
        <v>600</v>
      </c>
      <c r="G1037" s="69">
        <f t="shared" si="216"/>
        <v>10</v>
      </c>
      <c r="H1037" s="69">
        <f t="shared" si="216"/>
        <v>0</v>
      </c>
      <c r="I1037" s="69">
        <f t="shared" si="214"/>
        <v>10</v>
      </c>
      <c r="J1037" s="69">
        <f t="shared" si="216"/>
        <v>0</v>
      </c>
      <c r="K1037" s="85">
        <f t="shared" si="209"/>
        <v>10</v>
      </c>
      <c r="L1037" s="13">
        <f t="shared" si="216"/>
        <v>0</v>
      </c>
      <c r="M1037" s="85">
        <f t="shared" si="210"/>
        <v>10</v>
      </c>
      <c r="N1037" s="13">
        <f t="shared" si="216"/>
        <v>0</v>
      </c>
      <c r="O1037" s="85">
        <f t="shared" si="211"/>
        <v>10</v>
      </c>
      <c r="P1037" s="13">
        <f t="shared" si="216"/>
        <v>0</v>
      </c>
      <c r="Q1037" s="85">
        <f t="shared" si="203"/>
        <v>10</v>
      </c>
    </row>
    <row r="1038" spans="1:17" ht="12.75">
      <c r="A1038" s="61" t="str">
        <f ca="1">IF(ISERROR(MATCH(F1038,Код_КВР,0)),"",INDIRECT(ADDRESS(MATCH(F1038,Код_КВР,0)+1,2,,,"КВР")))</f>
        <v>Субсидии бюджетным учреждениям</v>
      </c>
      <c r="B1038" s="88">
        <v>808</v>
      </c>
      <c r="C1038" s="8" t="s">
        <v>230</v>
      </c>
      <c r="D1038" s="8" t="s">
        <v>224</v>
      </c>
      <c r="E1038" s="115" t="s">
        <v>552</v>
      </c>
      <c r="F1038" s="115">
        <v>610</v>
      </c>
      <c r="G1038" s="69">
        <f t="shared" si="216"/>
        <v>10</v>
      </c>
      <c r="H1038" s="69">
        <f t="shared" si="216"/>
        <v>0</v>
      </c>
      <c r="I1038" s="69">
        <f t="shared" si="214"/>
        <v>10</v>
      </c>
      <c r="J1038" s="69">
        <f t="shared" si="216"/>
        <v>0</v>
      </c>
      <c r="K1038" s="85">
        <f t="shared" si="209"/>
        <v>10</v>
      </c>
      <c r="L1038" s="13">
        <f t="shared" si="216"/>
        <v>0</v>
      </c>
      <c r="M1038" s="85">
        <f t="shared" si="210"/>
        <v>10</v>
      </c>
      <c r="N1038" s="13">
        <f t="shared" si="216"/>
        <v>0</v>
      </c>
      <c r="O1038" s="85">
        <f t="shared" si="211"/>
        <v>10</v>
      </c>
      <c r="P1038" s="13">
        <f t="shared" si="216"/>
        <v>0</v>
      </c>
      <c r="Q1038" s="85">
        <f t="shared" si="203"/>
        <v>10</v>
      </c>
    </row>
    <row r="1039" spans="1:17" ht="12.75">
      <c r="A1039" s="61" t="str">
        <f ca="1">IF(ISERROR(MATCH(F1039,Код_КВР,0)),"",INDIRECT(ADDRESS(MATCH(F1039,Код_КВР,0)+1,2,,,"КВР")))</f>
        <v>Субсидии бюджетным учреждениям на иные цели</v>
      </c>
      <c r="B1039" s="88">
        <v>808</v>
      </c>
      <c r="C1039" s="8" t="s">
        <v>230</v>
      </c>
      <c r="D1039" s="8" t="s">
        <v>224</v>
      </c>
      <c r="E1039" s="115" t="s">
        <v>552</v>
      </c>
      <c r="F1039" s="115">
        <v>612</v>
      </c>
      <c r="G1039" s="69">
        <v>10</v>
      </c>
      <c r="H1039" s="69"/>
      <c r="I1039" s="69">
        <f t="shared" si="214"/>
        <v>10</v>
      </c>
      <c r="J1039" s="69"/>
      <c r="K1039" s="85">
        <f t="shared" si="209"/>
        <v>10</v>
      </c>
      <c r="L1039" s="13"/>
      <c r="M1039" s="85">
        <f t="shared" si="210"/>
        <v>10</v>
      </c>
      <c r="N1039" s="13"/>
      <c r="O1039" s="85">
        <f t="shared" si="211"/>
        <v>10</v>
      </c>
      <c r="P1039" s="13"/>
      <c r="Q1039" s="85">
        <f t="shared" si="203"/>
        <v>10</v>
      </c>
    </row>
    <row r="1040" spans="1:17" ht="12.75" hidden="1">
      <c r="A1040" s="61" t="str">
        <f ca="1">IF(ISERROR(MATCH(E1040,Код_КЦСР,0)),"",INDIRECT(ADDRESS(MATCH(E1040,Код_КЦСР,0)+1,2,,,"КЦСР")))</f>
        <v>Муниципальная программа «Здоровый город» на 2014-2022 годы</v>
      </c>
      <c r="B1040" s="88">
        <v>808</v>
      </c>
      <c r="C1040" s="8" t="s">
        <v>230</v>
      </c>
      <c r="D1040" s="8" t="s">
        <v>224</v>
      </c>
      <c r="E1040" s="115" t="s">
        <v>580</v>
      </c>
      <c r="F1040" s="115"/>
      <c r="G1040" s="69">
        <f>G1041+G1045+G1049+G1053</f>
        <v>0</v>
      </c>
      <c r="H1040" s="69">
        <f>H1041+H1045+H1049+H1053</f>
        <v>0</v>
      </c>
      <c r="I1040" s="69">
        <f t="shared" si="214"/>
        <v>0</v>
      </c>
      <c r="J1040" s="69">
        <f>J1041+J1045+J1049+J1053</f>
        <v>0</v>
      </c>
      <c r="K1040" s="85">
        <f t="shared" si="209"/>
        <v>0</v>
      </c>
      <c r="L1040" s="13">
        <f>L1041+L1045+L1049+L1053</f>
        <v>0</v>
      </c>
      <c r="M1040" s="85">
        <f t="shared" si="210"/>
        <v>0</v>
      </c>
      <c r="N1040" s="13">
        <f>N1041+N1045+N1049+N1053</f>
        <v>0</v>
      </c>
      <c r="O1040" s="85">
        <f t="shared" si="211"/>
        <v>0</v>
      </c>
      <c r="P1040" s="13">
        <f>P1041+P1045+P1049+P1053</f>
        <v>0</v>
      </c>
      <c r="Q1040" s="85">
        <f t="shared" si="203"/>
        <v>0</v>
      </c>
    </row>
    <row r="1041" spans="1:17" ht="12.75" hidden="1">
      <c r="A1041" s="61" t="str">
        <f ca="1">IF(ISERROR(MATCH(E1041,Код_КЦСР,0)),"",INDIRECT(ADDRESS(MATCH(E1041,Код_КЦСР,0)+1,2,,,"КЦСР")))</f>
        <v>Сохранение и укрепление здоровья детей и подростков</v>
      </c>
      <c r="B1041" s="88">
        <v>808</v>
      </c>
      <c r="C1041" s="8" t="s">
        <v>230</v>
      </c>
      <c r="D1041" s="8" t="s">
        <v>224</v>
      </c>
      <c r="E1041" s="115" t="s">
        <v>583</v>
      </c>
      <c r="F1041" s="115"/>
      <c r="G1041" s="69">
        <f aca="true" t="shared" si="217" ref="G1041:P1043">G1042</f>
        <v>0</v>
      </c>
      <c r="H1041" s="69">
        <f t="shared" si="217"/>
        <v>0</v>
      </c>
      <c r="I1041" s="69">
        <f t="shared" si="214"/>
        <v>0</v>
      </c>
      <c r="J1041" s="69">
        <f t="shared" si="217"/>
        <v>0</v>
      </c>
      <c r="K1041" s="85">
        <f t="shared" si="209"/>
        <v>0</v>
      </c>
      <c r="L1041" s="13">
        <f t="shared" si="217"/>
        <v>0</v>
      </c>
      <c r="M1041" s="85">
        <f t="shared" si="210"/>
        <v>0</v>
      </c>
      <c r="N1041" s="13">
        <f t="shared" si="217"/>
        <v>0</v>
      </c>
      <c r="O1041" s="85">
        <f t="shared" si="211"/>
        <v>0</v>
      </c>
      <c r="P1041" s="13">
        <f t="shared" si="217"/>
        <v>0</v>
      </c>
      <c r="Q1041" s="85">
        <f t="shared" si="203"/>
        <v>0</v>
      </c>
    </row>
    <row r="1042" spans="1:17" ht="33" hidden="1">
      <c r="A1042" s="61" t="str">
        <f ca="1">IF(ISERROR(MATCH(F1042,Код_КВР,0)),"",INDIRECT(ADDRESS(MATCH(F1042,Код_КВР,0)+1,2,,,"КВР")))</f>
        <v>Предоставление субсидий бюджетным, автономным учреждениям и иным некоммерческим организациям</v>
      </c>
      <c r="B1042" s="88">
        <v>808</v>
      </c>
      <c r="C1042" s="8" t="s">
        <v>230</v>
      </c>
      <c r="D1042" s="8" t="s">
        <v>224</v>
      </c>
      <c r="E1042" s="115" t="s">
        <v>583</v>
      </c>
      <c r="F1042" s="115">
        <v>600</v>
      </c>
      <c r="G1042" s="69">
        <f t="shared" si="217"/>
        <v>0</v>
      </c>
      <c r="H1042" s="69">
        <f t="shared" si="217"/>
        <v>0</v>
      </c>
      <c r="I1042" s="69">
        <f t="shared" si="214"/>
        <v>0</v>
      </c>
      <c r="J1042" s="69">
        <f t="shared" si="217"/>
        <v>0</v>
      </c>
      <c r="K1042" s="85">
        <f t="shared" si="209"/>
        <v>0</v>
      </c>
      <c r="L1042" s="13">
        <f t="shared" si="217"/>
        <v>0</v>
      </c>
      <c r="M1042" s="85">
        <f t="shared" si="210"/>
        <v>0</v>
      </c>
      <c r="N1042" s="13">
        <f t="shared" si="217"/>
        <v>0</v>
      </c>
      <c r="O1042" s="85">
        <f t="shared" si="211"/>
        <v>0</v>
      </c>
      <c r="P1042" s="13">
        <f t="shared" si="217"/>
        <v>0</v>
      </c>
      <c r="Q1042" s="85">
        <f t="shared" si="203"/>
        <v>0</v>
      </c>
    </row>
    <row r="1043" spans="1:17" ht="12.75" hidden="1">
      <c r="A1043" s="61" t="str">
        <f ca="1">IF(ISERROR(MATCH(F1043,Код_КВР,0)),"",INDIRECT(ADDRESS(MATCH(F1043,Код_КВР,0)+1,2,,,"КВР")))</f>
        <v>Субсидии бюджетным учреждениям</v>
      </c>
      <c r="B1043" s="88">
        <v>808</v>
      </c>
      <c r="C1043" s="8" t="s">
        <v>230</v>
      </c>
      <c r="D1043" s="8" t="s">
        <v>224</v>
      </c>
      <c r="E1043" s="115" t="s">
        <v>583</v>
      </c>
      <c r="F1043" s="115">
        <v>610</v>
      </c>
      <c r="G1043" s="69">
        <f t="shared" si="217"/>
        <v>0</v>
      </c>
      <c r="H1043" s="69">
        <f t="shared" si="217"/>
        <v>0</v>
      </c>
      <c r="I1043" s="69">
        <f t="shared" si="214"/>
        <v>0</v>
      </c>
      <c r="J1043" s="69">
        <f t="shared" si="217"/>
        <v>0</v>
      </c>
      <c r="K1043" s="85">
        <f t="shared" si="209"/>
        <v>0</v>
      </c>
      <c r="L1043" s="13">
        <f t="shared" si="217"/>
        <v>0</v>
      </c>
      <c r="M1043" s="85">
        <f t="shared" si="210"/>
        <v>0</v>
      </c>
      <c r="N1043" s="13">
        <f t="shared" si="217"/>
        <v>0</v>
      </c>
      <c r="O1043" s="85">
        <f t="shared" si="211"/>
        <v>0</v>
      </c>
      <c r="P1043" s="13">
        <f t="shared" si="217"/>
        <v>0</v>
      </c>
      <c r="Q1043" s="85">
        <f t="shared" si="203"/>
        <v>0</v>
      </c>
    </row>
    <row r="1044" spans="1:17" ht="12.75" hidden="1">
      <c r="A1044" s="61" t="str">
        <f ca="1">IF(ISERROR(MATCH(F1044,Код_КВР,0)),"",INDIRECT(ADDRESS(MATCH(F1044,Код_КВР,0)+1,2,,,"КВР")))</f>
        <v>Субсидии бюджетным учреждениям на иные цели</v>
      </c>
      <c r="B1044" s="88">
        <v>808</v>
      </c>
      <c r="C1044" s="8" t="s">
        <v>230</v>
      </c>
      <c r="D1044" s="8" t="s">
        <v>224</v>
      </c>
      <c r="E1044" s="115" t="s">
        <v>583</v>
      </c>
      <c r="F1044" s="115">
        <v>612</v>
      </c>
      <c r="G1044" s="69"/>
      <c r="H1044" s="69"/>
      <c r="I1044" s="69">
        <f t="shared" si="214"/>
        <v>0</v>
      </c>
      <c r="J1044" s="69"/>
      <c r="K1044" s="85">
        <f t="shared" si="209"/>
        <v>0</v>
      </c>
      <c r="L1044" s="13"/>
      <c r="M1044" s="85">
        <f t="shared" si="210"/>
        <v>0</v>
      </c>
      <c r="N1044" s="13"/>
      <c r="O1044" s="85">
        <f t="shared" si="211"/>
        <v>0</v>
      </c>
      <c r="P1044" s="13"/>
      <c r="Q1044" s="85">
        <f t="shared" si="203"/>
        <v>0</v>
      </c>
    </row>
    <row r="1045" spans="1:17" ht="12.75" hidden="1">
      <c r="A1045" s="61" t="str">
        <f ca="1">IF(ISERROR(MATCH(E1045,Код_КЦСР,0)),"",INDIRECT(ADDRESS(MATCH(E1045,Код_КЦСР,0)+1,2,,,"КЦСР")))</f>
        <v>Пропаганда здорового образа жизни</v>
      </c>
      <c r="B1045" s="88">
        <v>808</v>
      </c>
      <c r="C1045" s="8" t="s">
        <v>230</v>
      </c>
      <c r="D1045" s="8" t="s">
        <v>224</v>
      </c>
      <c r="E1045" s="115" t="s">
        <v>585</v>
      </c>
      <c r="F1045" s="115"/>
      <c r="G1045" s="69">
        <f>G1046+G1055</f>
        <v>0</v>
      </c>
      <c r="H1045" s="69">
        <f>H1046+H1055</f>
        <v>0</v>
      </c>
      <c r="I1045" s="69">
        <f t="shared" si="214"/>
        <v>0</v>
      </c>
      <c r="J1045" s="69">
        <f>J1046+J1055</f>
        <v>0</v>
      </c>
      <c r="K1045" s="85">
        <f t="shared" si="209"/>
        <v>0</v>
      </c>
      <c r="L1045" s="13">
        <f>L1046+L1055</f>
        <v>0</v>
      </c>
      <c r="M1045" s="85">
        <f t="shared" si="210"/>
        <v>0</v>
      </c>
      <c r="N1045" s="13">
        <f>N1046+N1055</f>
        <v>0</v>
      </c>
      <c r="O1045" s="85">
        <f t="shared" si="211"/>
        <v>0</v>
      </c>
      <c r="P1045" s="13">
        <f>P1046+P1055</f>
        <v>0</v>
      </c>
      <c r="Q1045" s="85">
        <f t="shared" si="203"/>
        <v>0</v>
      </c>
    </row>
    <row r="1046" spans="1:17" ht="12.75" hidden="1">
      <c r="A1046" s="61" t="str">
        <f ca="1">IF(ISERROR(MATCH(F1046,Код_КВР,0)),"",INDIRECT(ADDRESS(MATCH(F1046,Код_КВР,0)+1,2,,,"КВР")))</f>
        <v>Закупка товаров, работ и услуг для муниципальных нужд</v>
      </c>
      <c r="B1046" s="88">
        <v>808</v>
      </c>
      <c r="C1046" s="8" t="s">
        <v>230</v>
      </c>
      <c r="D1046" s="8" t="s">
        <v>224</v>
      </c>
      <c r="E1046" s="115" t="s">
        <v>585</v>
      </c>
      <c r="F1046" s="115">
        <v>200</v>
      </c>
      <c r="G1046" s="69">
        <f>G1047</f>
        <v>0</v>
      </c>
      <c r="H1046" s="69">
        <f>H1047</f>
        <v>0</v>
      </c>
      <c r="I1046" s="69">
        <f t="shared" si="214"/>
        <v>0</v>
      </c>
      <c r="J1046" s="69">
        <f>J1047</f>
        <v>0</v>
      </c>
      <c r="K1046" s="85">
        <f t="shared" si="209"/>
        <v>0</v>
      </c>
      <c r="L1046" s="13">
        <f>L1047</f>
        <v>0</v>
      </c>
      <c r="M1046" s="85">
        <f t="shared" si="210"/>
        <v>0</v>
      </c>
      <c r="N1046" s="13">
        <f>N1047</f>
        <v>0</v>
      </c>
      <c r="O1046" s="85">
        <f t="shared" si="211"/>
        <v>0</v>
      </c>
      <c r="P1046" s="13">
        <f>P1047</f>
        <v>0</v>
      </c>
      <c r="Q1046" s="85">
        <f t="shared" si="203"/>
        <v>0</v>
      </c>
    </row>
    <row r="1047" spans="1:17" ht="33" hidden="1">
      <c r="A1047" s="61" t="str">
        <f ca="1">IF(ISERROR(MATCH(F1047,Код_КВР,0)),"",INDIRECT(ADDRESS(MATCH(F1047,Код_КВР,0)+1,2,,,"КВР")))</f>
        <v>Иные закупки товаров, работ и услуг для обеспечения муниципальных нужд</v>
      </c>
      <c r="B1047" s="88">
        <v>808</v>
      </c>
      <c r="C1047" s="8" t="s">
        <v>230</v>
      </c>
      <c r="D1047" s="8" t="s">
        <v>224</v>
      </c>
      <c r="E1047" s="115" t="s">
        <v>585</v>
      </c>
      <c r="F1047" s="115">
        <v>240</v>
      </c>
      <c r="G1047" s="69">
        <f>G1048</f>
        <v>0</v>
      </c>
      <c r="H1047" s="69">
        <f>H1048</f>
        <v>0</v>
      </c>
      <c r="I1047" s="69">
        <f t="shared" si="214"/>
        <v>0</v>
      </c>
      <c r="J1047" s="69">
        <f>J1048</f>
        <v>0</v>
      </c>
      <c r="K1047" s="85">
        <f t="shared" si="209"/>
        <v>0</v>
      </c>
      <c r="L1047" s="13">
        <f>L1048</f>
        <v>0</v>
      </c>
      <c r="M1047" s="85">
        <f t="shared" si="210"/>
        <v>0</v>
      </c>
      <c r="N1047" s="13">
        <f>N1048</f>
        <v>0</v>
      </c>
      <c r="O1047" s="85">
        <f t="shared" si="211"/>
        <v>0</v>
      </c>
      <c r="P1047" s="13">
        <f>P1048</f>
        <v>0</v>
      </c>
      <c r="Q1047" s="85">
        <f t="shared" si="203"/>
        <v>0</v>
      </c>
    </row>
    <row r="1048" spans="1:17" ht="33" hidden="1">
      <c r="A1048" s="61" t="str">
        <f ca="1">IF(ISERROR(MATCH(F1048,Код_КВР,0)),"",INDIRECT(ADDRESS(MATCH(F1048,Код_КВР,0)+1,2,,,"КВР")))</f>
        <v xml:space="preserve">Прочая закупка товаров, работ и услуг для обеспечения муниципальных нужд         </v>
      </c>
      <c r="B1048" s="88">
        <v>808</v>
      </c>
      <c r="C1048" s="8" t="s">
        <v>230</v>
      </c>
      <c r="D1048" s="8" t="s">
        <v>224</v>
      </c>
      <c r="E1048" s="115" t="s">
        <v>585</v>
      </c>
      <c r="F1048" s="115">
        <v>244</v>
      </c>
      <c r="G1048" s="69"/>
      <c r="H1048" s="69"/>
      <c r="I1048" s="69">
        <f t="shared" si="214"/>
        <v>0</v>
      </c>
      <c r="J1048" s="69"/>
      <c r="K1048" s="85">
        <f t="shared" si="209"/>
        <v>0</v>
      </c>
      <c r="L1048" s="13"/>
      <c r="M1048" s="85">
        <f t="shared" si="210"/>
        <v>0</v>
      </c>
      <c r="N1048" s="13"/>
      <c r="O1048" s="85">
        <f t="shared" si="211"/>
        <v>0</v>
      </c>
      <c r="P1048" s="13"/>
      <c r="Q1048" s="85">
        <f t="shared" si="203"/>
        <v>0</v>
      </c>
    </row>
    <row r="1049" spans="1:17" ht="12.75" hidden="1">
      <c r="A1049" s="61" t="str">
        <f ca="1">IF(ISERROR(MATCH(E1049,Код_КЦСР,0)),"",INDIRECT(ADDRESS(MATCH(E1049,Код_КЦСР,0)+1,2,,,"КЦСР")))</f>
        <v>Адаптация горожан с ограниченными возможностями</v>
      </c>
      <c r="B1049" s="88">
        <v>808</v>
      </c>
      <c r="C1049" s="8" t="s">
        <v>230</v>
      </c>
      <c r="D1049" s="8" t="s">
        <v>224</v>
      </c>
      <c r="E1049" s="115" t="s">
        <v>587</v>
      </c>
      <c r="F1049" s="115"/>
      <c r="G1049" s="69">
        <f aca="true" t="shared" si="218" ref="G1049:P1051">G1050</f>
        <v>0</v>
      </c>
      <c r="H1049" s="69">
        <f t="shared" si="218"/>
        <v>0</v>
      </c>
      <c r="I1049" s="69">
        <f t="shared" si="214"/>
        <v>0</v>
      </c>
      <c r="J1049" s="69">
        <f t="shared" si="218"/>
        <v>0</v>
      </c>
      <c r="K1049" s="85">
        <f t="shared" si="209"/>
        <v>0</v>
      </c>
      <c r="L1049" s="13">
        <f t="shared" si="218"/>
        <v>0</v>
      </c>
      <c r="M1049" s="85">
        <f t="shared" si="210"/>
        <v>0</v>
      </c>
      <c r="N1049" s="13">
        <f t="shared" si="218"/>
        <v>0</v>
      </c>
      <c r="O1049" s="85">
        <f t="shared" si="211"/>
        <v>0</v>
      </c>
      <c r="P1049" s="13">
        <f t="shared" si="218"/>
        <v>0</v>
      </c>
      <c r="Q1049" s="85">
        <f t="shared" si="203"/>
        <v>0</v>
      </c>
    </row>
    <row r="1050" spans="1:17" ht="12.75" hidden="1">
      <c r="A1050" s="61" t="str">
        <f ca="1">IF(ISERROR(MATCH(F1050,Код_КВР,0)),"",INDIRECT(ADDRESS(MATCH(F1050,Код_КВР,0)+1,2,,,"КВР")))</f>
        <v>Закупка товаров, работ и услуг для муниципальных нужд</v>
      </c>
      <c r="B1050" s="88">
        <v>808</v>
      </c>
      <c r="C1050" s="8" t="s">
        <v>230</v>
      </c>
      <c r="D1050" s="8" t="s">
        <v>224</v>
      </c>
      <c r="E1050" s="115" t="s">
        <v>587</v>
      </c>
      <c r="F1050" s="115">
        <v>200</v>
      </c>
      <c r="G1050" s="69">
        <f t="shared" si="218"/>
        <v>0</v>
      </c>
      <c r="H1050" s="69">
        <f t="shared" si="218"/>
        <v>0</v>
      </c>
      <c r="I1050" s="69">
        <f t="shared" si="214"/>
        <v>0</v>
      </c>
      <c r="J1050" s="69">
        <f t="shared" si="218"/>
        <v>0</v>
      </c>
      <c r="K1050" s="85">
        <f t="shared" si="209"/>
        <v>0</v>
      </c>
      <c r="L1050" s="13">
        <f t="shared" si="218"/>
        <v>0</v>
      </c>
      <c r="M1050" s="85">
        <f t="shared" si="210"/>
        <v>0</v>
      </c>
      <c r="N1050" s="13">
        <f t="shared" si="218"/>
        <v>0</v>
      </c>
      <c r="O1050" s="85">
        <f t="shared" si="211"/>
        <v>0</v>
      </c>
      <c r="P1050" s="13">
        <f t="shared" si="218"/>
        <v>0</v>
      </c>
      <c r="Q1050" s="85">
        <f t="shared" si="203"/>
        <v>0</v>
      </c>
    </row>
    <row r="1051" spans="1:17" ht="33" hidden="1">
      <c r="A1051" s="61" t="str">
        <f ca="1">IF(ISERROR(MATCH(F1051,Код_КВР,0)),"",INDIRECT(ADDRESS(MATCH(F1051,Код_КВР,0)+1,2,,,"КВР")))</f>
        <v>Иные закупки товаров, работ и услуг для обеспечения муниципальных нужд</v>
      </c>
      <c r="B1051" s="88">
        <v>808</v>
      </c>
      <c r="C1051" s="8" t="s">
        <v>230</v>
      </c>
      <c r="D1051" s="8" t="s">
        <v>224</v>
      </c>
      <c r="E1051" s="115" t="s">
        <v>587</v>
      </c>
      <c r="F1051" s="115">
        <v>240</v>
      </c>
      <c r="G1051" s="69">
        <f t="shared" si="218"/>
        <v>0</v>
      </c>
      <c r="H1051" s="69">
        <f t="shared" si="218"/>
        <v>0</v>
      </c>
      <c r="I1051" s="69">
        <f t="shared" si="214"/>
        <v>0</v>
      </c>
      <c r="J1051" s="69">
        <f t="shared" si="218"/>
        <v>0</v>
      </c>
      <c r="K1051" s="85">
        <f t="shared" si="209"/>
        <v>0</v>
      </c>
      <c r="L1051" s="13">
        <f t="shared" si="218"/>
        <v>0</v>
      </c>
      <c r="M1051" s="85">
        <f t="shared" si="210"/>
        <v>0</v>
      </c>
      <c r="N1051" s="13">
        <f t="shared" si="218"/>
        <v>0</v>
      </c>
      <c r="O1051" s="85">
        <f t="shared" si="211"/>
        <v>0</v>
      </c>
      <c r="P1051" s="13">
        <f t="shared" si="218"/>
        <v>0</v>
      </c>
      <c r="Q1051" s="85">
        <f t="shared" si="203"/>
        <v>0</v>
      </c>
    </row>
    <row r="1052" spans="1:17" ht="33" hidden="1">
      <c r="A1052" s="61" t="str">
        <f ca="1">IF(ISERROR(MATCH(F1052,Код_КВР,0)),"",INDIRECT(ADDRESS(MATCH(F1052,Код_КВР,0)+1,2,,,"КВР")))</f>
        <v xml:space="preserve">Прочая закупка товаров, работ и услуг для обеспечения муниципальных нужд         </v>
      </c>
      <c r="B1052" s="88">
        <v>808</v>
      </c>
      <c r="C1052" s="8" t="s">
        <v>230</v>
      </c>
      <c r="D1052" s="8" t="s">
        <v>224</v>
      </c>
      <c r="E1052" s="115" t="s">
        <v>587</v>
      </c>
      <c r="F1052" s="115">
        <v>244</v>
      </c>
      <c r="G1052" s="69"/>
      <c r="H1052" s="69"/>
      <c r="I1052" s="69">
        <f t="shared" si="214"/>
        <v>0</v>
      </c>
      <c r="J1052" s="69"/>
      <c r="K1052" s="85">
        <f t="shared" si="209"/>
        <v>0</v>
      </c>
      <c r="L1052" s="13"/>
      <c r="M1052" s="85">
        <f t="shared" si="210"/>
        <v>0</v>
      </c>
      <c r="N1052" s="13"/>
      <c r="O1052" s="85">
        <f t="shared" si="211"/>
        <v>0</v>
      </c>
      <c r="P1052" s="13"/>
      <c r="Q1052" s="85">
        <f t="shared" si="203"/>
        <v>0</v>
      </c>
    </row>
    <row r="1053" spans="1:17" ht="12.75" hidden="1">
      <c r="A1053" s="61" t="str">
        <f ca="1">IF(ISERROR(MATCH(E1053,Код_КЦСР,0)),"",INDIRECT(ADDRESS(MATCH(E1053,Код_КЦСР,0)+1,2,,,"КЦСР")))</f>
        <v>Активное долголетие</v>
      </c>
      <c r="B1053" s="88">
        <v>808</v>
      </c>
      <c r="C1053" s="8" t="s">
        <v>230</v>
      </c>
      <c r="D1053" s="8" t="s">
        <v>224</v>
      </c>
      <c r="E1053" s="115" t="s">
        <v>591</v>
      </c>
      <c r="F1053" s="115"/>
      <c r="G1053" s="69">
        <f aca="true" t="shared" si="219" ref="G1053:P1055">G1054</f>
        <v>0</v>
      </c>
      <c r="H1053" s="69">
        <f t="shared" si="219"/>
        <v>0</v>
      </c>
      <c r="I1053" s="69">
        <f t="shared" si="214"/>
        <v>0</v>
      </c>
      <c r="J1053" s="69">
        <f t="shared" si="219"/>
        <v>0</v>
      </c>
      <c r="K1053" s="85">
        <f t="shared" si="209"/>
        <v>0</v>
      </c>
      <c r="L1053" s="13">
        <f t="shared" si="219"/>
        <v>0</v>
      </c>
      <c r="M1053" s="85">
        <f t="shared" si="210"/>
        <v>0</v>
      </c>
      <c r="N1053" s="13">
        <f t="shared" si="219"/>
        <v>0</v>
      </c>
      <c r="O1053" s="85">
        <f t="shared" si="211"/>
        <v>0</v>
      </c>
      <c r="P1053" s="13">
        <f t="shared" si="219"/>
        <v>0</v>
      </c>
      <c r="Q1053" s="85">
        <f t="shared" si="203"/>
        <v>0</v>
      </c>
    </row>
    <row r="1054" spans="1:17" ht="12.75" hidden="1">
      <c r="A1054" s="61" t="str">
        <f ca="1">IF(ISERROR(MATCH(F1054,Код_КВР,0)),"",INDIRECT(ADDRESS(MATCH(F1054,Код_КВР,0)+1,2,,,"КВР")))</f>
        <v>Закупка товаров, работ и услуг для муниципальных нужд</v>
      </c>
      <c r="B1054" s="88">
        <v>808</v>
      </c>
      <c r="C1054" s="8" t="s">
        <v>230</v>
      </c>
      <c r="D1054" s="8" t="s">
        <v>224</v>
      </c>
      <c r="E1054" s="115" t="s">
        <v>591</v>
      </c>
      <c r="F1054" s="115">
        <v>200</v>
      </c>
      <c r="G1054" s="69">
        <f t="shared" si="219"/>
        <v>0</v>
      </c>
      <c r="H1054" s="69">
        <f t="shared" si="219"/>
        <v>0</v>
      </c>
      <c r="I1054" s="69">
        <f t="shared" si="214"/>
        <v>0</v>
      </c>
      <c r="J1054" s="69">
        <f t="shared" si="219"/>
        <v>0</v>
      </c>
      <c r="K1054" s="85">
        <f t="shared" si="209"/>
        <v>0</v>
      </c>
      <c r="L1054" s="13">
        <f t="shared" si="219"/>
        <v>0</v>
      </c>
      <c r="M1054" s="85">
        <f t="shared" si="210"/>
        <v>0</v>
      </c>
      <c r="N1054" s="13">
        <f t="shared" si="219"/>
        <v>0</v>
      </c>
      <c r="O1054" s="85">
        <f t="shared" si="211"/>
        <v>0</v>
      </c>
      <c r="P1054" s="13">
        <f t="shared" si="219"/>
        <v>0</v>
      </c>
      <c r="Q1054" s="85">
        <f t="shared" si="203"/>
        <v>0</v>
      </c>
    </row>
    <row r="1055" spans="1:17" ht="33" hidden="1">
      <c r="A1055" s="61" t="str">
        <f ca="1">IF(ISERROR(MATCH(F1055,Код_КВР,0)),"",INDIRECT(ADDRESS(MATCH(F1055,Код_КВР,0)+1,2,,,"КВР")))</f>
        <v>Иные закупки товаров, работ и услуг для обеспечения муниципальных нужд</v>
      </c>
      <c r="B1055" s="88">
        <v>808</v>
      </c>
      <c r="C1055" s="8" t="s">
        <v>230</v>
      </c>
      <c r="D1055" s="8" t="s">
        <v>224</v>
      </c>
      <c r="E1055" s="115" t="s">
        <v>591</v>
      </c>
      <c r="F1055" s="115">
        <v>240</v>
      </c>
      <c r="G1055" s="69">
        <f t="shared" si="219"/>
        <v>0</v>
      </c>
      <c r="H1055" s="69">
        <f t="shared" si="219"/>
        <v>0</v>
      </c>
      <c r="I1055" s="69">
        <f t="shared" si="214"/>
        <v>0</v>
      </c>
      <c r="J1055" s="69">
        <f t="shared" si="219"/>
        <v>0</v>
      </c>
      <c r="K1055" s="85">
        <f t="shared" si="209"/>
        <v>0</v>
      </c>
      <c r="L1055" s="13">
        <f t="shared" si="219"/>
        <v>0</v>
      </c>
      <c r="M1055" s="85">
        <f t="shared" si="210"/>
        <v>0</v>
      </c>
      <c r="N1055" s="13">
        <f t="shared" si="219"/>
        <v>0</v>
      </c>
      <c r="O1055" s="85">
        <f t="shared" si="211"/>
        <v>0</v>
      </c>
      <c r="P1055" s="13">
        <f t="shared" si="219"/>
        <v>0</v>
      </c>
      <c r="Q1055" s="85">
        <f t="shared" si="203"/>
        <v>0</v>
      </c>
    </row>
    <row r="1056" spans="1:17" ht="33" hidden="1">
      <c r="A1056" s="61" t="str">
        <f ca="1">IF(ISERROR(MATCH(F1056,Код_КВР,0)),"",INDIRECT(ADDRESS(MATCH(F1056,Код_КВР,0)+1,2,,,"КВР")))</f>
        <v xml:space="preserve">Прочая закупка товаров, работ и услуг для обеспечения муниципальных нужд         </v>
      </c>
      <c r="B1056" s="88">
        <v>808</v>
      </c>
      <c r="C1056" s="8" t="s">
        <v>230</v>
      </c>
      <c r="D1056" s="8" t="s">
        <v>224</v>
      </c>
      <c r="E1056" s="115" t="s">
        <v>591</v>
      </c>
      <c r="F1056" s="115">
        <v>244</v>
      </c>
      <c r="G1056" s="69"/>
      <c r="H1056" s="69"/>
      <c r="I1056" s="69">
        <f t="shared" si="214"/>
        <v>0</v>
      </c>
      <c r="J1056" s="69"/>
      <c r="K1056" s="85">
        <f t="shared" si="209"/>
        <v>0</v>
      </c>
      <c r="L1056" s="13"/>
      <c r="M1056" s="85">
        <f t="shared" si="210"/>
        <v>0</v>
      </c>
      <c r="N1056" s="13"/>
      <c r="O1056" s="85">
        <f t="shared" si="211"/>
        <v>0</v>
      </c>
      <c r="P1056" s="13"/>
      <c r="Q1056" s="85">
        <f aca="true" t="shared" si="220" ref="Q1056:Q1119">O1056+P1056</f>
        <v>0</v>
      </c>
    </row>
    <row r="1057" spans="1:17" ht="33">
      <c r="A1057" s="61" t="str">
        <f ca="1">IF(ISERROR(MATCH(E1057,Код_КЦСР,0)),"",INDIRECT(ADDRESS(MATCH(E1057,Код_КЦСР,0)+1,2,,,"КЦСР")))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057" s="88">
        <v>808</v>
      </c>
      <c r="C1057" s="8" t="s">
        <v>230</v>
      </c>
      <c r="D1057" s="8" t="s">
        <v>224</v>
      </c>
      <c r="E1057" s="115" t="s">
        <v>81</v>
      </c>
      <c r="F1057" s="115"/>
      <c r="G1057" s="69">
        <f>G1058</f>
        <v>696.4</v>
      </c>
      <c r="H1057" s="69">
        <f>H1058</f>
        <v>0</v>
      </c>
      <c r="I1057" s="69">
        <f t="shared" si="214"/>
        <v>696.4</v>
      </c>
      <c r="J1057" s="69">
        <f>J1058</f>
        <v>0</v>
      </c>
      <c r="K1057" s="85">
        <f t="shared" si="209"/>
        <v>696.4</v>
      </c>
      <c r="L1057" s="13">
        <f>L1058</f>
        <v>0</v>
      </c>
      <c r="M1057" s="85">
        <f t="shared" si="210"/>
        <v>696.4</v>
      </c>
      <c r="N1057" s="13">
        <f>N1058</f>
        <v>0</v>
      </c>
      <c r="O1057" s="85">
        <f t="shared" si="211"/>
        <v>696.4</v>
      </c>
      <c r="P1057" s="13">
        <f>P1058</f>
        <v>0</v>
      </c>
      <c r="Q1057" s="85">
        <f t="shared" si="220"/>
        <v>696.4</v>
      </c>
    </row>
    <row r="1058" spans="1:17" ht="12.75">
      <c r="A1058" s="61" t="str">
        <f ca="1">IF(ISERROR(MATCH(E1058,Код_КЦСР,0)),"",INDIRECT(ADDRESS(MATCH(E1058,Код_КЦСР,0)+1,2,,,"КЦСР")))</f>
        <v>Обеспечение пожарной безопасности муниципальных учреждений города</v>
      </c>
      <c r="B1058" s="88">
        <v>808</v>
      </c>
      <c r="C1058" s="8" t="s">
        <v>230</v>
      </c>
      <c r="D1058" s="8" t="s">
        <v>224</v>
      </c>
      <c r="E1058" s="115" t="s">
        <v>83</v>
      </c>
      <c r="F1058" s="115"/>
      <c r="G1058" s="69">
        <f>G1059+G1063+G1069</f>
        <v>696.4</v>
      </c>
      <c r="H1058" s="69">
        <f>H1059+H1063+H1069</f>
        <v>0</v>
      </c>
      <c r="I1058" s="69">
        <f t="shared" si="214"/>
        <v>696.4</v>
      </c>
      <c r="J1058" s="69">
        <f>J1059+J1063+J1069</f>
        <v>0</v>
      </c>
      <c r="K1058" s="85">
        <f t="shared" si="209"/>
        <v>696.4</v>
      </c>
      <c r="L1058" s="13">
        <f>L1059+L1063+L1069</f>
        <v>0</v>
      </c>
      <c r="M1058" s="85">
        <f t="shared" si="210"/>
        <v>696.4</v>
      </c>
      <c r="N1058" s="13">
        <f>N1059+N1063+N1069</f>
        <v>0</v>
      </c>
      <c r="O1058" s="85">
        <f t="shared" si="211"/>
        <v>696.4</v>
      </c>
      <c r="P1058" s="13">
        <f>P1059+P1063+P1069</f>
        <v>0</v>
      </c>
      <c r="Q1058" s="85">
        <f t="shared" si="220"/>
        <v>696.4</v>
      </c>
    </row>
    <row r="1059" spans="1:17" ht="49.5">
      <c r="A1059" s="61" t="str">
        <f ca="1">IF(ISERROR(MATCH(E1059,Код_КЦСР,0)),"",INDIRECT(ADDRESS(MATCH(E1059,Код_КЦСР,0)+1,2,,,"КЦСР")))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059" s="88">
        <v>808</v>
      </c>
      <c r="C1059" s="8" t="s">
        <v>230</v>
      </c>
      <c r="D1059" s="8" t="s">
        <v>224</v>
      </c>
      <c r="E1059" s="115" t="s">
        <v>85</v>
      </c>
      <c r="F1059" s="115"/>
      <c r="G1059" s="69">
        <f aca="true" t="shared" si="221" ref="G1059:P1061">G1060</f>
        <v>591</v>
      </c>
      <c r="H1059" s="69">
        <f t="shared" si="221"/>
        <v>0</v>
      </c>
      <c r="I1059" s="69">
        <f t="shared" si="214"/>
        <v>591</v>
      </c>
      <c r="J1059" s="69">
        <f t="shared" si="221"/>
        <v>0</v>
      </c>
      <c r="K1059" s="85">
        <f t="shared" si="209"/>
        <v>591</v>
      </c>
      <c r="L1059" s="13">
        <f t="shared" si="221"/>
        <v>0</v>
      </c>
      <c r="M1059" s="85">
        <f t="shared" si="210"/>
        <v>591</v>
      </c>
      <c r="N1059" s="13">
        <f t="shared" si="221"/>
        <v>0</v>
      </c>
      <c r="O1059" s="85">
        <f t="shared" si="211"/>
        <v>591</v>
      </c>
      <c r="P1059" s="13">
        <f t="shared" si="221"/>
        <v>0</v>
      </c>
      <c r="Q1059" s="85">
        <f t="shared" si="220"/>
        <v>591</v>
      </c>
    </row>
    <row r="1060" spans="1:17" ht="33">
      <c r="A1060" s="61" t="str">
        <f ca="1">IF(ISERROR(MATCH(F1060,Код_КВР,0)),"",INDIRECT(ADDRESS(MATCH(F1060,Код_КВР,0)+1,2,,,"КВР")))</f>
        <v>Предоставление субсидий бюджетным, автономным учреждениям и иным некоммерческим организациям</v>
      </c>
      <c r="B1060" s="88">
        <v>808</v>
      </c>
      <c r="C1060" s="8" t="s">
        <v>230</v>
      </c>
      <c r="D1060" s="8" t="s">
        <v>224</v>
      </c>
      <c r="E1060" s="115" t="s">
        <v>85</v>
      </c>
      <c r="F1060" s="115">
        <v>600</v>
      </c>
      <c r="G1060" s="69">
        <f t="shared" si="221"/>
        <v>591</v>
      </c>
      <c r="H1060" s="69">
        <f t="shared" si="221"/>
        <v>0</v>
      </c>
      <c r="I1060" s="69">
        <f t="shared" si="214"/>
        <v>591</v>
      </c>
      <c r="J1060" s="69">
        <f t="shared" si="221"/>
        <v>0</v>
      </c>
      <c r="K1060" s="85">
        <f t="shared" si="209"/>
        <v>591</v>
      </c>
      <c r="L1060" s="13">
        <f t="shared" si="221"/>
        <v>0</v>
      </c>
      <c r="M1060" s="85">
        <f t="shared" si="210"/>
        <v>591</v>
      </c>
      <c r="N1060" s="13">
        <f t="shared" si="221"/>
        <v>0</v>
      </c>
      <c r="O1060" s="85">
        <f t="shared" si="211"/>
        <v>591</v>
      </c>
      <c r="P1060" s="13">
        <f t="shared" si="221"/>
        <v>0</v>
      </c>
      <c r="Q1060" s="85">
        <f t="shared" si="220"/>
        <v>591</v>
      </c>
    </row>
    <row r="1061" spans="1:17" ht="12.75">
      <c r="A1061" s="61" t="str">
        <f ca="1">IF(ISERROR(MATCH(F1061,Код_КВР,0)),"",INDIRECT(ADDRESS(MATCH(F1061,Код_КВР,0)+1,2,,,"КВР")))</f>
        <v>Субсидии бюджетным учреждениям</v>
      </c>
      <c r="B1061" s="88">
        <v>808</v>
      </c>
      <c r="C1061" s="8" t="s">
        <v>230</v>
      </c>
      <c r="D1061" s="8" t="s">
        <v>224</v>
      </c>
      <c r="E1061" s="115" t="s">
        <v>85</v>
      </c>
      <c r="F1061" s="115">
        <v>610</v>
      </c>
      <c r="G1061" s="69">
        <f t="shared" si="221"/>
        <v>591</v>
      </c>
      <c r="H1061" s="69">
        <f t="shared" si="221"/>
        <v>0</v>
      </c>
      <c r="I1061" s="69">
        <f t="shared" si="214"/>
        <v>591</v>
      </c>
      <c r="J1061" s="69">
        <f t="shared" si="221"/>
        <v>0</v>
      </c>
      <c r="K1061" s="85">
        <f t="shared" si="209"/>
        <v>591</v>
      </c>
      <c r="L1061" s="13">
        <f t="shared" si="221"/>
        <v>0</v>
      </c>
      <c r="M1061" s="85">
        <f t="shared" si="210"/>
        <v>591</v>
      </c>
      <c r="N1061" s="13">
        <f t="shared" si="221"/>
        <v>0</v>
      </c>
      <c r="O1061" s="85">
        <f t="shared" si="211"/>
        <v>591</v>
      </c>
      <c r="P1061" s="13">
        <f t="shared" si="221"/>
        <v>0</v>
      </c>
      <c r="Q1061" s="85">
        <f t="shared" si="220"/>
        <v>591</v>
      </c>
    </row>
    <row r="1062" spans="1:17" ht="12.75">
      <c r="A1062" s="61" t="str">
        <f ca="1">IF(ISERROR(MATCH(F1062,Код_КВР,0)),"",INDIRECT(ADDRESS(MATCH(F1062,Код_КВР,0)+1,2,,,"КВР")))</f>
        <v>Субсидии бюджетным учреждениям на иные цели</v>
      </c>
      <c r="B1062" s="88">
        <v>808</v>
      </c>
      <c r="C1062" s="8" t="s">
        <v>230</v>
      </c>
      <c r="D1062" s="8" t="s">
        <v>224</v>
      </c>
      <c r="E1062" s="115" t="s">
        <v>85</v>
      </c>
      <c r="F1062" s="115">
        <v>612</v>
      </c>
      <c r="G1062" s="69">
        <v>591</v>
      </c>
      <c r="H1062" s="69"/>
      <c r="I1062" s="69">
        <f t="shared" si="214"/>
        <v>591</v>
      </c>
      <c r="J1062" s="69"/>
      <c r="K1062" s="85">
        <f t="shared" si="209"/>
        <v>591</v>
      </c>
      <c r="L1062" s="13"/>
      <c r="M1062" s="85">
        <f t="shared" si="210"/>
        <v>591</v>
      </c>
      <c r="N1062" s="13"/>
      <c r="O1062" s="85">
        <f t="shared" si="211"/>
        <v>591</v>
      </c>
      <c r="P1062" s="13"/>
      <c r="Q1062" s="85">
        <f t="shared" si="220"/>
        <v>591</v>
      </c>
    </row>
    <row r="1063" spans="1:17" ht="12.75" hidden="1">
      <c r="A1063" s="61" t="str">
        <f ca="1">IF(ISERROR(MATCH(E1063,Код_КЦСР,0)),"",INDIRECT(ADDRESS(MATCH(E1063,Код_КЦСР,0)+1,2,,,"КЦСР")))</f>
        <v>Ремонт и оборудование эвакуационных путей  зданий</v>
      </c>
      <c r="B1063" s="88">
        <v>808</v>
      </c>
      <c r="C1063" s="8" t="s">
        <v>230</v>
      </c>
      <c r="D1063" s="8" t="s">
        <v>224</v>
      </c>
      <c r="E1063" s="115" t="s">
        <v>89</v>
      </c>
      <c r="F1063" s="115"/>
      <c r="G1063" s="69">
        <f>G1064</f>
        <v>0</v>
      </c>
      <c r="H1063" s="69">
        <f>H1064</f>
        <v>0</v>
      </c>
      <c r="I1063" s="69">
        <f t="shared" si="214"/>
        <v>0</v>
      </c>
      <c r="J1063" s="69">
        <f>J1064</f>
        <v>0</v>
      </c>
      <c r="K1063" s="85">
        <f t="shared" si="209"/>
        <v>0</v>
      </c>
      <c r="L1063" s="13">
        <f>L1064</f>
        <v>0</v>
      </c>
      <c r="M1063" s="85">
        <f t="shared" si="210"/>
        <v>0</v>
      </c>
      <c r="N1063" s="13">
        <f>N1064</f>
        <v>0</v>
      </c>
      <c r="O1063" s="85">
        <f t="shared" si="211"/>
        <v>0</v>
      </c>
      <c r="P1063" s="13">
        <f>P1064</f>
        <v>0</v>
      </c>
      <c r="Q1063" s="85">
        <f t="shared" si="220"/>
        <v>0</v>
      </c>
    </row>
    <row r="1064" spans="1:17" ht="33" hidden="1">
      <c r="A1064" s="61" t="str">
        <f ca="1">IF(ISERROR(MATCH(F1064,Код_КВР,0)),"",INDIRECT(ADDRESS(MATCH(F1064,Код_КВР,0)+1,2,,,"КВР")))</f>
        <v>Предоставление субсидий бюджетным, автономным учреждениям и иным некоммерческим организациям</v>
      </c>
      <c r="B1064" s="88">
        <v>808</v>
      </c>
      <c r="C1064" s="8" t="s">
        <v>230</v>
      </c>
      <c r="D1064" s="8" t="s">
        <v>224</v>
      </c>
      <c r="E1064" s="115" t="s">
        <v>89</v>
      </c>
      <c r="F1064" s="115">
        <v>600</v>
      </c>
      <c r="G1064" s="69">
        <f>G1065+G1067</f>
        <v>0</v>
      </c>
      <c r="H1064" s="69">
        <f>H1065+H1067</f>
        <v>0</v>
      </c>
      <c r="I1064" s="69">
        <f t="shared" si="214"/>
        <v>0</v>
      </c>
      <c r="J1064" s="69">
        <f>J1065+J1067</f>
        <v>0</v>
      </c>
      <c r="K1064" s="85">
        <f t="shared" si="209"/>
        <v>0</v>
      </c>
      <c r="L1064" s="13">
        <f>L1065+L1067</f>
        <v>0</v>
      </c>
      <c r="M1064" s="85">
        <f t="shared" si="210"/>
        <v>0</v>
      </c>
      <c r="N1064" s="13">
        <f>N1065+N1067</f>
        <v>0</v>
      </c>
      <c r="O1064" s="85">
        <f t="shared" si="211"/>
        <v>0</v>
      </c>
      <c r="P1064" s="13">
        <f>P1065+P1067</f>
        <v>0</v>
      </c>
      <c r="Q1064" s="85">
        <f t="shared" si="220"/>
        <v>0</v>
      </c>
    </row>
    <row r="1065" spans="1:17" ht="12.75" hidden="1">
      <c r="A1065" s="61" t="str">
        <f ca="1">IF(ISERROR(MATCH(F1065,Код_КВР,0)),"",INDIRECT(ADDRESS(MATCH(F1065,Код_КВР,0)+1,2,,,"КВР")))</f>
        <v>Субсидии бюджетным учреждениям</v>
      </c>
      <c r="B1065" s="88">
        <v>808</v>
      </c>
      <c r="C1065" s="8" t="s">
        <v>230</v>
      </c>
      <c r="D1065" s="8" t="s">
        <v>224</v>
      </c>
      <c r="E1065" s="115" t="s">
        <v>89</v>
      </c>
      <c r="F1065" s="115">
        <v>610</v>
      </c>
      <c r="G1065" s="69">
        <f>G1066</f>
        <v>0</v>
      </c>
      <c r="H1065" s="69">
        <f>H1066</f>
        <v>0</v>
      </c>
      <c r="I1065" s="69">
        <f t="shared" si="214"/>
        <v>0</v>
      </c>
      <c r="J1065" s="69">
        <f>J1066</f>
        <v>0</v>
      </c>
      <c r="K1065" s="85">
        <f t="shared" si="209"/>
        <v>0</v>
      </c>
      <c r="L1065" s="13">
        <f>L1066</f>
        <v>0</v>
      </c>
      <c r="M1065" s="85">
        <f t="shared" si="210"/>
        <v>0</v>
      </c>
      <c r="N1065" s="13">
        <f>N1066</f>
        <v>0</v>
      </c>
      <c r="O1065" s="85">
        <f t="shared" si="211"/>
        <v>0</v>
      </c>
      <c r="P1065" s="13">
        <f>P1066</f>
        <v>0</v>
      </c>
      <c r="Q1065" s="85">
        <f t="shared" si="220"/>
        <v>0</v>
      </c>
    </row>
    <row r="1066" spans="1:17" ht="12.75" hidden="1">
      <c r="A1066" s="61" t="str">
        <f ca="1">IF(ISERROR(MATCH(F1066,Код_КВР,0)),"",INDIRECT(ADDRESS(MATCH(F1066,Код_КВР,0)+1,2,,,"КВР")))</f>
        <v>Субсидии бюджетным учреждениям на иные цели</v>
      </c>
      <c r="B1066" s="88">
        <v>808</v>
      </c>
      <c r="C1066" s="8" t="s">
        <v>230</v>
      </c>
      <c r="D1066" s="8" t="s">
        <v>224</v>
      </c>
      <c r="E1066" s="115" t="s">
        <v>89</v>
      </c>
      <c r="F1066" s="115">
        <v>612</v>
      </c>
      <c r="G1066" s="69"/>
      <c r="H1066" s="69"/>
      <c r="I1066" s="69">
        <f t="shared" si="214"/>
        <v>0</v>
      </c>
      <c r="J1066" s="69"/>
      <c r="K1066" s="85">
        <f t="shared" si="209"/>
        <v>0</v>
      </c>
      <c r="L1066" s="13"/>
      <c r="M1066" s="85">
        <f t="shared" si="210"/>
        <v>0</v>
      </c>
      <c r="N1066" s="13"/>
      <c r="O1066" s="85">
        <f t="shared" si="211"/>
        <v>0</v>
      </c>
      <c r="P1066" s="13"/>
      <c r="Q1066" s="85">
        <f t="shared" si="220"/>
        <v>0</v>
      </c>
    </row>
    <row r="1067" spans="1:17" ht="12.75" hidden="1">
      <c r="A1067" s="61" t="str">
        <f ca="1">IF(ISERROR(MATCH(F1067,Код_КВР,0)),"",INDIRECT(ADDRESS(MATCH(F1067,Код_КВР,0)+1,2,,,"КВР")))</f>
        <v>Субсидии автономным учреждениям</v>
      </c>
      <c r="B1067" s="88">
        <v>808</v>
      </c>
      <c r="C1067" s="8" t="s">
        <v>230</v>
      </c>
      <c r="D1067" s="8" t="s">
        <v>224</v>
      </c>
      <c r="E1067" s="115" t="s">
        <v>89</v>
      </c>
      <c r="F1067" s="115">
        <v>620</v>
      </c>
      <c r="G1067" s="69">
        <f>G1068</f>
        <v>0</v>
      </c>
      <c r="H1067" s="69">
        <f>H1068</f>
        <v>0</v>
      </c>
      <c r="I1067" s="69">
        <f t="shared" si="214"/>
        <v>0</v>
      </c>
      <c r="J1067" s="69">
        <f>J1068</f>
        <v>0</v>
      </c>
      <c r="K1067" s="85">
        <f t="shared" si="209"/>
        <v>0</v>
      </c>
      <c r="L1067" s="13">
        <f>L1068</f>
        <v>0</v>
      </c>
      <c r="M1067" s="85">
        <f t="shared" si="210"/>
        <v>0</v>
      </c>
      <c r="N1067" s="13">
        <f>N1068</f>
        <v>0</v>
      </c>
      <c r="O1067" s="85">
        <f t="shared" si="211"/>
        <v>0</v>
      </c>
      <c r="P1067" s="13">
        <f>P1068</f>
        <v>0</v>
      </c>
      <c r="Q1067" s="85">
        <f t="shared" si="220"/>
        <v>0</v>
      </c>
    </row>
    <row r="1068" spans="1:17" ht="12.75" hidden="1">
      <c r="A1068" s="61" t="str">
        <f ca="1">IF(ISERROR(MATCH(F1068,Код_КВР,0)),"",INDIRECT(ADDRESS(MATCH(F1068,Код_КВР,0)+1,2,,,"КВР")))</f>
        <v>Субсидии автономным учреждениям на иные цели</v>
      </c>
      <c r="B1068" s="88">
        <v>808</v>
      </c>
      <c r="C1068" s="8" t="s">
        <v>230</v>
      </c>
      <c r="D1068" s="8" t="s">
        <v>224</v>
      </c>
      <c r="E1068" s="115" t="s">
        <v>89</v>
      </c>
      <c r="F1068" s="115">
        <v>622</v>
      </c>
      <c r="G1068" s="69"/>
      <c r="H1068" s="69"/>
      <c r="I1068" s="69">
        <f t="shared" si="214"/>
        <v>0</v>
      </c>
      <c r="J1068" s="69"/>
      <c r="K1068" s="85">
        <f t="shared" si="209"/>
        <v>0</v>
      </c>
      <c r="L1068" s="13"/>
      <c r="M1068" s="85">
        <f t="shared" si="210"/>
        <v>0</v>
      </c>
      <c r="N1068" s="13"/>
      <c r="O1068" s="85">
        <f t="shared" si="211"/>
        <v>0</v>
      </c>
      <c r="P1068" s="13"/>
      <c r="Q1068" s="85">
        <f t="shared" si="220"/>
        <v>0</v>
      </c>
    </row>
    <row r="1069" spans="1:17" ht="12.75">
      <c r="A1069" s="61" t="str">
        <f ca="1">IF(ISERROR(MATCH(E1069,Код_КЦСР,0)),"",INDIRECT(ADDRESS(MATCH(E1069,Код_КЦСР,0)+1,2,,,"КЦСР")))</f>
        <v>Установка распашных решеток на окнах зданий</v>
      </c>
      <c r="B1069" s="88">
        <v>808</v>
      </c>
      <c r="C1069" s="8" t="s">
        <v>230</v>
      </c>
      <c r="D1069" s="8" t="s">
        <v>224</v>
      </c>
      <c r="E1069" s="115" t="s">
        <v>105</v>
      </c>
      <c r="F1069" s="115"/>
      <c r="G1069" s="69">
        <f>G1070</f>
        <v>105.4</v>
      </c>
      <c r="H1069" s="69">
        <f>H1070</f>
        <v>0</v>
      </c>
      <c r="I1069" s="69">
        <f t="shared" si="214"/>
        <v>105.4</v>
      </c>
      <c r="J1069" s="69">
        <f>J1070</f>
        <v>0</v>
      </c>
      <c r="K1069" s="85">
        <f t="shared" si="209"/>
        <v>105.4</v>
      </c>
      <c r="L1069" s="13">
        <f>L1070</f>
        <v>0</v>
      </c>
      <c r="M1069" s="85">
        <f t="shared" si="210"/>
        <v>105.4</v>
      </c>
      <c r="N1069" s="13">
        <f>N1070</f>
        <v>0</v>
      </c>
      <c r="O1069" s="85">
        <f t="shared" si="211"/>
        <v>105.4</v>
      </c>
      <c r="P1069" s="13">
        <f>P1070</f>
        <v>0</v>
      </c>
      <c r="Q1069" s="85">
        <f t="shared" si="220"/>
        <v>105.4</v>
      </c>
    </row>
    <row r="1070" spans="1:17" ht="33">
      <c r="A1070" s="61" t="str">
        <f ca="1">IF(ISERROR(MATCH(F1070,Код_КВР,0)),"",INDIRECT(ADDRESS(MATCH(F1070,Код_КВР,0)+1,2,,,"КВР")))</f>
        <v>Предоставление субсидий бюджетным, автономным учреждениям и иным некоммерческим организациям</v>
      </c>
      <c r="B1070" s="88">
        <v>808</v>
      </c>
      <c r="C1070" s="8" t="s">
        <v>230</v>
      </c>
      <c r="D1070" s="8" t="s">
        <v>224</v>
      </c>
      <c r="E1070" s="115" t="s">
        <v>105</v>
      </c>
      <c r="F1070" s="115">
        <v>600</v>
      </c>
      <c r="G1070" s="69">
        <f>G1071+G1073</f>
        <v>105.4</v>
      </c>
      <c r="H1070" s="69">
        <f>H1071+H1073</f>
        <v>0</v>
      </c>
      <c r="I1070" s="69">
        <f t="shared" si="214"/>
        <v>105.4</v>
      </c>
      <c r="J1070" s="69">
        <f>J1071+J1073</f>
        <v>0</v>
      </c>
      <c r="K1070" s="85">
        <f t="shared" si="209"/>
        <v>105.4</v>
      </c>
      <c r="L1070" s="13">
        <f>L1071+L1073</f>
        <v>0</v>
      </c>
      <c r="M1070" s="85">
        <f t="shared" si="210"/>
        <v>105.4</v>
      </c>
      <c r="N1070" s="13">
        <f>N1071+N1073</f>
        <v>0</v>
      </c>
      <c r="O1070" s="85">
        <f t="shared" si="211"/>
        <v>105.4</v>
      </c>
      <c r="P1070" s="13">
        <f>P1071+P1073</f>
        <v>0</v>
      </c>
      <c r="Q1070" s="85">
        <f t="shared" si="220"/>
        <v>105.4</v>
      </c>
    </row>
    <row r="1071" spans="1:17" ht="12.75">
      <c r="A1071" s="61" t="str">
        <f ca="1">IF(ISERROR(MATCH(F1071,Код_КВР,0)),"",INDIRECT(ADDRESS(MATCH(F1071,Код_КВР,0)+1,2,,,"КВР")))</f>
        <v>Субсидии бюджетным учреждениям</v>
      </c>
      <c r="B1071" s="88">
        <v>808</v>
      </c>
      <c r="C1071" s="8" t="s">
        <v>230</v>
      </c>
      <c r="D1071" s="8" t="s">
        <v>224</v>
      </c>
      <c r="E1071" s="115" t="s">
        <v>105</v>
      </c>
      <c r="F1071" s="115">
        <v>610</v>
      </c>
      <c r="G1071" s="69">
        <f>G1072</f>
        <v>55.4</v>
      </c>
      <c r="H1071" s="69">
        <f>H1072</f>
        <v>0</v>
      </c>
      <c r="I1071" s="69">
        <f t="shared" si="214"/>
        <v>55.4</v>
      </c>
      <c r="J1071" s="69">
        <f>J1072</f>
        <v>0</v>
      </c>
      <c r="K1071" s="85">
        <f t="shared" si="209"/>
        <v>55.4</v>
      </c>
      <c r="L1071" s="13">
        <f>L1072</f>
        <v>0</v>
      </c>
      <c r="M1071" s="85">
        <f t="shared" si="210"/>
        <v>55.4</v>
      </c>
      <c r="N1071" s="13">
        <f>N1072</f>
        <v>0</v>
      </c>
      <c r="O1071" s="85">
        <f t="shared" si="211"/>
        <v>55.4</v>
      </c>
      <c r="P1071" s="13">
        <f>P1072</f>
        <v>0</v>
      </c>
      <c r="Q1071" s="85">
        <f t="shared" si="220"/>
        <v>55.4</v>
      </c>
    </row>
    <row r="1072" spans="1:17" ht="12.75">
      <c r="A1072" s="61" t="str">
        <f ca="1">IF(ISERROR(MATCH(F1072,Код_КВР,0)),"",INDIRECT(ADDRESS(MATCH(F1072,Код_КВР,0)+1,2,,,"КВР")))</f>
        <v>Субсидии бюджетным учреждениям на иные цели</v>
      </c>
      <c r="B1072" s="88">
        <v>808</v>
      </c>
      <c r="C1072" s="8" t="s">
        <v>230</v>
      </c>
      <c r="D1072" s="8" t="s">
        <v>224</v>
      </c>
      <c r="E1072" s="115" t="s">
        <v>105</v>
      </c>
      <c r="F1072" s="115">
        <v>612</v>
      </c>
      <c r="G1072" s="69">
        <v>55.4</v>
      </c>
      <c r="H1072" s="69"/>
      <c r="I1072" s="69">
        <f t="shared" si="214"/>
        <v>55.4</v>
      </c>
      <c r="J1072" s="69"/>
      <c r="K1072" s="85">
        <f t="shared" si="209"/>
        <v>55.4</v>
      </c>
      <c r="L1072" s="13"/>
      <c r="M1072" s="85">
        <f t="shared" si="210"/>
        <v>55.4</v>
      </c>
      <c r="N1072" s="13"/>
      <c r="O1072" s="85">
        <f t="shared" si="211"/>
        <v>55.4</v>
      </c>
      <c r="P1072" s="13"/>
      <c r="Q1072" s="85">
        <f t="shared" si="220"/>
        <v>55.4</v>
      </c>
    </row>
    <row r="1073" spans="1:17" ht="12.75">
      <c r="A1073" s="61" t="str">
        <f ca="1">IF(ISERROR(MATCH(F1073,Код_КВР,0)),"",INDIRECT(ADDRESS(MATCH(F1073,Код_КВР,0)+1,2,,,"КВР")))</f>
        <v>Субсидии автономным учреждениям</v>
      </c>
      <c r="B1073" s="88">
        <v>808</v>
      </c>
      <c r="C1073" s="8" t="s">
        <v>230</v>
      </c>
      <c r="D1073" s="8" t="s">
        <v>224</v>
      </c>
      <c r="E1073" s="115" t="s">
        <v>105</v>
      </c>
      <c r="F1073" s="115">
        <v>620</v>
      </c>
      <c r="G1073" s="69">
        <f>G1074</f>
        <v>50</v>
      </c>
      <c r="H1073" s="69">
        <f>H1074</f>
        <v>0</v>
      </c>
      <c r="I1073" s="69">
        <f t="shared" si="214"/>
        <v>50</v>
      </c>
      <c r="J1073" s="69">
        <f>J1074</f>
        <v>0</v>
      </c>
      <c r="K1073" s="85">
        <f t="shared" si="209"/>
        <v>50</v>
      </c>
      <c r="L1073" s="13">
        <f>L1074</f>
        <v>0</v>
      </c>
      <c r="M1073" s="85">
        <f t="shared" si="210"/>
        <v>50</v>
      </c>
      <c r="N1073" s="13">
        <f>N1074</f>
        <v>0</v>
      </c>
      <c r="O1073" s="85">
        <f t="shared" si="211"/>
        <v>50</v>
      </c>
      <c r="P1073" s="13">
        <f>P1074</f>
        <v>0</v>
      </c>
      <c r="Q1073" s="85">
        <f t="shared" si="220"/>
        <v>50</v>
      </c>
    </row>
    <row r="1074" spans="1:17" ht="12.75">
      <c r="A1074" s="61" t="str">
        <f ca="1">IF(ISERROR(MATCH(F1074,Код_КВР,0)),"",INDIRECT(ADDRESS(MATCH(F1074,Код_КВР,0)+1,2,,,"КВР")))</f>
        <v>Субсидии автономным учреждениям на иные цели</v>
      </c>
      <c r="B1074" s="88">
        <v>808</v>
      </c>
      <c r="C1074" s="8" t="s">
        <v>230</v>
      </c>
      <c r="D1074" s="8" t="s">
        <v>224</v>
      </c>
      <c r="E1074" s="115" t="s">
        <v>105</v>
      </c>
      <c r="F1074" s="115">
        <v>622</v>
      </c>
      <c r="G1074" s="69">
        <v>50</v>
      </c>
      <c r="H1074" s="69"/>
      <c r="I1074" s="69">
        <f t="shared" si="214"/>
        <v>50</v>
      </c>
      <c r="J1074" s="69"/>
      <c r="K1074" s="85">
        <f t="shared" si="209"/>
        <v>50</v>
      </c>
      <c r="L1074" s="13"/>
      <c r="M1074" s="85">
        <f t="shared" si="210"/>
        <v>50</v>
      </c>
      <c r="N1074" s="13"/>
      <c r="O1074" s="85">
        <f t="shared" si="211"/>
        <v>50</v>
      </c>
      <c r="P1074" s="13"/>
      <c r="Q1074" s="85">
        <f t="shared" si="220"/>
        <v>50</v>
      </c>
    </row>
    <row r="1075" spans="1:17" ht="33">
      <c r="A1075" s="61" t="str">
        <f ca="1">IF(ISERROR(MATCH(E1075,Код_КЦСР,0)),"",INDIRECT(ADDRESS(MATCH(E1075,Код_КЦСР,0)+1,2,,,"КЦСР")))</f>
        <v>Непрограммные направления деятельности органов местного самоуправления</v>
      </c>
      <c r="B1075" s="88">
        <v>808</v>
      </c>
      <c r="C1075" s="8" t="s">
        <v>230</v>
      </c>
      <c r="D1075" s="8" t="s">
        <v>224</v>
      </c>
      <c r="E1075" s="115" t="s">
        <v>305</v>
      </c>
      <c r="F1075" s="115"/>
      <c r="G1075" s="69">
        <f aca="true" t="shared" si="222" ref="G1075:P1077">G1076</f>
        <v>8849.3</v>
      </c>
      <c r="H1075" s="69">
        <f t="shared" si="222"/>
        <v>0</v>
      </c>
      <c r="I1075" s="69">
        <f t="shared" si="214"/>
        <v>8849.3</v>
      </c>
      <c r="J1075" s="69">
        <f t="shared" si="222"/>
        <v>36</v>
      </c>
      <c r="K1075" s="85">
        <f t="shared" si="209"/>
        <v>8885.3</v>
      </c>
      <c r="L1075" s="13">
        <f t="shared" si="222"/>
        <v>0</v>
      </c>
      <c r="M1075" s="85">
        <f t="shared" si="210"/>
        <v>8885.3</v>
      </c>
      <c r="N1075" s="13">
        <f t="shared" si="222"/>
        <v>0</v>
      </c>
      <c r="O1075" s="85">
        <f t="shared" si="211"/>
        <v>8885.3</v>
      </c>
      <c r="P1075" s="13">
        <f t="shared" si="222"/>
        <v>0</v>
      </c>
      <c r="Q1075" s="85">
        <f t="shared" si="220"/>
        <v>8885.3</v>
      </c>
    </row>
    <row r="1076" spans="1:17" ht="12.75">
      <c r="A1076" s="61" t="str">
        <f ca="1">IF(ISERROR(MATCH(E1076,Код_КЦСР,0)),"",INDIRECT(ADDRESS(MATCH(E1076,Код_КЦСР,0)+1,2,,,"КЦСР")))</f>
        <v>Расходы, не включенные в муниципальные программы города Череповца</v>
      </c>
      <c r="B1076" s="88">
        <v>808</v>
      </c>
      <c r="C1076" s="8" t="s">
        <v>230</v>
      </c>
      <c r="D1076" s="8" t="s">
        <v>224</v>
      </c>
      <c r="E1076" s="115" t="s">
        <v>307</v>
      </c>
      <c r="F1076" s="115"/>
      <c r="G1076" s="69">
        <f t="shared" si="222"/>
        <v>8849.3</v>
      </c>
      <c r="H1076" s="69">
        <f t="shared" si="222"/>
        <v>0</v>
      </c>
      <c r="I1076" s="69">
        <f t="shared" si="214"/>
        <v>8849.3</v>
      </c>
      <c r="J1076" s="69">
        <f>J1077+J1087</f>
        <v>36</v>
      </c>
      <c r="K1076" s="85">
        <f t="shared" si="209"/>
        <v>8885.3</v>
      </c>
      <c r="L1076" s="13">
        <f>L1077+L1087</f>
        <v>0</v>
      </c>
      <c r="M1076" s="85">
        <f t="shared" si="210"/>
        <v>8885.3</v>
      </c>
      <c r="N1076" s="13">
        <f>N1077+N1087</f>
        <v>0</v>
      </c>
      <c r="O1076" s="85">
        <f t="shared" si="211"/>
        <v>8885.3</v>
      </c>
      <c r="P1076" s="13">
        <f>P1077+P1087</f>
        <v>0</v>
      </c>
      <c r="Q1076" s="85">
        <f t="shared" si="220"/>
        <v>8885.3</v>
      </c>
    </row>
    <row r="1077" spans="1:17" ht="33">
      <c r="A1077" s="61" t="str">
        <f ca="1">IF(ISERROR(MATCH(E1077,Код_КЦСР,0)),"",INDIRECT(ADDRESS(MATCH(E1077,Код_КЦСР,0)+1,2,,,"КЦСР")))</f>
        <v>Руководство и управление в сфере установленных функций органов местного самоуправления</v>
      </c>
      <c r="B1077" s="88">
        <v>808</v>
      </c>
      <c r="C1077" s="8" t="s">
        <v>230</v>
      </c>
      <c r="D1077" s="8" t="s">
        <v>224</v>
      </c>
      <c r="E1077" s="115" t="s">
        <v>309</v>
      </c>
      <c r="F1077" s="115"/>
      <c r="G1077" s="69">
        <f t="shared" si="222"/>
        <v>8849.3</v>
      </c>
      <c r="H1077" s="69">
        <f t="shared" si="222"/>
        <v>0</v>
      </c>
      <c r="I1077" s="69">
        <f t="shared" si="214"/>
        <v>8849.3</v>
      </c>
      <c r="J1077" s="69">
        <f t="shared" si="222"/>
        <v>0</v>
      </c>
      <c r="K1077" s="85">
        <f aca="true" t="shared" si="223" ref="K1077:K1149">I1077+J1077</f>
        <v>8849.3</v>
      </c>
      <c r="L1077" s="13">
        <f t="shared" si="222"/>
        <v>0</v>
      </c>
      <c r="M1077" s="85">
        <f t="shared" si="210"/>
        <v>8849.3</v>
      </c>
      <c r="N1077" s="13">
        <f t="shared" si="222"/>
        <v>0</v>
      </c>
      <c r="O1077" s="85">
        <f t="shared" si="211"/>
        <v>8849.3</v>
      </c>
      <c r="P1077" s="13">
        <f t="shared" si="222"/>
        <v>0</v>
      </c>
      <c r="Q1077" s="85">
        <f t="shared" si="220"/>
        <v>8849.3</v>
      </c>
    </row>
    <row r="1078" spans="1:17" ht="12.75">
      <c r="A1078" s="61" t="str">
        <f ca="1">IF(ISERROR(MATCH(E1078,Код_КЦСР,0)),"",INDIRECT(ADDRESS(MATCH(E1078,Код_КЦСР,0)+1,2,,,"КЦСР")))</f>
        <v>Центральный аппарат</v>
      </c>
      <c r="B1078" s="88">
        <v>808</v>
      </c>
      <c r="C1078" s="8" t="s">
        <v>230</v>
      </c>
      <c r="D1078" s="8" t="s">
        <v>224</v>
      </c>
      <c r="E1078" s="115" t="s">
        <v>312</v>
      </c>
      <c r="F1078" s="115"/>
      <c r="G1078" s="69">
        <f>G1079+G1081+G1084</f>
        <v>8849.3</v>
      </c>
      <c r="H1078" s="69">
        <f>H1079+H1081+H1084</f>
        <v>0</v>
      </c>
      <c r="I1078" s="69">
        <f t="shared" si="214"/>
        <v>8849.3</v>
      </c>
      <c r="J1078" s="69">
        <f>J1079+J1081+J1084</f>
        <v>0</v>
      </c>
      <c r="K1078" s="85">
        <f t="shared" si="223"/>
        <v>8849.3</v>
      </c>
      <c r="L1078" s="13">
        <f>L1079+L1081+L1084</f>
        <v>0</v>
      </c>
      <c r="M1078" s="85">
        <f t="shared" si="210"/>
        <v>8849.3</v>
      </c>
      <c r="N1078" s="13">
        <f>N1079+N1081+N1084</f>
        <v>0</v>
      </c>
      <c r="O1078" s="85">
        <f t="shared" si="211"/>
        <v>8849.3</v>
      </c>
      <c r="P1078" s="13">
        <f>P1079+P1081+P1084</f>
        <v>0</v>
      </c>
      <c r="Q1078" s="85">
        <f t="shared" si="220"/>
        <v>8849.3</v>
      </c>
    </row>
    <row r="1079" spans="1:17" ht="33">
      <c r="A1079" s="61" t="str">
        <f aca="true" t="shared" si="224" ref="A1079:A1085">IF(ISERROR(MATCH(F1079,Код_КВР,0)),"",INDIRECT(ADDRESS(MATCH(F1079,Код_КВР,0)+1,2,,,"КВР")))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079" s="88">
        <v>808</v>
      </c>
      <c r="C1079" s="8" t="s">
        <v>230</v>
      </c>
      <c r="D1079" s="8" t="s">
        <v>224</v>
      </c>
      <c r="E1079" s="115" t="s">
        <v>312</v>
      </c>
      <c r="F1079" s="115">
        <v>100</v>
      </c>
      <c r="G1079" s="69">
        <f>G1080</f>
        <v>8833.5</v>
      </c>
      <c r="H1079" s="69">
        <f>H1080</f>
        <v>0</v>
      </c>
      <c r="I1079" s="69">
        <f t="shared" si="214"/>
        <v>8833.5</v>
      </c>
      <c r="J1079" s="69">
        <f>J1080</f>
        <v>0</v>
      </c>
      <c r="K1079" s="85">
        <f t="shared" si="223"/>
        <v>8833.5</v>
      </c>
      <c r="L1079" s="13">
        <f>L1080</f>
        <v>0</v>
      </c>
      <c r="M1079" s="85">
        <f t="shared" si="210"/>
        <v>8833.5</v>
      </c>
      <c r="N1079" s="13">
        <f>N1080</f>
        <v>0</v>
      </c>
      <c r="O1079" s="85">
        <f t="shared" si="211"/>
        <v>8833.5</v>
      </c>
      <c r="P1079" s="13">
        <f>P1080</f>
        <v>0</v>
      </c>
      <c r="Q1079" s="85">
        <f t="shared" si="220"/>
        <v>8833.5</v>
      </c>
    </row>
    <row r="1080" spans="1:17" ht="12.75">
      <c r="A1080" s="61" t="str">
        <f ca="1" t="shared" si="224"/>
        <v>Расходы на выплаты персоналу муниципальных органов</v>
      </c>
      <c r="B1080" s="88">
        <v>808</v>
      </c>
      <c r="C1080" s="8" t="s">
        <v>230</v>
      </c>
      <c r="D1080" s="8" t="s">
        <v>224</v>
      </c>
      <c r="E1080" s="115" t="s">
        <v>312</v>
      </c>
      <c r="F1080" s="115">
        <v>120</v>
      </c>
      <c r="G1080" s="69">
        <v>8833.5</v>
      </c>
      <c r="H1080" s="69"/>
      <c r="I1080" s="69">
        <f t="shared" si="214"/>
        <v>8833.5</v>
      </c>
      <c r="J1080" s="69"/>
      <c r="K1080" s="85">
        <f t="shared" si="223"/>
        <v>8833.5</v>
      </c>
      <c r="L1080" s="13"/>
      <c r="M1080" s="85">
        <f t="shared" si="210"/>
        <v>8833.5</v>
      </c>
      <c r="N1080" s="13"/>
      <c r="O1080" s="85">
        <f t="shared" si="211"/>
        <v>8833.5</v>
      </c>
      <c r="P1080" s="13"/>
      <c r="Q1080" s="85">
        <f t="shared" si="220"/>
        <v>8833.5</v>
      </c>
    </row>
    <row r="1081" spans="1:17" ht="12.75">
      <c r="A1081" s="61" t="str">
        <f ca="1" t="shared" si="224"/>
        <v>Закупка товаров, работ и услуг для муниципальных нужд</v>
      </c>
      <c r="B1081" s="88">
        <v>808</v>
      </c>
      <c r="C1081" s="8" t="s">
        <v>230</v>
      </c>
      <c r="D1081" s="8" t="s">
        <v>224</v>
      </c>
      <c r="E1081" s="115" t="s">
        <v>312</v>
      </c>
      <c r="F1081" s="115">
        <v>200</v>
      </c>
      <c r="G1081" s="69">
        <f>G1082</f>
        <v>14.3</v>
      </c>
      <c r="H1081" s="69">
        <f>H1082</f>
        <v>0</v>
      </c>
      <c r="I1081" s="69">
        <f t="shared" si="214"/>
        <v>14.3</v>
      </c>
      <c r="J1081" s="69">
        <f>J1082</f>
        <v>0</v>
      </c>
      <c r="K1081" s="85">
        <f t="shared" si="223"/>
        <v>14.3</v>
      </c>
      <c r="L1081" s="13">
        <f>L1082</f>
        <v>0</v>
      </c>
      <c r="M1081" s="85">
        <f t="shared" si="210"/>
        <v>14.3</v>
      </c>
      <c r="N1081" s="13">
        <f>N1082</f>
        <v>0</v>
      </c>
      <c r="O1081" s="85">
        <f t="shared" si="211"/>
        <v>14.3</v>
      </c>
      <c r="P1081" s="13">
        <f>P1082</f>
        <v>0</v>
      </c>
      <c r="Q1081" s="85">
        <f t="shared" si="220"/>
        <v>14.3</v>
      </c>
    </row>
    <row r="1082" spans="1:17" ht="33">
      <c r="A1082" s="61" t="str">
        <f ca="1" t="shared" si="224"/>
        <v>Иные закупки товаров, работ и услуг для обеспечения муниципальных нужд</v>
      </c>
      <c r="B1082" s="88">
        <v>808</v>
      </c>
      <c r="C1082" s="8" t="s">
        <v>230</v>
      </c>
      <c r="D1082" s="8" t="s">
        <v>224</v>
      </c>
      <c r="E1082" s="115" t="s">
        <v>312</v>
      </c>
      <c r="F1082" s="115">
        <v>240</v>
      </c>
      <c r="G1082" s="69">
        <f>G1083</f>
        <v>14.3</v>
      </c>
      <c r="H1082" s="69">
        <f>H1083</f>
        <v>0</v>
      </c>
      <c r="I1082" s="69">
        <f t="shared" si="214"/>
        <v>14.3</v>
      </c>
      <c r="J1082" s="69">
        <f>J1083</f>
        <v>0</v>
      </c>
      <c r="K1082" s="85">
        <f t="shared" si="223"/>
        <v>14.3</v>
      </c>
      <c r="L1082" s="13">
        <f>L1083</f>
        <v>0</v>
      </c>
      <c r="M1082" s="85">
        <f aca="true" t="shared" si="225" ref="M1082:M1145">K1082+L1082</f>
        <v>14.3</v>
      </c>
      <c r="N1082" s="13">
        <f>N1083</f>
        <v>0</v>
      </c>
      <c r="O1082" s="85">
        <f aca="true" t="shared" si="226" ref="O1082:O1145">M1082+N1082</f>
        <v>14.3</v>
      </c>
      <c r="P1082" s="13">
        <f>P1083</f>
        <v>0</v>
      </c>
      <c r="Q1082" s="85">
        <f t="shared" si="220"/>
        <v>14.3</v>
      </c>
    </row>
    <row r="1083" spans="1:17" ht="33">
      <c r="A1083" s="61" t="str">
        <f ca="1" t="shared" si="224"/>
        <v xml:space="preserve">Прочая закупка товаров, работ и услуг для обеспечения муниципальных нужд         </v>
      </c>
      <c r="B1083" s="88">
        <v>808</v>
      </c>
      <c r="C1083" s="8" t="s">
        <v>230</v>
      </c>
      <c r="D1083" s="8" t="s">
        <v>224</v>
      </c>
      <c r="E1083" s="115" t="s">
        <v>312</v>
      </c>
      <c r="F1083" s="115">
        <v>244</v>
      </c>
      <c r="G1083" s="69">
        <v>14.3</v>
      </c>
      <c r="H1083" s="69"/>
      <c r="I1083" s="69">
        <f t="shared" si="214"/>
        <v>14.3</v>
      </c>
      <c r="J1083" s="69"/>
      <c r="K1083" s="85">
        <f t="shared" si="223"/>
        <v>14.3</v>
      </c>
      <c r="L1083" s="13"/>
      <c r="M1083" s="85">
        <f t="shared" si="225"/>
        <v>14.3</v>
      </c>
      <c r="N1083" s="13"/>
      <c r="O1083" s="85">
        <f t="shared" si="226"/>
        <v>14.3</v>
      </c>
      <c r="P1083" s="13"/>
      <c r="Q1083" s="85">
        <f t="shared" si="220"/>
        <v>14.3</v>
      </c>
    </row>
    <row r="1084" spans="1:17" ht="12.75">
      <c r="A1084" s="61" t="str">
        <f ca="1" t="shared" si="224"/>
        <v>Иные бюджетные ассигнования</v>
      </c>
      <c r="B1084" s="88">
        <v>808</v>
      </c>
      <c r="C1084" s="8" t="s">
        <v>230</v>
      </c>
      <c r="D1084" s="8" t="s">
        <v>224</v>
      </c>
      <c r="E1084" s="115" t="s">
        <v>312</v>
      </c>
      <c r="F1084" s="115">
        <v>800</v>
      </c>
      <c r="G1084" s="69">
        <f>G1085</f>
        <v>1.5</v>
      </c>
      <c r="H1084" s="69">
        <f>H1085</f>
        <v>0</v>
      </c>
      <c r="I1084" s="69">
        <f t="shared" si="214"/>
        <v>1.5</v>
      </c>
      <c r="J1084" s="69">
        <f>J1085</f>
        <v>0</v>
      </c>
      <c r="K1084" s="85">
        <f t="shared" si="223"/>
        <v>1.5</v>
      </c>
      <c r="L1084" s="13">
        <f>L1085</f>
        <v>0</v>
      </c>
      <c r="M1084" s="85">
        <f t="shared" si="225"/>
        <v>1.5</v>
      </c>
      <c r="N1084" s="13">
        <f>N1085</f>
        <v>0</v>
      </c>
      <c r="O1084" s="85">
        <f t="shared" si="226"/>
        <v>1.5</v>
      </c>
      <c r="P1084" s="13">
        <f>P1085</f>
        <v>0</v>
      </c>
      <c r="Q1084" s="85">
        <f t="shared" si="220"/>
        <v>1.5</v>
      </c>
    </row>
    <row r="1085" spans="1:17" ht="12.75">
      <c r="A1085" s="61" t="str">
        <f ca="1" t="shared" si="224"/>
        <v>Уплата налогов, сборов и иных платежей</v>
      </c>
      <c r="B1085" s="88">
        <v>808</v>
      </c>
      <c r="C1085" s="8" t="s">
        <v>230</v>
      </c>
      <c r="D1085" s="8" t="s">
        <v>224</v>
      </c>
      <c r="E1085" s="115" t="s">
        <v>312</v>
      </c>
      <c r="F1085" s="115">
        <v>850</v>
      </c>
      <c r="G1085" s="69">
        <f>G1086</f>
        <v>1.5</v>
      </c>
      <c r="H1085" s="69">
        <f>H1086</f>
        <v>0</v>
      </c>
      <c r="I1085" s="69">
        <f t="shared" si="214"/>
        <v>1.5</v>
      </c>
      <c r="J1085" s="69">
        <f>J1086</f>
        <v>0</v>
      </c>
      <c r="K1085" s="85">
        <f t="shared" si="223"/>
        <v>1.5</v>
      </c>
      <c r="L1085" s="13">
        <f>L1086</f>
        <v>0</v>
      </c>
      <c r="M1085" s="85">
        <f t="shared" si="225"/>
        <v>1.5</v>
      </c>
      <c r="N1085" s="13">
        <f>N1086</f>
        <v>0</v>
      </c>
      <c r="O1085" s="85">
        <f t="shared" si="226"/>
        <v>1.5</v>
      </c>
      <c r="P1085" s="13">
        <f>P1086</f>
        <v>0</v>
      </c>
      <c r="Q1085" s="85">
        <f t="shared" si="220"/>
        <v>1.5</v>
      </c>
    </row>
    <row r="1086" spans="1:17" ht="12.75">
      <c r="A1086" s="61" t="str">
        <f ca="1">IF(ISERROR(MATCH(F1086,Код_КВР,0)),"",INDIRECT(ADDRESS(MATCH(F1086,Код_КВР,0)+1,2,,,"КВР")))</f>
        <v>Уплата прочих налогов, сборов и иных платежей</v>
      </c>
      <c r="B1086" s="88">
        <v>808</v>
      </c>
      <c r="C1086" s="8" t="s">
        <v>230</v>
      </c>
      <c r="D1086" s="8" t="s">
        <v>224</v>
      </c>
      <c r="E1086" s="115" t="s">
        <v>312</v>
      </c>
      <c r="F1086" s="115">
        <v>852</v>
      </c>
      <c r="G1086" s="69">
        <v>1.5</v>
      </c>
      <c r="H1086" s="69"/>
      <c r="I1086" s="69">
        <f t="shared" si="214"/>
        <v>1.5</v>
      </c>
      <c r="J1086" s="69"/>
      <c r="K1086" s="85">
        <f t="shared" si="223"/>
        <v>1.5</v>
      </c>
      <c r="L1086" s="13"/>
      <c r="M1086" s="85">
        <f t="shared" si="225"/>
        <v>1.5</v>
      </c>
      <c r="N1086" s="13"/>
      <c r="O1086" s="85">
        <f t="shared" si="226"/>
        <v>1.5</v>
      </c>
      <c r="P1086" s="13"/>
      <c r="Q1086" s="85">
        <f t="shared" si="220"/>
        <v>1.5</v>
      </c>
    </row>
    <row r="1087" spans="1:17" ht="12.75">
      <c r="A1087" s="61" t="str">
        <f ca="1">IF(ISERROR(MATCH(E1087,Код_КЦСР,0)),"",INDIRECT(ADDRESS(MATCH(E1087,Код_КЦСР,0)+1,2,,,"КЦСР")))</f>
        <v>Кредиторская задолженность, сложившаяся по итогам 2013 года</v>
      </c>
      <c r="B1087" s="88">
        <v>808</v>
      </c>
      <c r="C1087" s="8" t="s">
        <v>230</v>
      </c>
      <c r="D1087" s="8" t="s">
        <v>224</v>
      </c>
      <c r="E1087" s="115" t="s">
        <v>377</v>
      </c>
      <c r="F1087" s="115"/>
      <c r="G1087" s="69"/>
      <c r="H1087" s="69"/>
      <c r="I1087" s="69"/>
      <c r="J1087" s="69">
        <f>J1088</f>
        <v>36</v>
      </c>
      <c r="K1087" s="85">
        <f t="shared" si="223"/>
        <v>36</v>
      </c>
      <c r="L1087" s="13">
        <f>L1088</f>
        <v>0</v>
      </c>
      <c r="M1087" s="85">
        <f t="shared" si="225"/>
        <v>36</v>
      </c>
      <c r="N1087" s="13">
        <f>N1088</f>
        <v>0</v>
      </c>
      <c r="O1087" s="85">
        <f t="shared" si="226"/>
        <v>36</v>
      </c>
      <c r="P1087" s="13">
        <f>P1088</f>
        <v>0</v>
      </c>
      <c r="Q1087" s="85">
        <f t="shared" si="220"/>
        <v>36</v>
      </c>
    </row>
    <row r="1088" spans="1:17" ht="33">
      <c r="A1088" s="61" t="str">
        <f ca="1">IF(ISERROR(MATCH(F1088,Код_КВР,0)),"",INDIRECT(ADDRESS(MATCH(F1088,Код_КВР,0)+1,2,,,"КВР")))</f>
        <v>Предоставление субсидий бюджетным, автономным учреждениям и иным некоммерческим организациям</v>
      </c>
      <c r="B1088" s="88">
        <v>808</v>
      </c>
      <c r="C1088" s="8" t="s">
        <v>230</v>
      </c>
      <c r="D1088" s="8" t="s">
        <v>224</v>
      </c>
      <c r="E1088" s="115" t="s">
        <v>377</v>
      </c>
      <c r="F1088" s="115">
        <v>600</v>
      </c>
      <c r="G1088" s="69"/>
      <c r="H1088" s="69"/>
      <c r="I1088" s="69"/>
      <c r="J1088" s="69">
        <f>J1089</f>
        <v>36</v>
      </c>
      <c r="K1088" s="85">
        <f t="shared" si="223"/>
        <v>36</v>
      </c>
      <c r="L1088" s="13">
        <f>L1089</f>
        <v>0</v>
      </c>
      <c r="M1088" s="85">
        <f t="shared" si="225"/>
        <v>36</v>
      </c>
      <c r="N1088" s="13">
        <f>N1089</f>
        <v>0</v>
      </c>
      <c r="O1088" s="85">
        <f t="shared" si="226"/>
        <v>36</v>
      </c>
      <c r="P1088" s="13">
        <f>P1089</f>
        <v>0</v>
      </c>
      <c r="Q1088" s="85">
        <f t="shared" si="220"/>
        <v>36</v>
      </c>
    </row>
    <row r="1089" spans="1:17" ht="12.75">
      <c r="A1089" s="61" t="str">
        <f ca="1">IF(ISERROR(MATCH(F1089,Код_КВР,0)),"",INDIRECT(ADDRESS(MATCH(F1089,Код_КВР,0)+1,2,,,"КВР")))</f>
        <v>Субсидии бюджетным учреждениям</v>
      </c>
      <c r="B1089" s="88">
        <v>808</v>
      </c>
      <c r="C1089" s="8" t="s">
        <v>230</v>
      </c>
      <c r="D1089" s="8" t="s">
        <v>224</v>
      </c>
      <c r="E1089" s="115" t="s">
        <v>377</v>
      </c>
      <c r="F1089" s="115">
        <v>610</v>
      </c>
      <c r="G1089" s="69"/>
      <c r="H1089" s="69"/>
      <c r="I1089" s="69"/>
      <c r="J1089" s="69">
        <f>J1090</f>
        <v>36</v>
      </c>
      <c r="K1089" s="85">
        <f t="shared" si="223"/>
        <v>36</v>
      </c>
      <c r="L1089" s="13">
        <f>L1090</f>
        <v>0</v>
      </c>
      <c r="M1089" s="85">
        <f t="shared" si="225"/>
        <v>36</v>
      </c>
      <c r="N1089" s="13">
        <f>N1090</f>
        <v>0</v>
      </c>
      <c r="O1089" s="85">
        <f t="shared" si="226"/>
        <v>36</v>
      </c>
      <c r="P1089" s="13">
        <f>P1090</f>
        <v>0</v>
      </c>
      <c r="Q1089" s="85">
        <f t="shared" si="220"/>
        <v>36</v>
      </c>
    </row>
    <row r="1090" spans="1:17" ht="12.75">
      <c r="A1090" s="61" t="str">
        <f ca="1">IF(ISERROR(MATCH(F1090,Код_КВР,0)),"",INDIRECT(ADDRESS(MATCH(F1090,Код_КВР,0)+1,2,,,"КВР")))</f>
        <v>Субсидии бюджетным учреждениям на иные цели</v>
      </c>
      <c r="B1090" s="88">
        <v>808</v>
      </c>
      <c r="C1090" s="8" t="s">
        <v>230</v>
      </c>
      <c r="D1090" s="8" t="s">
        <v>224</v>
      </c>
      <c r="E1090" s="115" t="s">
        <v>377</v>
      </c>
      <c r="F1090" s="115">
        <v>612</v>
      </c>
      <c r="G1090" s="69"/>
      <c r="H1090" s="69"/>
      <c r="I1090" s="69"/>
      <c r="J1090" s="69">
        <v>36</v>
      </c>
      <c r="K1090" s="85">
        <f t="shared" si="223"/>
        <v>36</v>
      </c>
      <c r="L1090" s="13"/>
      <c r="M1090" s="85">
        <f t="shared" si="225"/>
        <v>36</v>
      </c>
      <c r="N1090" s="13"/>
      <c r="O1090" s="85">
        <f t="shared" si="226"/>
        <v>36</v>
      </c>
      <c r="P1090" s="13"/>
      <c r="Q1090" s="85">
        <f t="shared" si="220"/>
        <v>36</v>
      </c>
    </row>
    <row r="1091" spans="1:17" ht="12.75">
      <c r="A1091" s="61" t="str">
        <f ca="1">IF(ISERROR(MATCH(B1091,Код_ППП,0)),"",INDIRECT(ADDRESS(MATCH(B1091,Код_ППП,0)+1,2,,,"ППП")))</f>
        <v>КОМИТЕТ ПО ФИЗИЧЕСКОЙ КУЛЬТУРЕ И СПОРТУ МЭРИИ ГОРОДА</v>
      </c>
      <c r="B1091" s="88">
        <v>809</v>
      </c>
      <c r="C1091" s="8"/>
      <c r="D1091" s="8"/>
      <c r="E1091" s="115"/>
      <c r="F1091" s="115"/>
      <c r="G1091" s="69">
        <f>G1092+G1127</f>
        <v>338730.7</v>
      </c>
      <c r="H1091" s="69">
        <f>H1092+H1127</f>
        <v>0</v>
      </c>
      <c r="I1091" s="69">
        <f t="shared" si="214"/>
        <v>338730.7</v>
      </c>
      <c r="J1091" s="69">
        <f>J1092+J1127</f>
        <v>1981.2</v>
      </c>
      <c r="K1091" s="85">
        <f t="shared" si="223"/>
        <v>340711.9</v>
      </c>
      <c r="L1091" s="13">
        <f>L1092+L1127</f>
        <v>-80.7</v>
      </c>
      <c r="M1091" s="85">
        <f t="shared" si="225"/>
        <v>340631.2</v>
      </c>
      <c r="N1091" s="13">
        <f>N1092+N1127</f>
        <v>0</v>
      </c>
      <c r="O1091" s="85">
        <f t="shared" si="226"/>
        <v>340631.2</v>
      </c>
      <c r="P1091" s="13">
        <f>P1092+P1127</f>
        <v>-3959.5</v>
      </c>
      <c r="Q1091" s="85">
        <f t="shared" si="220"/>
        <v>336671.7</v>
      </c>
    </row>
    <row r="1092" spans="1:17" ht="12.75">
      <c r="A1092" s="61" t="str">
        <f ca="1">IF(ISERROR(MATCH(C1092,Код_Раздел,0)),"",INDIRECT(ADDRESS(MATCH(C1092,Код_Раздел,0)+1,2,,,"Раздел")))</f>
        <v>Образование</v>
      </c>
      <c r="B1092" s="88">
        <v>809</v>
      </c>
      <c r="C1092" s="8" t="s">
        <v>203</v>
      </c>
      <c r="D1092" s="8"/>
      <c r="E1092" s="115"/>
      <c r="F1092" s="115"/>
      <c r="G1092" s="69">
        <f>G1093+G1106</f>
        <v>123263.6</v>
      </c>
      <c r="H1092" s="69">
        <f>H1093+H1106</f>
        <v>908.8</v>
      </c>
      <c r="I1092" s="69">
        <f t="shared" si="214"/>
        <v>124172.40000000001</v>
      </c>
      <c r="J1092" s="69">
        <f>J1093+J1101+J1106</f>
        <v>471.29999999999995</v>
      </c>
      <c r="K1092" s="85">
        <f t="shared" si="223"/>
        <v>124643.70000000001</v>
      </c>
      <c r="L1092" s="13">
        <f>L1093+L1101+L1106</f>
        <v>-80.7</v>
      </c>
      <c r="M1092" s="85">
        <f t="shared" si="225"/>
        <v>124563.00000000001</v>
      </c>
      <c r="N1092" s="13">
        <f>N1093+N1101+N1106</f>
        <v>0</v>
      </c>
      <c r="O1092" s="85">
        <f t="shared" si="226"/>
        <v>124563.00000000001</v>
      </c>
      <c r="P1092" s="13">
        <f>P1093+P1101+P1106</f>
        <v>0</v>
      </c>
      <c r="Q1092" s="85">
        <f t="shared" si="220"/>
        <v>124563.00000000001</v>
      </c>
    </row>
    <row r="1093" spans="1:17" ht="12.75">
      <c r="A1093" s="12" t="s">
        <v>258</v>
      </c>
      <c r="B1093" s="88">
        <v>809</v>
      </c>
      <c r="C1093" s="8" t="s">
        <v>203</v>
      </c>
      <c r="D1093" s="8" t="s">
        <v>222</v>
      </c>
      <c r="E1093" s="115"/>
      <c r="F1093" s="115"/>
      <c r="G1093" s="69">
        <f aca="true" t="shared" si="227" ref="G1093:P1095">G1094</f>
        <v>115476.5</v>
      </c>
      <c r="H1093" s="69">
        <f t="shared" si="227"/>
        <v>908.8</v>
      </c>
      <c r="I1093" s="69">
        <f t="shared" si="214"/>
        <v>116385.3</v>
      </c>
      <c r="J1093" s="69">
        <f t="shared" si="227"/>
        <v>0</v>
      </c>
      <c r="K1093" s="85">
        <f t="shared" si="223"/>
        <v>116385.3</v>
      </c>
      <c r="L1093" s="13">
        <f t="shared" si="227"/>
        <v>-80.7</v>
      </c>
      <c r="M1093" s="85">
        <f t="shared" si="225"/>
        <v>116304.6</v>
      </c>
      <c r="N1093" s="13">
        <f t="shared" si="227"/>
        <v>0</v>
      </c>
      <c r="O1093" s="85">
        <f t="shared" si="226"/>
        <v>116304.6</v>
      </c>
      <c r="P1093" s="13">
        <f t="shared" si="227"/>
        <v>0</v>
      </c>
      <c r="Q1093" s="85">
        <f t="shared" si="220"/>
        <v>116304.6</v>
      </c>
    </row>
    <row r="1094" spans="1:17" ht="33">
      <c r="A1094" s="61" t="str">
        <f ca="1">IF(ISERROR(MATCH(E1094,Код_КЦСР,0)),"",INDIRECT(ADDRESS(MATCH(E1094,Код_КЦСР,0)+1,2,,,"КЦСР")))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094" s="88">
        <v>809</v>
      </c>
      <c r="C1094" s="8" t="s">
        <v>203</v>
      </c>
      <c r="D1094" s="8" t="s">
        <v>222</v>
      </c>
      <c r="E1094" s="115" t="s">
        <v>530</v>
      </c>
      <c r="F1094" s="115"/>
      <c r="G1094" s="69">
        <f t="shared" si="227"/>
        <v>115476.5</v>
      </c>
      <c r="H1094" s="69">
        <f t="shared" si="227"/>
        <v>908.8</v>
      </c>
      <c r="I1094" s="69">
        <f t="shared" si="214"/>
        <v>116385.3</v>
      </c>
      <c r="J1094" s="69">
        <f t="shared" si="227"/>
        <v>0</v>
      </c>
      <c r="K1094" s="85">
        <f t="shared" si="223"/>
        <v>116385.3</v>
      </c>
      <c r="L1094" s="13">
        <f t="shared" si="227"/>
        <v>-80.7</v>
      </c>
      <c r="M1094" s="85">
        <f t="shared" si="225"/>
        <v>116304.6</v>
      </c>
      <c r="N1094" s="13">
        <f t="shared" si="227"/>
        <v>0</v>
      </c>
      <c r="O1094" s="85">
        <f t="shared" si="226"/>
        <v>116304.6</v>
      </c>
      <c r="P1094" s="13">
        <f t="shared" si="227"/>
        <v>0</v>
      </c>
      <c r="Q1094" s="85">
        <f t="shared" si="220"/>
        <v>116304.6</v>
      </c>
    </row>
    <row r="1095" spans="1:17" ht="33">
      <c r="A1095" s="61" t="str">
        <f ca="1">IF(ISERROR(MATCH(E1095,Код_КЦСР,0)),"",INDIRECT(ADDRESS(MATCH(E1095,Код_КЦСР,0)+1,2,,,"КЦСР")))</f>
        <v>Услуга по реализации образовательных программ дополнительного образования детей</v>
      </c>
      <c r="B1095" s="88">
        <v>809</v>
      </c>
      <c r="C1095" s="8" t="s">
        <v>203</v>
      </c>
      <c r="D1095" s="8" t="s">
        <v>222</v>
      </c>
      <c r="E1095" s="115" t="s">
        <v>536</v>
      </c>
      <c r="F1095" s="115"/>
      <c r="G1095" s="69">
        <f t="shared" si="227"/>
        <v>115476.5</v>
      </c>
      <c r="H1095" s="69">
        <f t="shared" si="227"/>
        <v>908.8</v>
      </c>
      <c r="I1095" s="69">
        <f t="shared" si="214"/>
        <v>116385.3</v>
      </c>
      <c r="J1095" s="69">
        <f t="shared" si="227"/>
        <v>0</v>
      </c>
      <c r="K1095" s="85">
        <f t="shared" si="223"/>
        <v>116385.3</v>
      </c>
      <c r="L1095" s="13">
        <f t="shared" si="227"/>
        <v>-80.7</v>
      </c>
      <c r="M1095" s="85">
        <f t="shared" si="225"/>
        <v>116304.6</v>
      </c>
      <c r="N1095" s="13">
        <f t="shared" si="227"/>
        <v>0</v>
      </c>
      <c r="O1095" s="85">
        <f t="shared" si="226"/>
        <v>116304.6</v>
      </c>
      <c r="P1095" s="13">
        <f t="shared" si="227"/>
        <v>0</v>
      </c>
      <c r="Q1095" s="85">
        <f t="shared" si="220"/>
        <v>116304.6</v>
      </c>
    </row>
    <row r="1096" spans="1:17" ht="33">
      <c r="A1096" s="61" t="str">
        <f ca="1">IF(ISERROR(MATCH(F1096,Код_КВР,0)),"",INDIRECT(ADDRESS(MATCH(F1096,Код_КВР,0)+1,2,,,"КВР")))</f>
        <v>Предоставление субсидий бюджетным, автономным учреждениям и иным некоммерческим организациям</v>
      </c>
      <c r="B1096" s="88">
        <v>809</v>
      </c>
      <c r="C1096" s="41" t="s">
        <v>203</v>
      </c>
      <c r="D1096" s="8" t="s">
        <v>222</v>
      </c>
      <c r="E1096" s="115" t="s">
        <v>536</v>
      </c>
      <c r="F1096" s="115">
        <v>600</v>
      </c>
      <c r="G1096" s="69">
        <f>G1097+G1099</f>
        <v>115476.5</v>
      </c>
      <c r="H1096" s="69">
        <f>H1097+H1099</f>
        <v>908.8</v>
      </c>
      <c r="I1096" s="69">
        <f aca="true" t="shared" si="228" ref="I1096:I1164">G1096+H1096</f>
        <v>116385.3</v>
      </c>
      <c r="J1096" s="69">
        <f>J1097+J1099</f>
        <v>0</v>
      </c>
      <c r="K1096" s="85">
        <f t="shared" si="223"/>
        <v>116385.3</v>
      </c>
      <c r="L1096" s="13">
        <f>L1097+L1099</f>
        <v>-80.7</v>
      </c>
      <c r="M1096" s="85">
        <f t="shared" si="225"/>
        <v>116304.6</v>
      </c>
      <c r="N1096" s="13">
        <f>N1097+N1099</f>
        <v>0</v>
      </c>
      <c r="O1096" s="85">
        <f t="shared" si="226"/>
        <v>116304.6</v>
      </c>
      <c r="P1096" s="13">
        <f>P1097+P1099</f>
        <v>0</v>
      </c>
      <c r="Q1096" s="85">
        <f t="shared" si="220"/>
        <v>116304.6</v>
      </c>
    </row>
    <row r="1097" spans="1:17" ht="12.75">
      <c r="A1097" s="61" t="str">
        <f ca="1">IF(ISERROR(MATCH(F1097,Код_КВР,0)),"",INDIRECT(ADDRESS(MATCH(F1097,Код_КВР,0)+1,2,,,"КВР")))</f>
        <v>Субсидии бюджетным учреждениям</v>
      </c>
      <c r="B1097" s="88">
        <v>809</v>
      </c>
      <c r="C1097" s="41" t="s">
        <v>203</v>
      </c>
      <c r="D1097" s="8" t="s">
        <v>222</v>
      </c>
      <c r="E1097" s="115" t="s">
        <v>536</v>
      </c>
      <c r="F1097" s="115">
        <v>610</v>
      </c>
      <c r="G1097" s="69">
        <f>G1098</f>
        <v>98039.6</v>
      </c>
      <c r="H1097" s="69">
        <f>H1098</f>
        <v>908.8</v>
      </c>
      <c r="I1097" s="69">
        <f t="shared" si="228"/>
        <v>98948.40000000001</v>
      </c>
      <c r="J1097" s="69">
        <f>J1098</f>
        <v>0</v>
      </c>
      <c r="K1097" s="85">
        <f t="shared" si="223"/>
        <v>98948.40000000001</v>
      </c>
      <c r="L1097" s="13">
        <f>L1098</f>
        <v>-73.2</v>
      </c>
      <c r="M1097" s="85">
        <f t="shared" si="225"/>
        <v>98875.20000000001</v>
      </c>
      <c r="N1097" s="13">
        <f>N1098</f>
        <v>0</v>
      </c>
      <c r="O1097" s="85">
        <f t="shared" si="226"/>
        <v>98875.20000000001</v>
      </c>
      <c r="P1097" s="13">
        <f>P1098</f>
        <v>0</v>
      </c>
      <c r="Q1097" s="85">
        <f t="shared" si="220"/>
        <v>98875.20000000001</v>
      </c>
    </row>
    <row r="1098" spans="1:17" ht="49.5">
      <c r="A1098" s="61" t="str">
        <f ca="1">IF(ISERROR(MATCH(F1098,Код_КВР,0)),"",INDIRECT(ADDRESS(MATCH(F1098,Код_КВР,0)+1,2,,,"КВР")))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098" s="88">
        <v>809</v>
      </c>
      <c r="C1098" s="41" t="s">
        <v>203</v>
      </c>
      <c r="D1098" s="8" t="s">
        <v>222</v>
      </c>
      <c r="E1098" s="115" t="s">
        <v>536</v>
      </c>
      <c r="F1098" s="115">
        <v>611</v>
      </c>
      <c r="G1098" s="69">
        <v>98039.6</v>
      </c>
      <c r="H1098" s="69">
        <v>908.8</v>
      </c>
      <c r="I1098" s="69">
        <f t="shared" si="228"/>
        <v>98948.40000000001</v>
      </c>
      <c r="J1098" s="69"/>
      <c r="K1098" s="85">
        <f t="shared" si="223"/>
        <v>98948.40000000001</v>
      </c>
      <c r="L1098" s="13">
        <v>-73.2</v>
      </c>
      <c r="M1098" s="85">
        <f t="shared" si="225"/>
        <v>98875.20000000001</v>
      </c>
      <c r="N1098" s="13"/>
      <c r="O1098" s="85">
        <f t="shared" si="226"/>
        <v>98875.20000000001</v>
      </c>
      <c r="P1098" s="13"/>
      <c r="Q1098" s="85">
        <f t="shared" si="220"/>
        <v>98875.20000000001</v>
      </c>
    </row>
    <row r="1099" spans="1:17" ht="12.75">
      <c r="A1099" s="61" t="str">
        <f ca="1">IF(ISERROR(MATCH(F1099,Код_КВР,0)),"",INDIRECT(ADDRESS(MATCH(F1099,Код_КВР,0)+1,2,,,"КВР")))</f>
        <v>Субсидии автономным учреждениям</v>
      </c>
      <c r="B1099" s="88">
        <v>809</v>
      </c>
      <c r="C1099" s="41" t="s">
        <v>203</v>
      </c>
      <c r="D1099" s="8" t="s">
        <v>222</v>
      </c>
      <c r="E1099" s="115" t="s">
        <v>536</v>
      </c>
      <c r="F1099" s="115">
        <v>620</v>
      </c>
      <c r="G1099" s="69">
        <f>G1100</f>
        <v>17436.9</v>
      </c>
      <c r="H1099" s="69">
        <f>H1100</f>
        <v>0</v>
      </c>
      <c r="I1099" s="69">
        <f t="shared" si="228"/>
        <v>17436.9</v>
      </c>
      <c r="J1099" s="69">
        <f>J1100</f>
        <v>0</v>
      </c>
      <c r="K1099" s="85">
        <f t="shared" si="223"/>
        <v>17436.9</v>
      </c>
      <c r="L1099" s="13">
        <f>L1100</f>
        <v>-7.5</v>
      </c>
      <c r="M1099" s="85">
        <f t="shared" si="225"/>
        <v>17429.4</v>
      </c>
      <c r="N1099" s="13">
        <f>N1100</f>
        <v>0</v>
      </c>
      <c r="O1099" s="85">
        <f t="shared" si="226"/>
        <v>17429.4</v>
      </c>
      <c r="P1099" s="13">
        <f>P1100</f>
        <v>0</v>
      </c>
      <c r="Q1099" s="85">
        <f t="shared" si="220"/>
        <v>17429.4</v>
      </c>
    </row>
    <row r="1100" spans="1:17" ht="49.5">
      <c r="A1100" s="61" t="str">
        <f ca="1">IF(ISERROR(MATCH(F1100,Код_КВР,0)),"",INDIRECT(ADDRESS(MATCH(F1100,Код_КВР,0)+1,2,,,"КВР")))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100" s="88">
        <v>809</v>
      </c>
      <c r="C1100" s="41" t="s">
        <v>203</v>
      </c>
      <c r="D1100" s="8" t="s">
        <v>222</v>
      </c>
      <c r="E1100" s="115" t="s">
        <v>536</v>
      </c>
      <c r="F1100" s="115">
        <v>621</v>
      </c>
      <c r="G1100" s="69">
        <v>17436.9</v>
      </c>
      <c r="H1100" s="69"/>
      <c r="I1100" s="69">
        <f t="shared" si="228"/>
        <v>17436.9</v>
      </c>
      <c r="J1100" s="69"/>
      <c r="K1100" s="85">
        <f t="shared" si="223"/>
        <v>17436.9</v>
      </c>
      <c r="L1100" s="13">
        <v>-7.5</v>
      </c>
      <c r="M1100" s="85">
        <f t="shared" si="225"/>
        <v>17429.4</v>
      </c>
      <c r="N1100" s="13"/>
      <c r="O1100" s="85">
        <f t="shared" si="226"/>
        <v>17429.4</v>
      </c>
      <c r="P1100" s="13"/>
      <c r="Q1100" s="85">
        <f t="shared" si="220"/>
        <v>17429.4</v>
      </c>
    </row>
    <row r="1101" spans="1:17" ht="12.75">
      <c r="A1101" s="12" t="s">
        <v>207</v>
      </c>
      <c r="B1101" s="88">
        <v>809</v>
      </c>
      <c r="C1101" s="8" t="s">
        <v>203</v>
      </c>
      <c r="D1101" s="8" t="s">
        <v>203</v>
      </c>
      <c r="E1101" s="115"/>
      <c r="F1101" s="115"/>
      <c r="G1101" s="69"/>
      <c r="H1101" s="69"/>
      <c r="I1101" s="69"/>
      <c r="J1101" s="69">
        <f>J1102</f>
        <v>381.2</v>
      </c>
      <c r="K1101" s="85">
        <f t="shared" si="223"/>
        <v>381.2</v>
      </c>
      <c r="L1101" s="13">
        <f>L1102</f>
        <v>0</v>
      </c>
      <c r="M1101" s="85">
        <f t="shared" si="225"/>
        <v>381.2</v>
      </c>
      <c r="N1101" s="13">
        <f>N1102</f>
        <v>0</v>
      </c>
      <c r="O1101" s="85">
        <f t="shared" si="226"/>
        <v>381.2</v>
      </c>
      <c r="P1101" s="13">
        <f>P1102</f>
        <v>0</v>
      </c>
      <c r="Q1101" s="85">
        <f t="shared" si="220"/>
        <v>381.2</v>
      </c>
    </row>
    <row r="1102" spans="1:17" ht="33">
      <c r="A1102" s="61" t="str">
        <f ca="1">IF(ISERROR(MATCH(E1102,Код_КЦСР,0)),"",INDIRECT(ADDRESS(MATCH(E1102,Код_КЦСР,0)+1,2,,,"КЦСР")))</f>
        <v>Муниципальная программа «Социальная поддержка граждан» на 2014-2018 годы</v>
      </c>
      <c r="B1102" s="88">
        <v>809</v>
      </c>
      <c r="C1102" s="8" t="s">
        <v>203</v>
      </c>
      <c r="D1102" s="8" t="s">
        <v>203</v>
      </c>
      <c r="E1102" s="115" t="s">
        <v>6</v>
      </c>
      <c r="F1102" s="115"/>
      <c r="G1102" s="69"/>
      <c r="H1102" s="69"/>
      <c r="I1102" s="69"/>
      <c r="J1102" s="69">
        <f>J1103</f>
        <v>381.2</v>
      </c>
      <c r="K1102" s="85">
        <f t="shared" si="223"/>
        <v>381.2</v>
      </c>
      <c r="L1102" s="13">
        <f>L1103</f>
        <v>0</v>
      </c>
      <c r="M1102" s="85">
        <f t="shared" si="225"/>
        <v>381.2</v>
      </c>
      <c r="N1102" s="13">
        <f>N1103</f>
        <v>0</v>
      </c>
      <c r="O1102" s="85">
        <f t="shared" si="226"/>
        <v>381.2</v>
      </c>
      <c r="P1102" s="13">
        <f>P1103</f>
        <v>0</v>
      </c>
      <c r="Q1102" s="85">
        <f t="shared" si="220"/>
        <v>381.2</v>
      </c>
    </row>
    <row r="1103" spans="1:17" ht="33">
      <c r="A1103" s="61" t="str">
        <f ca="1">IF(ISERROR(MATCH(F1103,Код_КВР,0)),"",INDIRECT(ADDRESS(MATCH(F1103,Код_КВР,0)+1,2,,,"КВР")))</f>
        <v>Предоставление субсидий бюджетным, автономным учреждениям и иным некоммерческим организациям</v>
      </c>
      <c r="B1103" s="88">
        <v>809</v>
      </c>
      <c r="C1103" s="8" t="s">
        <v>203</v>
      </c>
      <c r="D1103" s="8" t="s">
        <v>203</v>
      </c>
      <c r="E1103" s="115" t="s">
        <v>412</v>
      </c>
      <c r="F1103" s="115">
        <v>600</v>
      </c>
      <c r="G1103" s="69"/>
      <c r="H1103" s="69"/>
      <c r="I1103" s="69"/>
      <c r="J1103" s="69">
        <f>J1104</f>
        <v>381.2</v>
      </c>
      <c r="K1103" s="85">
        <f t="shared" si="223"/>
        <v>381.2</v>
      </c>
      <c r="L1103" s="13">
        <f>L1104</f>
        <v>0</v>
      </c>
      <c r="M1103" s="85">
        <f t="shared" si="225"/>
        <v>381.2</v>
      </c>
      <c r="N1103" s="13">
        <f>N1104</f>
        <v>0</v>
      </c>
      <c r="O1103" s="85">
        <f t="shared" si="226"/>
        <v>381.2</v>
      </c>
      <c r="P1103" s="13">
        <f>P1104</f>
        <v>0</v>
      </c>
      <c r="Q1103" s="85">
        <f t="shared" si="220"/>
        <v>381.2</v>
      </c>
    </row>
    <row r="1104" spans="1:17" ht="12.75">
      <c r="A1104" s="61" t="str">
        <f ca="1">IF(ISERROR(MATCH(F1104,Код_КВР,0)),"",INDIRECT(ADDRESS(MATCH(F1104,Код_КВР,0)+1,2,,,"КВР")))</f>
        <v>Субсидии бюджетным учреждениям</v>
      </c>
      <c r="B1104" s="88">
        <v>809</v>
      </c>
      <c r="C1104" s="8" t="s">
        <v>203</v>
      </c>
      <c r="D1104" s="8" t="s">
        <v>203</v>
      </c>
      <c r="E1104" s="115" t="s">
        <v>412</v>
      </c>
      <c r="F1104" s="115">
        <v>610</v>
      </c>
      <c r="G1104" s="69"/>
      <c r="H1104" s="69"/>
      <c r="I1104" s="69"/>
      <c r="J1104" s="69">
        <f>J1105</f>
        <v>381.2</v>
      </c>
      <c r="K1104" s="85">
        <f t="shared" si="223"/>
        <v>381.2</v>
      </c>
      <c r="L1104" s="13">
        <f>L1105</f>
        <v>0</v>
      </c>
      <c r="M1104" s="85">
        <f t="shared" si="225"/>
        <v>381.2</v>
      </c>
      <c r="N1104" s="13">
        <f>N1105</f>
        <v>0</v>
      </c>
      <c r="O1104" s="85">
        <f t="shared" si="226"/>
        <v>381.2</v>
      </c>
      <c r="P1104" s="13">
        <f>P1105</f>
        <v>0</v>
      </c>
      <c r="Q1104" s="85">
        <f t="shared" si="220"/>
        <v>381.2</v>
      </c>
    </row>
    <row r="1105" spans="1:17" ht="12.75">
      <c r="A1105" s="61" t="str">
        <f ca="1">IF(ISERROR(MATCH(F1105,Код_КВР,0)),"",INDIRECT(ADDRESS(MATCH(F1105,Код_КВР,0)+1,2,,,"КВР")))</f>
        <v>Субсидии бюджетным учреждениям на иные цели</v>
      </c>
      <c r="B1105" s="88">
        <v>809</v>
      </c>
      <c r="C1105" s="8" t="s">
        <v>203</v>
      </c>
      <c r="D1105" s="8" t="s">
        <v>203</v>
      </c>
      <c r="E1105" s="115" t="s">
        <v>412</v>
      </c>
      <c r="F1105" s="115">
        <v>612</v>
      </c>
      <c r="G1105" s="69"/>
      <c r="H1105" s="69"/>
      <c r="I1105" s="69"/>
      <c r="J1105" s="69">
        <v>381.2</v>
      </c>
      <c r="K1105" s="85">
        <f t="shared" si="223"/>
        <v>381.2</v>
      </c>
      <c r="L1105" s="13"/>
      <c r="M1105" s="85">
        <f t="shared" si="225"/>
        <v>381.2</v>
      </c>
      <c r="N1105" s="13"/>
      <c r="O1105" s="85">
        <f t="shared" si="226"/>
        <v>381.2</v>
      </c>
      <c r="P1105" s="13"/>
      <c r="Q1105" s="85">
        <f t="shared" si="220"/>
        <v>381.2</v>
      </c>
    </row>
    <row r="1106" spans="1:17" ht="12.75">
      <c r="A1106" s="12" t="s">
        <v>259</v>
      </c>
      <c r="B1106" s="88">
        <v>809</v>
      </c>
      <c r="C1106" s="8" t="s">
        <v>203</v>
      </c>
      <c r="D1106" s="8" t="s">
        <v>227</v>
      </c>
      <c r="E1106" s="115"/>
      <c r="F1106" s="115"/>
      <c r="G1106" s="69">
        <f>G1107+G1114</f>
        <v>7787.1</v>
      </c>
      <c r="H1106" s="69">
        <f>H1107+H1114</f>
        <v>0</v>
      </c>
      <c r="I1106" s="69">
        <f t="shared" si="228"/>
        <v>7787.1</v>
      </c>
      <c r="J1106" s="69">
        <f>J1107+J1114</f>
        <v>90.1</v>
      </c>
      <c r="K1106" s="85">
        <f t="shared" si="223"/>
        <v>7877.200000000001</v>
      </c>
      <c r="L1106" s="13">
        <f>L1107+L1114</f>
        <v>0</v>
      </c>
      <c r="M1106" s="85">
        <f t="shared" si="225"/>
        <v>7877.200000000001</v>
      </c>
      <c r="N1106" s="13">
        <f>N1107+N1114</f>
        <v>0</v>
      </c>
      <c r="O1106" s="85">
        <f t="shared" si="226"/>
        <v>7877.200000000001</v>
      </c>
      <c r="P1106" s="13">
        <f>P1107+P1114</f>
        <v>0</v>
      </c>
      <c r="Q1106" s="85">
        <f t="shared" si="220"/>
        <v>7877.200000000001</v>
      </c>
    </row>
    <row r="1107" spans="1:17" ht="33">
      <c r="A1107" s="61" t="str">
        <f ca="1">IF(ISERROR(MATCH(E1107,Код_КЦСР,0)),"",INDIRECT(ADDRESS(MATCH(E1107,Код_КЦСР,0)+1,2,,,"КЦСР")))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107" s="88">
        <v>809</v>
      </c>
      <c r="C1107" s="8" t="s">
        <v>203</v>
      </c>
      <c r="D1107" s="8" t="s">
        <v>227</v>
      </c>
      <c r="E1107" s="115" t="s">
        <v>530</v>
      </c>
      <c r="F1107" s="115"/>
      <c r="G1107" s="69">
        <f>G1108</f>
        <v>7563.1</v>
      </c>
      <c r="H1107" s="69">
        <f>H1108</f>
        <v>0</v>
      </c>
      <c r="I1107" s="69">
        <f t="shared" si="228"/>
        <v>7563.1</v>
      </c>
      <c r="J1107" s="69">
        <f>J1108</f>
        <v>90.1</v>
      </c>
      <c r="K1107" s="85">
        <f t="shared" si="223"/>
        <v>7653.200000000001</v>
      </c>
      <c r="L1107" s="13">
        <f>L1108</f>
        <v>0</v>
      </c>
      <c r="M1107" s="85">
        <f t="shared" si="225"/>
        <v>7653.200000000001</v>
      </c>
      <c r="N1107" s="13">
        <f>N1108</f>
        <v>0</v>
      </c>
      <c r="O1107" s="85">
        <f t="shared" si="226"/>
        <v>7653.200000000001</v>
      </c>
      <c r="P1107" s="13">
        <f>P1108</f>
        <v>0</v>
      </c>
      <c r="Q1107" s="85">
        <f t="shared" si="220"/>
        <v>7653.200000000001</v>
      </c>
    </row>
    <row r="1108" spans="1:17" ht="12.75">
      <c r="A1108" s="61" t="str">
        <f ca="1">IF(ISERROR(MATCH(E1108,Код_КЦСР,0)),"",INDIRECT(ADDRESS(MATCH(E1108,Код_КЦСР,0)+1,2,,,"КЦСР")))</f>
        <v>Спортивный город</v>
      </c>
      <c r="B1108" s="88">
        <v>809</v>
      </c>
      <c r="C1108" s="8" t="s">
        <v>203</v>
      </c>
      <c r="D1108" s="8" t="s">
        <v>227</v>
      </c>
      <c r="E1108" s="115" t="s">
        <v>542</v>
      </c>
      <c r="F1108" s="115"/>
      <c r="G1108" s="69">
        <f>G1109</f>
        <v>7563.1</v>
      </c>
      <c r="H1108" s="69">
        <f>H1109</f>
        <v>0</v>
      </c>
      <c r="I1108" s="69">
        <f t="shared" si="228"/>
        <v>7563.1</v>
      </c>
      <c r="J1108" s="69">
        <f>J1109</f>
        <v>90.1</v>
      </c>
      <c r="K1108" s="85">
        <f t="shared" si="223"/>
        <v>7653.200000000001</v>
      </c>
      <c r="L1108" s="13">
        <f>L1109</f>
        <v>0</v>
      </c>
      <c r="M1108" s="85">
        <f t="shared" si="225"/>
        <v>7653.200000000001</v>
      </c>
      <c r="N1108" s="13">
        <f>N1109</f>
        <v>0</v>
      </c>
      <c r="O1108" s="85">
        <f t="shared" si="226"/>
        <v>7653.200000000001</v>
      </c>
      <c r="P1108" s="13">
        <f>P1109</f>
        <v>0</v>
      </c>
      <c r="Q1108" s="85">
        <f t="shared" si="220"/>
        <v>7653.200000000001</v>
      </c>
    </row>
    <row r="1109" spans="1:17" ht="33">
      <c r="A1109" s="61" t="str">
        <f ca="1">IF(ISERROR(MATCH(F1109,Код_КВР,0)),"",INDIRECT(ADDRESS(MATCH(F1109,Код_КВР,0)+1,2,,,"КВР")))</f>
        <v>Предоставление субсидий бюджетным, автономным учреждениям и иным некоммерческим организациям</v>
      </c>
      <c r="B1109" s="88">
        <v>809</v>
      </c>
      <c r="C1109" s="41" t="s">
        <v>203</v>
      </c>
      <c r="D1109" s="8" t="s">
        <v>227</v>
      </c>
      <c r="E1109" s="115" t="s">
        <v>542</v>
      </c>
      <c r="F1109" s="115">
        <v>600</v>
      </c>
      <c r="G1109" s="69">
        <f>G1110+G1112</f>
        <v>7563.1</v>
      </c>
      <c r="H1109" s="69">
        <f>H1110+H1112</f>
        <v>0</v>
      </c>
      <c r="I1109" s="69">
        <f t="shared" si="228"/>
        <v>7563.1</v>
      </c>
      <c r="J1109" s="69">
        <f>J1110+J1112</f>
        <v>90.1</v>
      </c>
      <c r="K1109" s="85">
        <f t="shared" si="223"/>
        <v>7653.200000000001</v>
      </c>
      <c r="L1109" s="13">
        <f>L1110+L1112</f>
        <v>0</v>
      </c>
      <c r="M1109" s="85">
        <f t="shared" si="225"/>
        <v>7653.200000000001</v>
      </c>
      <c r="N1109" s="13">
        <f>N1110+N1112</f>
        <v>0</v>
      </c>
      <c r="O1109" s="85">
        <f t="shared" si="226"/>
        <v>7653.200000000001</v>
      </c>
      <c r="P1109" s="13">
        <f>P1110+P1112</f>
        <v>0</v>
      </c>
      <c r="Q1109" s="85">
        <f t="shared" si="220"/>
        <v>7653.200000000001</v>
      </c>
    </row>
    <row r="1110" spans="1:17" ht="12.75">
      <c r="A1110" s="61" t="str">
        <f ca="1">IF(ISERROR(MATCH(F1110,Код_КВР,0)),"",INDIRECT(ADDRESS(MATCH(F1110,Код_КВР,0)+1,2,,,"КВР")))</f>
        <v>Субсидии бюджетным учреждениям</v>
      </c>
      <c r="B1110" s="88">
        <v>809</v>
      </c>
      <c r="C1110" s="41" t="s">
        <v>203</v>
      </c>
      <c r="D1110" s="8" t="s">
        <v>227</v>
      </c>
      <c r="E1110" s="115" t="s">
        <v>542</v>
      </c>
      <c r="F1110" s="115">
        <v>610</v>
      </c>
      <c r="G1110" s="69">
        <f>G1111</f>
        <v>6732.6</v>
      </c>
      <c r="H1110" s="69">
        <f>H1111</f>
        <v>0</v>
      </c>
      <c r="I1110" s="69">
        <f t="shared" si="228"/>
        <v>6732.6</v>
      </c>
      <c r="J1110" s="69">
        <f>J1111</f>
        <v>90.1</v>
      </c>
      <c r="K1110" s="85">
        <f t="shared" si="223"/>
        <v>6822.700000000001</v>
      </c>
      <c r="L1110" s="13">
        <f>L1111</f>
        <v>0</v>
      </c>
      <c r="M1110" s="85">
        <f t="shared" si="225"/>
        <v>6822.700000000001</v>
      </c>
      <c r="N1110" s="13">
        <f>N1111</f>
        <v>0</v>
      </c>
      <c r="O1110" s="85">
        <f t="shared" si="226"/>
        <v>6822.700000000001</v>
      </c>
      <c r="P1110" s="13">
        <f>P1111</f>
        <v>0</v>
      </c>
      <c r="Q1110" s="85">
        <f t="shared" si="220"/>
        <v>6822.700000000001</v>
      </c>
    </row>
    <row r="1111" spans="1:17" ht="12.75">
      <c r="A1111" s="61" t="str">
        <f ca="1">IF(ISERROR(MATCH(F1111,Код_КВР,0)),"",INDIRECT(ADDRESS(MATCH(F1111,Код_КВР,0)+1,2,,,"КВР")))</f>
        <v>Субсидии бюджетным учреждениям на иные цели</v>
      </c>
      <c r="B1111" s="88">
        <v>809</v>
      </c>
      <c r="C1111" s="41" t="s">
        <v>203</v>
      </c>
      <c r="D1111" s="8" t="s">
        <v>227</v>
      </c>
      <c r="E1111" s="115" t="s">
        <v>542</v>
      </c>
      <c r="F1111" s="115">
        <v>612</v>
      </c>
      <c r="G1111" s="69">
        <v>6732.6</v>
      </c>
      <c r="H1111" s="69"/>
      <c r="I1111" s="69">
        <f t="shared" si="228"/>
        <v>6732.6</v>
      </c>
      <c r="J1111" s="69">
        <v>90.1</v>
      </c>
      <c r="K1111" s="85">
        <f t="shared" si="223"/>
        <v>6822.700000000001</v>
      </c>
      <c r="L1111" s="13"/>
      <c r="M1111" s="85">
        <f t="shared" si="225"/>
        <v>6822.700000000001</v>
      </c>
      <c r="N1111" s="13"/>
      <c r="O1111" s="85">
        <f t="shared" si="226"/>
        <v>6822.700000000001</v>
      </c>
      <c r="P1111" s="13"/>
      <c r="Q1111" s="85">
        <f t="shared" si="220"/>
        <v>6822.700000000001</v>
      </c>
    </row>
    <row r="1112" spans="1:17" ht="12.75">
      <c r="A1112" s="61" t="str">
        <f ca="1">IF(ISERROR(MATCH(F1112,Код_КВР,0)),"",INDIRECT(ADDRESS(MATCH(F1112,Код_КВР,0)+1,2,,,"КВР")))</f>
        <v>Субсидии автономным учреждениям</v>
      </c>
      <c r="B1112" s="88">
        <v>809</v>
      </c>
      <c r="C1112" s="41" t="s">
        <v>203</v>
      </c>
      <c r="D1112" s="8" t="s">
        <v>227</v>
      </c>
      <c r="E1112" s="115" t="s">
        <v>542</v>
      </c>
      <c r="F1112" s="115">
        <v>620</v>
      </c>
      <c r="G1112" s="69">
        <f>G1113</f>
        <v>830.5</v>
      </c>
      <c r="H1112" s="69">
        <f>H1113</f>
        <v>0</v>
      </c>
      <c r="I1112" s="69">
        <f t="shared" si="228"/>
        <v>830.5</v>
      </c>
      <c r="J1112" s="69">
        <f>J1113</f>
        <v>0</v>
      </c>
      <c r="K1112" s="85">
        <f t="shared" si="223"/>
        <v>830.5</v>
      </c>
      <c r="L1112" s="13">
        <f>L1113</f>
        <v>0</v>
      </c>
      <c r="M1112" s="85">
        <f t="shared" si="225"/>
        <v>830.5</v>
      </c>
      <c r="N1112" s="13">
        <f>N1113</f>
        <v>0</v>
      </c>
      <c r="O1112" s="85">
        <f t="shared" si="226"/>
        <v>830.5</v>
      </c>
      <c r="P1112" s="13">
        <f>P1113</f>
        <v>0</v>
      </c>
      <c r="Q1112" s="85">
        <f t="shared" si="220"/>
        <v>830.5</v>
      </c>
    </row>
    <row r="1113" spans="1:17" ht="12.75">
      <c r="A1113" s="61" t="str">
        <f ca="1">IF(ISERROR(MATCH(F1113,Код_КВР,0)),"",INDIRECT(ADDRESS(MATCH(F1113,Код_КВР,0)+1,2,,,"КВР")))</f>
        <v>Субсидии автономным учреждениям на иные цели</v>
      </c>
      <c r="B1113" s="88">
        <v>809</v>
      </c>
      <c r="C1113" s="41" t="s">
        <v>203</v>
      </c>
      <c r="D1113" s="8" t="s">
        <v>227</v>
      </c>
      <c r="E1113" s="115" t="s">
        <v>542</v>
      </c>
      <c r="F1113" s="115">
        <v>622</v>
      </c>
      <c r="G1113" s="69">
        <v>830.5</v>
      </c>
      <c r="H1113" s="69"/>
      <c r="I1113" s="69">
        <f t="shared" si="228"/>
        <v>830.5</v>
      </c>
      <c r="J1113" s="69"/>
      <c r="K1113" s="85">
        <f t="shared" si="223"/>
        <v>830.5</v>
      </c>
      <c r="L1113" s="13"/>
      <c r="M1113" s="85">
        <f t="shared" si="225"/>
        <v>830.5</v>
      </c>
      <c r="N1113" s="13"/>
      <c r="O1113" s="85">
        <f t="shared" si="226"/>
        <v>830.5</v>
      </c>
      <c r="P1113" s="13"/>
      <c r="Q1113" s="85">
        <f t="shared" si="220"/>
        <v>830.5</v>
      </c>
    </row>
    <row r="1114" spans="1:17" ht="33">
      <c r="A1114" s="61" t="str">
        <f ca="1">IF(ISERROR(MATCH(E1114,Код_КЦСР,0)),"",INDIRECT(ADDRESS(MATCH(E1114,Код_КЦСР,0)+1,2,,,"КЦСР")))</f>
        <v>Муниципальная программа «Развитие системы комплексной безопасности жизнедеятельности населения города» на 2014-2018 годы</v>
      </c>
      <c r="B1114" s="88">
        <v>809</v>
      </c>
      <c r="C1114" s="8" t="s">
        <v>203</v>
      </c>
      <c r="D1114" s="8" t="s">
        <v>227</v>
      </c>
      <c r="E1114" s="115" t="s">
        <v>81</v>
      </c>
      <c r="F1114" s="115"/>
      <c r="G1114" s="69">
        <f>G1115+G1121</f>
        <v>224</v>
      </c>
      <c r="H1114" s="69">
        <f>H1115+H1121</f>
        <v>0</v>
      </c>
      <c r="I1114" s="69">
        <f t="shared" si="228"/>
        <v>224</v>
      </c>
      <c r="J1114" s="69">
        <f>J1115+J1121</f>
        <v>0</v>
      </c>
      <c r="K1114" s="85">
        <f t="shared" si="223"/>
        <v>224</v>
      </c>
      <c r="L1114" s="13">
        <f>L1115+L1121</f>
        <v>0</v>
      </c>
      <c r="M1114" s="85">
        <f t="shared" si="225"/>
        <v>224</v>
      </c>
      <c r="N1114" s="13">
        <f>N1115+N1121</f>
        <v>0</v>
      </c>
      <c r="O1114" s="85">
        <f t="shared" si="226"/>
        <v>224</v>
      </c>
      <c r="P1114" s="13">
        <f>P1115+P1121</f>
        <v>0</v>
      </c>
      <c r="Q1114" s="85">
        <f t="shared" si="220"/>
        <v>224</v>
      </c>
    </row>
    <row r="1115" spans="1:17" ht="49.5">
      <c r="A1115" s="61" t="str">
        <f ca="1">IF(ISERROR(MATCH(E1115,Код_КЦСР,0)),"",INDIRECT(ADDRESS(MATCH(E1115,Код_КЦСР,0)+1,2,,,"КЦСР")))</f>
        <v>Установка, ремонт и обслуживание установок автоматической пожарной сигнализации и систем оповещения управления эвакуации людей при пожаре</v>
      </c>
      <c r="B1115" s="88">
        <v>809</v>
      </c>
      <c r="C1115" s="41" t="s">
        <v>203</v>
      </c>
      <c r="D1115" s="8" t="s">
        <v>227</v>
      </c>
      <c r="E1115" s="115" t="s">
        <v>85</v>
      </c>
      <c r="F1115" s="115"/>
      <c r="G1115" s="69">
        <f>G1116</f>
        <v>177</v>
      </c>
      <c r="H1115" s="69">
        <f>H1116</f>
        <v>0</v>
      </c>
      <c r="I1115" s="69">
        <f t="shared" si="228"/>
        <v>177</v>
      </c>
      <c r="J1115" s="69">
        <f>J1116</f>
        <v>0</v>
      </c>
      <c r="K1115" s="85">
        <f t="shared" si="223"/>
        <v>177</v>
      </c>
      <c r="L1115" s="13">
        <f>L1116</f>
        <v>0</v>
      </c>
      <c r="M1115" s="85">
        <f t="shared" si="225"/>
        <v>177</v>
      </c>
      <c r="N1115" s="13">
        <f>N1116</f>
        <v>0</v>
      </c>
      <c r="O1115" s="85">
        <f t="shared" si="226"/>
        <v>177</v>
      </c>
      <c r="P1115" s="13">
        <f>P1116</f>
        <v>0</v>
      </c>
      <c r="Q1115" s="85">
        <f t="shared" si="220"/>
        <v>177</v>
      </c>
    </row>
    <row r="1116" spans="1:17" ht="33">
      <c r="A1116" s="61" t="str">
        <f ca="1">IF(ISERROR(MATCH(F1116,Код_КВР,0)),"",INDIRECT(ADDRESS(MATCH(F1116,Код_КВР,0)+1,2,,,"КВР")))</f>
        <v>Предоставление субсидий бюджетным, автономным учреждениям и иным некоммерческим организациям</v>
      </c>
      <c r="B1116" s="88">
        <v>809</v>
      </c>
      <c r="C1116" s="41" t="s">
        <v>203</v>
      </c>
      <c r="D1116" s="8" t="s">
        <v>227</v>
      </c>
      <c r="E1116" s="115" t="s">
        <v>85</v>
      </c>
      <c r="F1116" s="115">
        <v>600</v>
      </c>
      <c r="G1116" s="69">
        <f>G1117+G1119</f>
        <v>177</v>
      </c>
      <c r="H1116" s="69">
        <f>H1117+H1119</f>
        <v>0</v>
      </c>
      <c r="I1116" s="69">
        <f t="shared" si="228"/>
        <v>177</v>
      </c>
      <c r="J1116" s="69">
        <f>J1117+J1119</f>
        <v>0</v>
      </c>
      <c r="K1116" s="85">
        <f t="shared" si="223"/>
        <v>177</v>
      </c>
      <c r="L1116" s="13">
        <f>L1117+L1119</f>
        <v>0</v>
      </c>
      <c r="M1116" s="85">
        <f t="shared" si="225"/>
        <v>177</v>
      </c>
      <c r="N1116" s="13">
        <f>N1117+N1119</f>
        <v>0</v>
      </c>
      <c r="O1116" s="85">
        <f t="shared" si="226"/>
        <v>177</v>
      </c>
      <c r="P1116" s="13">
        <f>P1117+P1119</f>
        <v>0</v>
      </c>
      <c r="Q1116" s="85">
        <f t="shared" si="220"/>
        <v>177</v>
      </c>
    </row>
    <row r="1117" spans="1:17" ht="12.75">
      <c r="A1117" s="61" t="str">
        <f ca="1">IF(ISERROR(MATCH(F1117,Код_КВР,0)),"",INDIRECT(ADDRESS(MATCH(F1117,Код_КВР,0)+1,2,,,"КВР")))</f>
        <v>Субсидии бюджетным учреждениям</v>
      </c>
      <c r="B1117" s="88">
        <v>809</v>
      </c>
      <c r="C1117" s="41" t="s">
        <v>203</v>
      </c>
      <c r="D1117" s="8" t="s">
        <v>227</v>
      </c>
      <c r="E1117" s="115" t="s">
        <v>85</v>
      </c>
      <c r="F1117" s="115">
        <v>610</v>
      </c>
      <c r="G1117" s="69">
        <f>G1118</f>
        <v>177</v>
      </c>
      <c r="H1117" s="69">
        <f>H1118</f>
        <v>0</v>
      </c>
      <c r="I1117" s="69">
        <f t="shared" si="228"/>
        <v>177</v>
      </c>
      <c r="J1117" s="69">
        <f>J1118</f>
        <v>0</v>
      </c>
      <c r="K1117" s="85">
        <f t="shared" si="223"/>
        <v>177</v>
      </c>
      <c r="L1117" s="13">
        <f>L1118</f>
        <v>0</v>
      </c>
      <c r="M1117" s="85">
        <f t="shared" si="225"/>
        <v>177</v>
      </c>
      <c r="N1117" s="13">
        <f>N1118</f>
        <v>0</v>
      </c>
      <c r="O1117" s="85">
        <f t="shared" si="226"/>
        <v>177</v>
      </c>
      <c r="P1117" s="13">
        <f>P1118</f>
        <v>0</v>
      </c>
      <c r="Q1117" s="85">
        <f t="shared" si="220"/>
        <v>177</v>
      </c>
    </row>
    <row r="1118" spans="1:17" ht="12.75">
      <c r="A1118" s="61" t="str">
        <f ca="1">IF(ISERROR(MATCH(F1118,Код_КВР,0)),"",INDIRECT(ADDRESS(MATCH(F1118,Код_КВР,0)+1,2,,,"КВР")))</f>
        <v>Субсидии бюджетным учреждениям на иные цели</v>
      </c>
      <c r="B1118" s="88">
        <v>809</v>
      </c>
      <c r="C1118" s="41" t="s">
        <v>203</v>
      </c>
      <c r="D1118" s="8" t="s">
        <v>227</v>
      </c>
      <c r="E1118" s="115" t="s">
        <v>85</v>
      </c>
      <c r="F1118" s="115">
        <v>612</v>
      </c>
      <c r="G1118" s="69">
        <v>177</v>
      </c>
      <c r="H1118" s="69"/>
      <c r="I1118" s="69">
        <f t="shared" si="228"/>
        <v>177</v>
      </c>
      <c r="J1118" s="69"/>
      <c r="K1118" s="85">
        <f t="shared" si="223"/>
        <v>177</v>
      </c>
      <c r="L1118" s="13"/>
      <c r="M1118" s="85">
        <f t="shared" si="225"/>
        <v>177</v>
      </c>
      <c r="N1118" s="13"/>
      <c r="O1118" s="85">
        <f t="shared" si="226"/>
        <v>177</v>
      </c>
      <c r="P1118" s="13"/>
      <c r="Q1118" s="85">
        <f t="shared" si="220"/>
        <v>177</v>
      </c>
    </row>
    <row r="1119" spans="1:17" ht="12.75" hidden="1">
      <c r="A1119" s="61" t="str">
        <f ca="1">IF(ISERROR(MATCH(F1119,Код_КВР,0)),"",INDIRECT(ADDRESS(MATCH(F1119,Код_КВР,0)+1,2,,,"КВР")))</f>
        <v>Субсидии автономным учреждениям</v>
      </c>
      <c r="B1119" s="88">
        <v>809</v>
      </c>
      <c r="C1119" s="41" t="s">
        <v>203</v>
      </c>
      <c r="D1119" s="8" t="s">
        <v>227</v>
      </c>
      <c r="E1119" s="115" t="s">
        <v>85</v>
      </c>
      <c r="F1119" s="115">
        <v>620</v>
      </c>
      <c r="G1119" s="69">
        <f>G1120</f>
        <v>0</v>
      </c>
      <c r="H1119" s="69">
        <f>H1120</f>
        <v>0</v>
      </c>
      <c r="I1119" s="69">
        <f t="shared" si="228"/>
        <v>0</v>
      </c>
      <c r="J1119" s="69">
        <f>J1120</f>
        <v>0</v>
      </c>
      <c r="K1119" s="85">
        <f t="shared" si="223"/>
        <v>0</v>
      </c>
      <c r="L1119" s="13">
        <f>L1120</f>
        <v>0</v>
      </c>
      <c r="M1119" s="85">
        <f t="shared" si="225"/>
        <v>0</v>
      </c>
      <c r="N1119" s="13">
        <f>N1120</f>
        <v>0</v>
      </c>
      <c r="O1119" s="85">
        <f t="shared" si="226"/>
        <v>0</v>
      </c>
      <c r="P1119" s="13">
        <f>P1120</f>
        <v>0</v>
      </c>
      <c r="Q1119" s="85">
        <f t="shared" si="220"/>
        <v>0</v>
      </c>
    </row>
    <row r="1120" spans="1:17" ht="12.75" hidden="1">
      <c r="A1120" s="61" t="str">
        <f ca="1">IF(ISERROR(MATCH(F1120,Код_КВР,0)),"",INDIRECT(ADDRESS(MATCH(F1120,Код_КВР,0)+1,2,,,"КВР")))</f>
        <v>Субсидии автономным учреждениям на иные цели</v>
      </c>
      <c r="B1120" s="88">
        <v>809</v>
      </c>
      <c r="C1120" s="41" t="s">
        <v>203</v>
      </c>
      <c r="D1120" s="8" t="s">
        <v>227</v>
      </c>
      <c r="E1120" s="115" t="s">
        <v>85</v>
      </c>
      <c r="F1120" s="115">
        <v>622</v>
      </c>
      <c r="G1120" s="69"/>
      <c r="H1120" s="69"/>
      <c r="I1120" s="69">
        <f t="shared" si="228"/>
        <v>0</v>
      </c>
      <c r="J1120" s="69"/>
      <c r="K1120" s="85">
        <f t="shared" si="223"/>
        <v>0</v>
      </c>
      <c r="L1120" s="13"/>
      <c r="M1120" s="85">
        <f t="shared" si="225"/>
        <v>0</v>
      </c>
      <c r="N1120" s="13"/>
      <c r="O1120" s="85">
        <f t="shared" si="226"/>
        <v>0</v>
      </c>
      <c r="P1120" s="13"/>
      <c r="Q1120" s="85">
        <f aca="true" t="shared" si="229" ref="Q1120:Q1183">O1120+P1120</f>
        <v>0</v>
      </c>
    </row>
    <row r="1121" spans="1:17" ht="12.75">
      <c r="A1121" s="61" t="str">
        <f ca="1">IF(ISERROR(MATCH(E1121,Код_КЦСР,0)),"",INDIRECT(ADDRESS(MATCH(E1121,Код_КЦСР,0)+1,2,,,"КЦСР")))</f>
        <v>Ремонт и оборудование эвакуационных путей  зданий</v>
      </c>
      <c r="B1121" s="88">
        <v>809</v>
      </c>
      <c r="C1121" s="41" t="s">
        <v>203</v>
      </c>
      <c r="D1121" s="8" t="s">
        <v>227</v>
      </c>
      <c r="E1121" s="115" t="s">
        <v>89</v>
      </c>
      <c r="F1121" s="115"/>
      <c r="G1121" s="69">
        <f>G1122</f>
        <v>47</v>
      </c>
      <c r="H1121" s="69">
        <f>H1122</f>
        <v>0</v>
      </c>
      <c r="I1121" s="69">
        <f t="shared" si="228"/>
        <v>47</v>
      </c>
      <c r="J1121" s="69">
        <f>J1122</f>
        <v>0</v>
      </c>
      <c r="K1121" s="85">
        <f t="shared" si="223"/>
        <v>47</v>
      </c>
      <c r="L1121" s="13">
        <f>L1122</f>
        <v>0</v>
      </c>
      <c r="M1121" s="85">
        <f t="shared" si="225"/>
        <v>47</v>
      </c>
      <c r="N1121" s="13">
        <f>N1122</f>
        <v>0</v>
      </c>
      <c r="O1121" s="85">
        <f t="shared" si="226"/>
        <v>47</v>
      </c>
      <c r="P1121" s="13">
        <f>P1122</f>
        <v>0</v>
      </c>
      <c r="Q1121" s="85">
        <f t="shared" si="229"/>
        <v>47</v>
      </c>
    </row>
    <row r="1122" spans="1:17" ht="33">
      <c r="A1122" s="61" t="str">
        <f ca="1">IF(ISERROR(MATCH(F1122,Код_КВР,0)),"",INDIRECT(ADDRESS(MATCH(F1122,Код_КВР,0)+1,2,,,"КВР")))</f>
        <v>Предоставление субсидий бюджетным, автономным учреждениям и иным некоммерческим организациям</v>
      </c>
      <c r="B1122" s="88">
        <v>809</v>
      </c>
      <c r="C1122" s="41" t="s">
        <v>203</v>
      </c>
      <c r="D1122" s="8" t="s">
        <v>227</v>
      </c>
      <c r="E1122" s="115" t="s">
        <v>89</v>
      </c>
      <c r="F1122" s="115">
        <v>600</v>
      </c>
      <c r="G1122" s="69">
        <f>G1123+G1125</f>
        <v>47</v>
      </c>
      <c r="H1122" s="69">
        <f>H1123+H1125</f>
        <v>0</v>
      </c>
      <c r="I1122" s="69">
        <f t="shared" si="228"/>
        <v>47</v>
      </c>
      <c r="J1122" s="69">
        <f>J1123+J1125</f>
        <v>0</v>
      </c>
      <c r="K1122" s="85">
        <f t="shared" si="223"/>
        <v>47</v>
      </c>
      <c r="L1122" s="13">
        <f>L1123+L1125</f>
        <v>0</v>
      </c>
      <c r="M1122" s="85">
        <f t="shared" si="225"/>
        <v>47</v>
      </c>
      <c r="N1122" s="13">
        <f>N1123+N1125</f>
        <v>0</v>
      </c>
      <c r="O1122" s="85">
        <f t="shared" si="226"/>
        <v>47</v>
      </c>
      <c r="P1122" s="13">
        <f>P1123+P1125</f>
        <v>0</v>
      </c>
      <c r="Q1122" s="85">
        <f t="shared" si="229"/>
        <v>47</v>
      </c>
    </row>
    <row r="1123" spans="1:17" ht="12.75">
      <c r="A1123" s="61" t="str">
        <f ca="1">IF(ISERROR(MATCH(F1123,Код_КВР,0)),"",INDIRECT(ADDRESS(MATCH(F1123,Код_КВР,0)+1,2,,,"КВР")))</f>
        <v>Субсидии бюджетным учреждениям</v>
      </c>
      <c r="B1123" s="88">
        <v>809</v>
      </c>
      <c r="C1123" s="41" t="s">
        <v>203</v>
      </c>
      <c r="D1123" s="8" t="s">
        <v>227</v>
      </c>
      <c r="E1123" s="115" t="s">
        <v>89</v>
      </c>
      <c r="F1123" s="115">
        <v>610</v>
      </c>
      <c r="G1123" s="69">
        <f>G1124</f>
        <v>47</v>
      </c>
      <c r="H1123" s="69">
        <f>H1124</f>
        <v>0</v>
      </c>
      <c r="I1123" s="69">
        <f t="shared" si="228"/>
        <v>47</v>
      </c>
      <c r="J1123" s="69">
        <f>J1124</f>
        <v>0</v>
      </c>
      <c r="K1123" s="85">
        <f t="shared" si="223"/>
        <v>47</v>
      </c>
      <c r="L1123" s="13">
        <f>L1124</f>
        <v>0</v>
      </c>
      <c r="M1123" s="85">
        <f t="shared" si="225"/>
        <v>47</v>
      </c>
      <c r="N1123" s="13">
        <f>N1124</f>
        <v>0</v>
      </c>
      <c r="O1123" s="85">
        <f t="shared" si="226"/>
        <v>47</v>
      </c>
      <c r="P1123" s="13">
        <f>P1124</f>
        <v>0</v>
      </c>
      <c r="Q1123" s="85">
        <f t="shared" si="229"/>
        <v>47</v>
      </c>
    </row>
    <row r="1124" spans="1:17" ht="12.75">
      <c r="A1124" s="61" t="str">
        <f ca="1">IF(ISERROR(MATCH(F1124,Код_КВР,0)),"",INDIRECT(ADDRESS(MATCH(F1124,Код_КВР,0)+1,2,,,"КВР")))</f>
        <v>Субсидии бюджетным учреждениям на иные цели</v>
      </c>
      <c r="B1124" s="88">
        <v>809</v>
      </c>
      <c r="C1124" s="41" t="s">
        <v>203</v>
      </c>
      <c r="D1124" s="8" t="s">
        <v>227</v>
      </c>
      <c r="E1124" s="115" t="s">
        <v>89</v>
      </c>
      <c r="F1124" s="115">
        <v>612</v>
      </c>
      <c r="G1124" s="69">
        <v>47</v>
      </c>
      <c r="H1124" s="69"/>
      <c r="I1124" s="69">
        <f t="shared" si="228"/>
        <v>47</v>
      </c>
      <c r="J1124" s="69"/>
      <c r="K1124" s="85">
        <f t="shared" si="223"/>
        <v>47</v>
      </c>
      <c r="L1124" s="13"/>
      <c r="M1124" s="85">
        <f t="shared" si="225"/>
        <v>47</v>
      </c>
      <c r="N1124" s="13"/>
      <c r="O1124" s="85">
        <f t="shared" si="226"/>
        <v>47</v>
      </c>
      <c r="P1124" s="13"/>
      <c r="Q1124" s="85">
        <f t="shared" si="229"/>
        <v>47</v>
      </c>
    </row>
    <row r="1125" spans="1:17" ht="12.75" hidden="1">
      <c r="A1125" s="61" t="str">
        <f ca="1">IF(ISERROR(MATCH(F1125,Код_КВР,0)),"",INDIRECT(ADDRESS(MATCH(F1125,Код_КВР,0)+1,2,,,"КВР")))</f>
        <v>Субсидии автономным учреждениям</v>
      </c>
      <c r="B1125" s="88">
        <v>809</v>
      </c>
      <c r="C1125" s="41" t="s">
        <v>203</v>
      </c>
      <c r="D1125" s="8" t="s">
        <v>227</v>
      </c>
      <c r="E1125" s="115" t="s">
        <v>89</v>
      </c>
      <c r="F1125" s="115">
        <v>620</v>
      </c>
      <c r="G1125" s="69">
        <f>G1126</f>
        <v>0</v>
      </c>
      <c r="H1125" s="69">
        <f>H1126</f>
        <v>0</v>
      </c>
      <c r="I1125" s="69">
        <f t="shared" si="228"/>
        <v>0</v>
      </c>
      <c r="J1125" s="69">
        <f>J1126</f>
        <v>0</v>
      </c>
      <c r="K1125" s="85">
        <f t="shared" si="223"/>
        <v>0</v>
      </c>
      <c r="L1125" s="13">
        <f>L1126</f>
        <v>0</v>
      </c>
      <c r="M1125" s="85">
        <f t="shared" si="225"/>
        <v>0</v>
      </c>
      <c r="N1125" s="13">
        <f>N1126</f>
        <v>0</v>
      </c>
      <c r="O1125" s="85">
        <f t="shared" si="226"/>
        <v>0</v>
      </c>
      <c r="P1125" s="13">
        <f>P1126</f>
        <v>0</v>
      </c>
      <c r="Q1125" s="85">
        <f t="shared" si="229"/>
        <v>0</v>
      </c>
    </row>
    <row r="1126" spans="1:17" ht="12.75" hidden="1">
      <c r="A1126" s="61" t="str">
        <f ca="1">IF(ISERROR(MATCH(F1126,Код_КВР,0)),"",INDIRECT(ADDRESS(MATCH(F1126,Код_КВР,0)+1,2,,,"КВР")))</f>
        <v>Субсидии автономным учреждениям на иные цели</v>
      </c>
      <c r="B1126" s="88">
        <v>809</v>
      </c>
      <c r="C1126" s="41" t="s">
        <v>203</v>
      </c>
      <c r="D1126" s="8" t="s">
        <v>227</v>
      </c>
      <c r="E1126" s="115" t="s">
        <v>89</v>
      </c>
      <c r="F1126" s="115">
        <v>622</v>
      </c>
      <c r="G1126" s="69"/>
      <c r="H1126" s="69"/>
      <c r="I1126" s="69">
        <f t="shared" si="228"/>
        <v>0</v>
      </c>
      <c r="J1126" s="69"/>
      <c r="K1126" s="85">
        <f t="shared" si="223"/>
        <v>0</v>
      </c>
      <c r="L1126" s="13"/>
      <c r="M1126" s="85">
        <f t="shared" si="225"/>
        <v>0</v>
      </c>
      <c r="N1126" s="13"/>
      <c r="O1126" s="85">
        <f t="shared" si="226"/>
        <v>0</v>
      </c>
      <c r="P1126" s="13"/>
      <c r="Q1126" s="85">
        <f t="shared" si="229"/>
        <v>0</v>
      </c>
    </row>
    <row r="1127" spans="1:17" ht="12.75">
      <c r="A1127" s="61" t="str">
        <f ca="1">IF(ISERROR(MATCH(C1127,Код_Раздел,0)),"",INDIRECT(ADDRESS(MATCH(C1127,Код_Раздел,0)+1,2,,,"Раздел")))</f>
        <v>Физическая культура и спорт</v>
      </c>
      <c r="B1127" s="88">
        <v>809</v>
      </c>
      <c r="C1127" s="8" t="s">
        <v>232</v>
      </c>
      <c r="D1127" s="8"/>
      <c r="E1127" s="115"/>
      <c r="F1127" s="115"/>
      <c r="G1127" s="69">
        <f>G1128+G1159+G1170</f>
        <v>215467.1</v>
      </c>
      <c r="H1127" s="69">
        <f>H1128+H1159+H1170</f>
        <v>-908.7999999999993</v>
      </c>
      <c r="I1127" s="69">
        <f t="shared" si="228"/>
        <v>214558.30000000002</v>
      </c>
      <c r="J1127" s="69">
        <f>J1128+J1159+J1170</f>
        <v>1509.9</v>
      </c>
      <c r="K1127" s="85">
        <f t="shared" si="223"/>
        <v>216068.2</v>
      </c>
      <c r="L1127" s="13">
        <f>L1128+L1159+L1170</f>
        <v>0</v>
      </c>
      <c r="M1127" s="85">
        <f t="shared" si="225"/>
        <v>216068.2</v>
      </c>
      <c r="N1127" s="13">
        <f>N1128+N1159+N1170</f>
        <v>0</v>
      </c>
      <c r="O1127" s="85">
        <f t="shared" si="226"/>
        <v>216068.2</v>
      </c>
      <c r="P1127" s="13">
        <f>P1128+P1159+P1170</f>
        <v>-3959.5</v>
      </c>
      <c r="Q1127" s="85">
        <f t="shared" si="229"/>
        <v>212108.7</v>
      </c>
    </row>
    <row r="1128" spans="1:17" ht="12.75">
      <c r="A1128" s="12" t="s">
        <v>194</v>
      </c>
      <c r="B1128" s="88">
        <v>809</v>
      </c>
      <c r="C1128" s="8" t="s">
        <v>232</v>
      </c>
      <c r="D1128" s="8" t="s">
        <v>221</v>
      </c>
      <c r="E1128" s="115"/>
      <c r="F1128" s="115"/>
      <c r="G1128" s="69">
        <f>G1129+G1154</f>
        <v>205283.9</v>
      </c>
      <c r="H1128" s="69">
        <f>H1129+H1154</f>
        <v>-908.7999999999993</v>
      </c>
      <c r="I1128" s="69">
        <f t="shared" si="228"/>
        <v>204375.1</v>
      </c>
      <c r="J1128" s="69">
        <f>J1129+J1154</f>
        <v>-205</v>
      </c>
      <c r="K1128" s="85">
        <f t="shared" si="223"/>
        <v>204170.1</v>
      </c>
      <c r="L1128" s="13">
        <f>L1129+L1154</f>
        <v>0</v>
      </c>
      <c r="M1128" s="85">
        <f t="shared" si="225"/>
        <v>204170.1</v>
      </c>
      <c r="N1128" s="13">
        <f>N1129+N1154</f>
        <v>0</v>
      </c>
      <c r="O1128" s="85">
        <f t="shared" si="226"/>
        <v>204170.1</v>
      </c>
      <c r="P1128" s="13">
        <f>P1129+P1154</f>
        <v>-3959.5</v>
      </c>
      <c r="Q1128" s="85">
        <f t="shared" si="229"/>
        <v>200210.6</v>
      </c>
    </row>
    <row r="1129" spans="1:17" ht="33">
      <c r="A1129" s="61" t="str">
        <f ca="1">IF(ISERROR(MATCH(E1129,Код_КЦСР,0)),"",INDIRECT(ADDRESS(MATCH(E1129,Код_КЦСР,0)+1,2,,,"КЦСР")))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129" s="88">
        <v>809</v>
      </c>
      <c r="C1129" s="8" t="s">
        <v>232</v>
      </c>
      <c r="D1129" s="8" t="s">
        <v>221</v>
      </c>
      <c r="E1129" s="115" t="s">
        <v>530</v>
      </c>
      <c r="F1129" s="115"/>
      <c r="G1129" s="69">
        <f>G1130+G1134+G1140+G1149</f>
        <v>205283.9</v>
      </c>
      <c r="H1129" s="69">
        <f>H1130+H1134+H1140+H1149</f>
        <v>-908.7999999999993</v>
      </c>
      <c r="I1129" s="69">
        <f t="shared" si="228"/>
        <v>204375.1</v>
      </c>
      <c r="J1129" s="69">
        <f>J1130+J1134+J1140+J1149</f>
        <v>-205</v>
      </c>
      <c r="K1129" s="85">
        <f t="shared" si="223"/>
        <v>204170.1</v>
      </c>
      <c r="L1129" s="13">
        <f>L1130+L1134+L1140+L1149</f>
        <v>0</v>
      </c>
      <c r="M1129" s="85">
        <f t="shared" si="225"/>
        <v>204170.1</v>
      </c>
      <c r="N1129" s="13">
        <f>N1130+N1134+N1140+N1149</f>
        <v>0</v>
      </c>
      <c r="O1129" s="85">
        <f t="shared" si="226"/>
        <v>204170.1</v>
      </c>
      <c r="P1129" s="13">
        <f>P1130+P1134+P1140+P1149</f>
        <v>-3959.5</v>
      </c>
      <c r="Q1129" s="85">
        <f t="shared" si="229"/>
        <v>200210.6</v>
      </c>
    </row>
    <row r="1130" spans="1:17" ht="12.75">
      <c r="A1130" s="61" t="str">
        <f ca="1">IF(ISERROR(MATCH(E1130,Код_КЦСР,0)),"",INDIRECT(ADDRESS(MATCH(E1130,Код_КЦСР,0)+1,2,,,"КЦСР")))</f>
        <v>Обеспечение доступа к спортивным объектам</v>
      </c>
      <c r="B1130" s="88">
        <v>809</v>
      </c>
      <c r="C1130" s="8" t="s">
        <v>232</v>
      </c>
      <c r="D1130" s="8" t="s">
        <v>221</v>
      </c>
      <c r="E1130" s="115" t="s">
        <v>532</v>
      </c>
      <c r="F1130" s="115"/>
      <c r="G1130" s="69">
        <f aca="true" t="shared" si="230" ref="G1130:P1132">G1131</f>
        <v>176820.9</v>
      </c>
      <c r="H1130" s="69">
        <f t="shared" si="230"/>
        <v>-10908.8</v>
      </c>
      <c r="I1130" s="69">
        <f t="shared" si="228"/>
        <v>165912.1</v>
      </c>
      <c r="J1130" s="69">
        <f t="shared" si="230"/>
        <v>0</v>
      </c>
      <c r="K1130" s="85">
        <f t="shared" si="223"/>
        <v>165912.1</v>
      </c>
      <c r="L1130" s="13">
        <f t="shared" si="230"/>
        <v>0</v>
      </c>
      <c r="M1130" s="85">
        <f t="shared" si="225"/>
        <v>165912.1</v>
      </c>
      <c r="N1130" s="13">
        <f t="shared" si="230"/>
        <v>0</v>
      </c>
      <c r="O1130" s="85">
        <f t="shared" si="226"/>
        <v>165912.1</v>
      </c>
      <c r="P1130" s="13">
        <f t="shared" si="230"/>
        <v>0</v>
      </c>
      <c r="Q1130" s="85">
        <f t="shared" si="229"/>
        <v>165912.1</v>
      </c>
    </row>
    <row r="1131" spans="1:17" ht="33">
      <c r="A1131" s="61" t="str">
        <f ca="1">IF(ISERROR(MATCH(F1131,Код_КВР,0)),"",INDIRECT(ADDRESS(MATCH(F1131,Код_КВР,0)+1,2,,,"КВР")))</f>
        <v>Предоставление субсидий бюджетным, автономным учреждениям и иным некоммерческим организациям</v>
      </c>
      <c r="B1131" s="88">
        <v>809</v>
      </c>
      <c r="C1131" s="41" t="s">
        <v>232</v>
      </c>
      <c r="D1131" s="8" t="s">
        <v>221</v>
      </c>
      <c r="E1131" s="115" t="s">
        <v>532</v>
      </c>
      <c r="F1131" s="115">
        <v>600</v>
      </c>
      <c r="G1131" s="69">
        <f t="shared" si="230"/>
        <v>176820.9</v>
      </c>
      <c r="H1131" s="69">
        <f t="shared" si="230"/>
        <v>-10908.8</v>
      </c>
      <c r="I1131" s="69">
        <f t="shared" si="228"/>
        <v>165912.1</v>
      </c>
      <c r="J1131" s="69">
        <f t="shared" si="230"/>
        <v>0</v>
      </c>
      <c r="K1131" s="85">
        <f t="shared" si="223"/>
        <v>165912.1</v>
      </c>
      <c r="L1131" s="13">
        <f t="shared" si="230"/>
        <v>0</v>
      </c>
      <c r="M1131" s="85">
        <f t="shared" si="225"/>
        <v>165912.1</v>
      </c>
      <c r="N1131" s="13">
        <f t="shared" si="230"/>
        <v>0</v>
      </c>
      <c r="O1131" s="85">
        <f t="shared" si="226"/>
        <v>165912.1</v>
      </c>
      <c r="P1131" s="13">
        <f t="shared" si="230"/>
        <v>0</v>
      </c>
      <c r="Q1131" s="85">
        <f t="shared" si="229"/>
        <v>165912.1</v>
      </c>
    </row>
    <row r="1132" spans="1:17" ht="12.75">
      <c r="A1132" s="61" t="str">
        <f ca="1">IF(ISERROR(MATCH(F1132,Код_КВР,0)),"",INDIRECT(ADDRESS(MATCH(F1132,Код_КВР,0)+1,2,,,"КВР")))</f>
        <v>Субсидии автономным учреждениям</v>
      </c>
      <c r="B1132" s="88">
        <v>809</v>
      </c>
      <c r="C1132" s="41" t="s">
        <v>232</v>
      </c>
      <c r="D1132" s="8" t="s">
        <v>221</v>
      </c>
      <c r="E1132" s="115" t="s">
        <v>532</v>
      </c>
      <c r="F1132" s="115">
        <v>620</v>
      </c>
      <c r="G1132" s="69">
        <f t="shared" si="230"/>
        <v>176820.9</v>
      </c>
      <c r="H1132" s="69">
        <f t="shared" si="230"/>
        <v>-10908.8</v>
      </c>
      <c r="I1132" s="69">
        <f t="shared" si="228"/>
        <v>165912.1</v>
      </c>
      <c r="J1132" s="69">
        <f t="shared" si="230"/>
        <v>0</v>
      </c>
      <c r="K1132" s="85">
        <f t="shared" si="223"/>
        <v>165912.1</v>
      </c>
      <c r="L1132" s="13">
        <f t="shared" si="230"/>
        <v>0</v>
      </c>
      <c r="M1132" s="85">
        <f t="shared" si="225"/>
        <v>165912.1</v>
      </c>
      <c r="N1132" s="13">
        <f t="shared" si="230"/>
        <v>0</v>
      </c>
      <c r="O1132" s="85">
        <f t="shared" si="226"/>
        <v>165912.1</v>
      </c>
      <c r="P1132" s="13">
        <f t="shared" si="230"/>
        <v>0</v>
      </c>
      <c r="Q1132" s="85">
        <f t="shared" si="229"/>
        <v>165912.1</v>
      </c>
    </row>
    <row r="1133" spans="1:17" ht="49.5">
      <c r="A1133" s="61" t="str">
        <f ca="1">IF(ISERROR(MATCH(F1133,Код_КВР,0)),"",INDIRECT(ADDRESS(MATCH(F1133,Код_КВР,0)+1,2,,,"КВР")))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133" s="88">
        <v>809</v>
      </c>
      <c r="C1133" s="41" t="s">
        <v>232</v>
      </c>
      <c r="D1133" s="8" t="s">
        <v>221</v>
      </c>
      <c r="E1133" s="115" t="s">
        <v>532</v>
      </c>
      <c r="F1133" s="115">
        <v>621</v>
      </c>
      <c r="G1133" s="69">
        <v>176820.9</v>
      </c>
      <c r="H1133" s="69">
        <v>-10908.8</v>
      </c>
      <c r="I1133" s="69">
        <f t="shared" si="228"/>
        <v>165912.1</v>
      </c>
      <c r="J1133" s="69"/>
      <c r="K1133" s="85">
        <f t="shared" si="223"/>
        <v>165912.1</v>
      </c>
      <c r="L1133" s="13"/>
      <c r="M1133" s="85">
        <f t="shared" si="225"/>
        <v>165912.1</v>
      </c>
      <c r="N1133" s="13"/>
      <c r="O1133" s="85">
        <f t="shared" si="226"/>
        <v>165912.1</v>
      </c>
      <c r="P1133" s="13"/>
      <c r="Q1133" s="85">
        <f t="shared" si="229"/>
        <v>165912.1</v>
      </c>
    </row>
    <row r="1134" spans="1:17" ht="33">
      <c r="A1134" s="61" t="str">
        <f ca="1">IF(ISERROR(MATCH(E1134,Код_КЦСР,0)),"",INDIRECT(ADDRESS(MATCH(E1134,Код_КЦСР,0)+1,2,,,"КЦСР")))</f>
        <v>Обеспечение участия в физкультурных и спортивных мероприятиях различного уровня (региональных и выше)</v>
      </c>
      <c r="B1134" s="88">
        <v>809</v>
      </c>
      <c r="C1134" s="8" t="s">
        <v>232</v>
      </c>
      <c r="D1134" s="8" t="s">
        <v>221</v>
      </c>
      <c r="E1134" s="115" t="s">
        <v>534</v>
      </c>
      <c r="F1134" s="115"/>
      <c r="G1134" s="69">
        <f>G1135</f>
        <v>18569.3</v>
      </c>
      <c r="H1134" s="69">
        <f>H1135</f>
        <v>0</v>
      </c>
      <c r="I1134" s="69">
        <f t="shared" si="228"/>
        <v>18569.3</v>
      </c>
      <c r="J1134" s="69">
        <f>J1135</f>
        <v>0</v>
      </c>
      <c r="K1134" s="85">
        <f t="shared" si="223"/>
        <v>18569.3</v>
      </c>
      <c r="L1134" s="13">
        <f>L1135</f>
        <v>0</v>
      </c>
      <c r="M1134" s="85">
        <f t="shared" si="225"/>
        <v>18569.3</v>
      </c>
      <c r="N1134" s="13">
        <f>N1135</f>
        <v>0</v>
      </c>
      <c r="O1134" s="85">
        <f t="shared" si="226"/>
        <v>18569.3</v>
      </c>
      <c r="P1134" s="13">
        <f>P1135</f>
        <v>-3162</v>
      </c>
      <c r="Q1134" s="85">
        <f t="shared" si="229"/>
        <v>15407.3</v>
      </c>
    </row>
    <row r="1135" spans="1:17" ht="33">
      <c r="A1135" s="61" t="str">
        <f ca="1">IF(ISERROR(MATCH(F1135,Код_КВР,0)),"",INDIRECT(ADDRESS(MATCH(F1135,Код_КВР,0)+1,2,,,"КВР")))</f>
        <v>Предоставление субсидий бюджетным, автономным учреждениям и иным некоммерческим организациям</v>
      </c>
      <c r="B1135" s="88">
        <v>809</v>
      </c>
      <c r="C1135" s="8" t="s">
        <v>232</v>
      </c>
      <c r="D1135" s="8" t="s">
        <v>221</v>
      </c>
      <c r="E1135" s="115" t="s">
        <v>534</v>
      </c>
      <c r="F1135" s="115">
        <v>600</v>
      </c>
      <c r="G1135" s="69">
        <f>G1136+G1138</f>
        <v>18569.3</v>
      </c>
      <c r="H1135" s="69">
        <f>H1136+H1138</f>
        <v>0</v>
      </c>
      <c r="I1135" s="69">
        <f t="shared" si="228"/>
        <v>18569.3</v>
      </c>
      <c r="J1135" s="69">
        <f>J1136+J1138</f>
        <v>0</v>
      </c>
      <c r="K1135" s="85">
        <f t="shared" si="223"/>
        <v>18569.3</v>
      </c>
      <c r="L1135" s="13">
        <f>L1136+L1138</f>
        <v>0</v>
      </c>
      <c r="M1135" s="85">
        <f t="shared" si="225"/>
        <v>18569.3</v>
      </c>
      <c r="N1135" s="13">
        <f>N1136+N1138</f>
        <v>0</v>
      </c>
      <c r="O1135" s="85">
        <f t="shared" si="226"/>
        <v>18569.3</v>
      </c>
      <c r="P1135" s="13">
        <f>P1136+P1138</f>
        <v>-3162</v>
      </c>
      <c r="Q1135" s="85">
        <f t="shared" si="229"/>
        <v>15407.3</v>
      </c>
    </row>
    <row r="1136" spans="1:17" ht="12.75">
      <c r="A1136" s="61" t="str">
        <f ca="1">IF(ISERROR(MATCH(F1136,Код_КВР,0)),"",INDIRECT(ADDRESS(MATCH(F1136,Код_КВР,0)+1,2,,,"КВР")))</f>
        <v>Субсидии бюджетным учреждениям</v>
      </c>
      <c r="B1136" s="88">
        <v>809</v>
      </c>
      <c r="C1136" s="8" t="s">
        <v>232</v>
      </c>
      <c r="D1136" s="8" t="s">
        <v>221</v>
      </c>
      <c r="E1136" s="115" t="s">
        <v>534</v>
      </c>
      <c r="F1136" s="115">
        <v>610</v>
      </c>
      <c r="G1136" s="69">
        <f>G1137</f>
        <v>15637.3</v>
      </c>
      <c r="H1136" s="69">
        <f>H1137</f>
        <v>0</v>
      </c>
      <c r="I1136" s="69">
        <f t="shared" si="228"/>
        <v>15637.3</v>
      </c>
      <c r="J1136" s="69">
        <f>J1137</f>
        <v>0</v>
      </c>
      <c r="K1136" s="85">
        <f t="shared" si="223"/>
        <v>15637.3</v>
      </c>
      <c r="L1136" s="13">
        <f>L1137</f>
        <v>0</v>
      </c>
      <c r="M1136" s="85">
        <f t="shared" si="225"/>
        <v>15637.3</v>
      </c>
      <c r="N1136" s="13">
        <f>N1137</f>
        <v>0</v>
      </c>
      <c r="O1136" s="85">
        <f t="shared" si="226"/>
        <v>15637.3</v>
      </c>
      <c r="P1136" s="13">
        <f>P1137</f>
        <v>-2986.3</v>
      </c>
      <c r="Q1136" s="85">
        <f t="shared" si="229"/>
        <v>12651</v>
      </c>
    </row>
    <row r="1137" spans="1:17" ht="49.5">
      <c r="A1137" s="61" t="str">
        <f ca="1">IF(ISERROR(MATCH(F1137,Код_КВР,0)),"",INDIRECT(ADDRESS(MATCH(F1137,Код_КВР,0)+1,2,,,"КВР")))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37" s="88">
        <v>809</v>
      </c>
      <c r="C1137" s="8" t="s">
        <v>232</v>
      </c>
      <c r="D1137" s="8" t="s">
        <v>221</v>
      </c>
      <c r="E1137" s="115" t="s">
        <v>534</v>
      </c>
      <c r="F1137" s="115">
        <v>611</v>
      </c>
      <c r="G1137" s="69">
        <v>15637.3</v>
      </c>
      <c r="H1137" s="69"/>
      <c r="I1137" s="69">
        <f t="shared" si="228"/>
        <v>15637.3</v>
      </c>
      <c r="J1137" s="69"/>
      <c r="K1137" s="85">
        <f t="shared" si="223"/>
        <v>15637.3</v>
      </c>
      <c r="L1137" s="13"/>
      <c r="M1137" s="85">
        <f t="shared" si="225"/>
        <v>15637.3</v>
      </c>
      <c r="N1137" s="13"/>
      <c r="O1137" s="85">
        <f t="shared" si="226"/>
        <v>15637.3</v>
      </c>
      <c r="P1137" s="13">
        <v>-2986.3</v>
      </c>
      <c r="Q1137" s="85">
        <f t="shared" si="229"/>
        <v>12651</v>
      </c>
    </row>
    <row r="1138" spans="1:17" ht="12.75">
      <c r="A1138" s="61" t="str">
        <f ca="1">IF(ISERROR(MATCH(F1138,Код_КВР,0)),"",INDIRECT(ADDRESS(MATCH(F1138,Код_КВР,0)+1,2,,,"КВР")))</f>
        <v>Субсидии автономным учреждениям</v>
      </c>
      <c r="B1138" s="88">
        <v>809</v>
      </c>
      <c r="C1138" s="8" t="s">
        <v>232</v>
      </c>
      <c r="D1138" s="8" t="s">
        <v>221</v>
      </c>
      <c r="E1138" s="115" t="s">
        <v>534</v>
      </c>
      <c r="F1138" s="115">
        <v>620</v>
      </c>
      <c r="G1138" s="69">
        <f>G1139</f>
        <v>2932</v>
      </c>
      <c r="H1138" s="69">
        <f>H1139</f>
        <v>0</v>
      </c>
      <c r="I1138" s="69">
        <f t="shared" si="228"/>
        <v>2932</v>
      </c>
      <c r="J1138" s="69">
        <f>J1139</f>
        <v>0</v>
      </c>
      <c r="K1138" s="85">
        <f t="shared" si="223"/>
        <v>2932</v>
      </c>
      <c r="L1138" s="13">
        <f>L1139</f>
        <v>0</v>
      </c>
      <c r="M1138" s="85">
        <f t="shared" si="225"/>
        <v>2932</v>
      </c>
      <c r="N1138" s="13">
        <f>N1139</f>
        <v>0</v>
      </c>
      <c r="O1138" s="85">
        <f t="shared" si="226"/>
        <v>2932</v>
      </c>
      <c r="P1138" s="13">
        <f>P1139</f>
        <v>-175.7</v>
      </c>
      <c r="Q1138" s="85">
        <f t="shared" si="229"/>
        <v>2756.3</v>
      </c>
    </row>
    <row r="1139" spans="1:17" ht="49.5">
      <c r="A1139" s="61" t="str">
        <f ca="1">IF(ISERROR(MATCH(F1139,Код_КВР,0)),"",INDIRECT(ADDRESS(MATCH(F1139,Код_КВР,0)+1,2,,,"КВР")))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139" s="88">
        <v>809</v>
      </c>
      <c r="C1139" s="8" t="s">
        <v>232</v>
      </c>
      <c r="D1139" s="8" t="s">
        <v>221</v>
      </c>
      <c r="E1139" s="115" t="s">
        <v>534</v>
      </c>
      <c r="F1139" s="115">
        <v>621</v>
      </c>
      <c r="G1139" s="69">
        <v>2932</v>
      </c>
      <c r="H1139" s="69"/>
      <c r="I1139" s="69">
        <f t="shared" si="228"/>
        <v>2932</v>
      </c>
      <c r="J1139" s="69"/>
      <c r="K1139" s="85">
        <f t="shared" si="223"/>
        <v>2932</v>
      </c>
      <c r="L1139" s="13"/>
      <c r="M1139" s="85">
        <f t="shared" si="225"/>
        <v>2932</v>
      </c>
      <c r="N1139" s="13"/>
      <c r="O1139" s="85">
        <f t="shared" si="226"/>
        <v>2932</v>
      </c>
      <c r="P1139" s="13">
        <v>-175.7</v>
      </c>
      <c r="Q1139" s="85">
        <f t="shared" si="229"/>
        <v>2756.3</v>
      </c>
    </row>
    <row r="1140" spans="1:17" ht="12.75">
      <c r="A1140" s="61" t="str">
        <f ca="1">IF(ISERROR(MATCH(E1140,Код_КЦСР,0)),"",INDIRECT(ADDRESS(MATCH(E1140,Код_КЦСР,0)+1,2,,,"КЦСР")))</f>
        <v>Популяризация физической культуры и спорта</v>
      </c>
      <c r="B1140" s="88">
        <v>809</v>
      </c>
      <c r="C1140" s="8" t="s">
        <v>232</v>
      </c>
      <c r="D1140" s="8" t="s">
        <v>221</v>
      </c>
      <c r="E1140" s="115" t="s">
        <v>540</v>
      </c>
      <c r="F1140" s="115"/>
      <c r="G1140" s="69">
        <f>G1141+G1144</f>
        <v>4638.1</v>
      </c>
      <c r="H1140" s="69">
        <f>H1141+H1144</f>
        <v>0</v>
      </c>
      <c r="I1140" s="69">
        <f t="shared" si="228"/>
        <v>4638.1</v>
      </c>
      <c r="J1140" s="69">
        <f>J1141+J1144</f>
        <v>0</v>
      </c>
      <c r="K1140" s="85">
        <f t="shared" si="223"/>
        <v>4638.1</v>
      </c>
      <c r="L1140" s="13">
        <f>L1141+L1144</f>
        <v>0</v>
      </c>
      <c r="M1140" s="85">
        <f t="shared" si="225"/>
        <v>4638.1</v>
      </c>
      <c r="N1140" s="13">
        <f>N1141+N1144</f>
        <v>0</v>
      </c>
      <c r="O1140" s="85">
        <f t="shared" si="226"/>
        <v>4638.1</v>
      </c>
      <c r="P1140" s="13">
        <f>P1141+P1144</f>
        <v>-797.5</v>
      </c>
      <c r="Q1140" s="85">
        <f t="shared" si="229"/>
        <v>3840.6000000000004</v>
      </c>
    </row>
    <row r="1141" spans="1:17" ht="12.75">
      <c r="A1141" s="61" t="str">
        <f aca="true" t="shared" si="231" ref="A1141:A1148">IF(ISERROR(MATCH(F1141,Код_КВР,0)),"",INDIRECT(ADDRESS(MATCH(F1141,Код_КВР,0)+1,2,,,"КВР")))</f>
        <v>Закупка товаров, работ и услуг для муниципальных нужд</v>
      </c>
      <c r="B1141" s="88">
        <v>809</v>
      </c>
      <c r="C1141" s="8" t="s">
        <v>232</v>
      </c>
      <c r="D1141" s="8" t="s">
        <v>221</v>
      </c>
      <c r="E1141" s="115" t="s">
        <v>540</v>
      </c>
      <c r="F1141" s="115">
        <v>200</v>
      </c>
      <c r="G1141" s="69">
        <f>G1142</f>
        <v>622.8</v>
      </c>
      <c r="H1141" s="69">
        <f>H1142</f>
        <v>0</v>
      </c>
      <c r="I1141" s="69">
        <f t="shared" si="228"/>
        <v>622.8</v>
      </c>
      <c r="J1141" s="69">
        <f>J1142</f>
        <v>0</v>
      </c>
      <c r="K1141" s="85">
        <f t="shared" si="223"/>
        <v>622.8</v>
      </c>
      <c r="L1141" s="13">
        <f>L1142</f>
        <v>0</v>
      </c>
      <c r="M1141" s="85">
        <f t="shared" si="225"/>
        <v>622.8</v>
      </c>
      <c r="N1141" s="13">
        <f>N1142</f>
        <v>0</v>
      </c>
      <c r="O1141" s="85">
        <f t="shared" si="226"/>
        <v>622.8</v>
      </c>
      <c r="P1141" s="13">
        <f>P1142</f>
        <v>0</v>
      </c>
      <c r="Q1141" s="85">
        <f t="shared" si="229"/>
        <v>622.8</v>
      </c>
    </row>
    <row r="1142" spans="1:17" ht="33">
      <c r="A1142" s="61" t="str">
        <f ca="1" t="shared" si="231"/>
        <v>Иные закупки товаров, работ и услуг для обеспечения муниципальных нужд</v>
      </c>
      <c r="B1142" s="88">
        <v>809</v>
      </c>
      <c r="C1142" s="8" t="s">
        <v>232</v>
      </c>
      <c r="D1142" s="8" t="s">
        <v>221</v>
      </c>
      <c r="E1142" s="115" t="s">
        <v>540</v>
      </c>
      <c r="F1142" s="115">
        <v>240</v>
      </c>
      <c r="G1142" s="69">
        <f>G1143</f>
        <v>622.8</v>
      </c>
      <c r="H1142" s="69">
        <f>H1143</f>
        <v>0</v>
      </c>
      <c r="I1142" s="69">
        <f t="shared" si="228"/>
        <v>622.8</v>
      </c>
      <c r="J1142" s="69">
        <f>J1143</f>
        <v>0</v>
      </c>
      <c r="K1142" s="85">
        <f t="shared" si="223"/>
        <v>622.8</v>
      </c>
      <c r="L1142" s="13">
        <f>L1143</f>
        <v>0</v>
      </c>
      <c r="M1142" s="85">
        <f t="shared" si="225"/>
        <v>622.8</v>
      </c>
      <c r="N1142" s="13">
        <f>N1143</f>
        <v>0</v>
      </c>
      <c r="O1142" s="85">
        <f t="shared" si="226"/>
        <v>622.8</v>
      </c>
      <c r="P1142" s="13">
        <f>P1143</f>
        <v>0</v>
      </c>
      <c r="Q1142" s="85">
        <f t="shared" si="229"/>
        <v>622.8</v>
      </c>
    </row>
    <row r="1143" spans="1:17" ht="33">
      <c r="A1143" s="61" t="str">
        <f ca="1" t="shared" si="231"/>
        <v xml:space="preserve">Прочая закупка товаров, работ и услуг для обеспечения муниципальных нужд         </v>
      </c>
      <c r="B1143" s="88">
        <v>809</v>
      </c>
      <c r="C1143" s="8" t="s">
        <v>232</v>
      </c>
      <c r="D1143" s="8" t="s">
        <v>221</v>
      </c>
      <c r="E1143" s="115" t="s">
        <v>540</v>
      </c>
      <c r="F1143" s="115">
        <v>244</v>
      </c>
      <c r="G1143" s="69">
        <v>622.8</v>
      </c>
      <c r="H1143" s="69"/>
      <c r="I1143" s="69">
        <f t="shared" si="228"/>
        <v>622.8</v>
      </c>
      <c r="J1143" s="69"/>
      <c r="K1143" s="85">
        <f t="shared" si="223"/>
        <v>622.8</v>
      </c>
      <c r="L1143" s="13"/>
      <c r="M1143" s="85">
        <f t="shared" si="225"/>
        <v>622.8</v>
      </c>
      <c r="N1143" s="13"/>
      <c r="O1143" s="85">
        <f t="shared" si="226"/>
        <v>622.8</v>
      </c>
      <c r="P1143" s="13"/>
      <c r="Q1143" s="85">
        <f t="shared" si="229"/>
        <v>622.8</v>
      </c>
    </row>
    <row r="1144" spans="1:17" ht="33">
      <c r="A1144" s="61" t="str">
        <f ca="1" t="shared" si="231"/>
        <v>Предоставление субсидий бюджетным, автономным учреждениям и иным некоммерческим организациям</v>
      </c>
      <c r="B1144" s="88">
        <v>809</v>
      </c>
      <c r="C1144" s="8" t="s">
        <v>232</v>
      </c>
      <c r="D1144" s="8" t="s">
        <v>221</v>
      </c>
      <c r="E1144" s="115" t="s">
        <v>540</v>
      </c>
      <c r="F1144" s="115">
        <v>600</v>
      </c>
      <c r="G1144" s="69">
        <f>G1145+G1147</f>
        <v>4015.3</v>
      </c>
      <c r="H1144" s="69">
        <f>H1145+H1147</f>
        <v>0</v>
      </c>
      <c r="I1144" s="69">
        <f t="shared" si="228"/>
        <v>4015.3</v>
      </c>
      <c r="J1144" s="69">
        <f>J1145+J1147</f>
        <v>0</v>
      </c>
      <c r="K1144" s="85">
        <f t="shared" si="223"/>
        <v>4015.3</v>
      </c>
      <c r="L1144" s="13">
        <f>L1145+L1147</f>
        <v>0</v>
      </c>
      <c r="M1144" s="85">
        <f t="shared" si="225"/>
        <v>4015.3</v>
      </c>
      <c r="N1144" s="13">
        <f>N1145+N1147</f>
        <v>0</v>
      </c>
      <c r="O1144" s="85">
        <f t="shared" si="226"/>
        <v>4015.3</v>
      </c>
      <c r="P1144" s="13">
        <f>P1145+P1147</f>
        <v>-797.5</v>
      </c>
      <c r="Q1144" s="85">
        <f t="shared" si="229"/>
        <v>3217.8</v>
      </c>
    </row>
    <row r="1145" spans="1:17" ht="12.75">
      <c r="A1145" s="61" t="str">
        <f ca="1" t="shared" si="231"/>
        <v>Субсидии бюджетным учреждениям</v>
      </c>
      <c r="B1145" s="88">
        <v>809</v>
      </c>
      <c r="C1145" s="8" t="s">
        <v>232</v>
      </c>
      <c r="D1145" s="8" t="s">
        <v>221</v>
      </c>
      <c r="E1145" s="115" t="s">
        <v>540</v>
      </c>
      <c r="F1145" s="115">
        <v>610</v>
      </c>
      <c r="G1145" s="69">
        <f>G1146</f>
        <v>2939.9</v>
      </c>
      <c r="H1145" s="69">
        <f>H1146</f>
        <v>0</v>
      </c>
      <c r="I1145" s="69">
        <f t="shared" si="228"/>
        <v>2939.9</v>
      </c>
      <c r="J1145" s="69">
        <f>J1146</f>
        <v>0</v>
      </c>
      <c r="K1145" s="85">
        <f t="shared" si="223"/>
        <v>2939.9</v>
      </c>
      <c r="L1145" s="13">
        <f>L1146</f>
        <v>0</v>
      </c>
      <c r="M1145" s="85">
        <f t="shared" si="225"/>
        <v>2939.9</v>
      </c>
      <c r="N1145" s="13">
        <f>N1146</f>
        <v>0</v>
      </c>
      <c r="O1145" s="85">
        <f t="shared" si="226"/>
        <v>2939.9</v>
      </c>
      <c r="P1145" s="13">
        <f>P1146</f>
        <v>-794.5</v>
      </c>
      <c r="Q1145" s="85">
        <f t="shared" si="229"/>
        <v>2145.4</v>
      </c>
    </row>
    <row r="1146" spans="1:17" ht="49.5">
      <c r="A1146" s="61" t="str">
        <f ca="1" t="shared" si="231"/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46" s="88">
        <v>809</v>
      </c>
      <c r="C1146" s="8" t="s">
        <v>232</v>
      </c>
      <c r="D1146" s="8" t="s">
        <v>221</v>
      </c>
      <c r="E1146" s="115" t="s">
        <v>540</v>
      </c>
      <c r="F1146" s="115">
        <v>611</v>
      </c>
      <c r="G1146" s="69">
        <v>2939.9</v>
      </c>
      <c r="H1146" s="69"/>
      <c r="I1146" s="69">
        <f t="shared" si="228"/>
        <v>2939.9</v>
      </c>
      <c r="J1146" s="69"/>
      <c r="K1146" s="85">
        <f t="shared" si="223"/>
        <v>2939.9</v>
      </c>
      <c r="L1146" s="13"/>
      <c r="M1146" s="85">
        <f aca="true" t="shared" si="232" ref="M1146:M1209">K1146+L1146</f>
        <v>2939.9</v>
      </c>
      <c r="N1146" s="13"/>
      <c r="O1146" s="85">
        <f aca="true" t="shared" si="233" ref="O1146:O1209">M1146+N1146</f>
        <v>2939.9</v>
      </c>
      <c r="P1146" s="13">
        <v>-794.5</v>
      </c>
      <c r="Q1146" s="85">
        <f t="shared" si="229"/>
        <v>2145.4</v>
      </c>
    </row>
    <row r="1147" spans="1:17" ht="12.75">
      <c r="A1147" s="61" t="str">
        <f ca="1" t="shared" si="231"/>
        <v>Субсидии автономным учреждениям</v>
      </c>
      <c r="B1147" s="88">
        <v>809</v>
      </c>
      <c r="C1147" s="8" t="s">
        <v>232</v>
      </c>
      <c r="D1147" s="8" t="s">
        <v>221</v>
      </c>
      <c r="E1147" s="115" t="s">
        <v>540</v>
      </c>
      <c r="F1147" s="115">
        <v>620</v>
      </c>
      <c r="G1147" s="69">
        <f>G1148</f>
        <v>1075.4</v>
      </c>
      <c r="H1147" s="69">
        <f>H1148</f>
        <v>0</v>
      </c>
      <c r="I1147" s="69">
        <f t="shared" si="228"/>
        <v>1075.4</v>
      </c>
      <c r="J1147" s="69">
        <f>J1148</f>
        <v>0</v>
      </c>
      <c r="K1147" s="85">
        <f t="shared" si="223"/>
        <v>1075.4</v>
      </c>
      <c r="L1147" s="13">
        <f>L1148</f>
        <v>0</v>
      </c>
      <c r="M1147" s="85">
        <f t="shared" si="232"/>
        <v>1075.4</v>
      </c>
      <c r="N1147" s="13">
        <f>N1148</f>
        <v>0</v>
      </c>
      <c r="O1147" s="85">
        <f t="shared" si="233"/>
        <v>1075.4</v>
      </c>
      <c r="P1147" s="13">
        <f>P1148</f>
        <v>-3</v>
      </c>
      <c r="Q1147" s="85">
        <f t="shared" si="229"/>
        <v>1072.4</v>
      </c>
    </row>
    <row r="1148" spans="1:17" ht="49.5">
      <c r="A1148" s="61" t="str">
        <f ca="1" t="shared" si="231"/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148" s="88">
        <v>809</v>
      </c>
      <c r="C1148" s="8" t="s">
        <v>232</v>
      </c>
      <c r="D1148" s="8" t="s">
        <v>221</v>
      </c>
      <c r="E1148" s="115" t="s">
        <v>540</v>
      </c>
      <c r="F1148" s="115">
        <v>621</v>
      </c>
      <c r="G1148" s="69">
        <v>1075.4</v>
      </c>
      <c r="H1148" s="69"/>
      <c r="I1148" s="69">
        <f t="shared" si="228"/>
        <v>1075.4</v>
      </c>
      <c r="J1148" s="69"/>
      <c r="K1148" s="85">
        <f t="shared" si="223"/>
        <v>1075.4</v>
      </c>
      <c r="L1148" s="13"/>
      <c r="M1148" s="85">
        <f t="shared" si="232"/>
        <v>1075.4</v>
      </c>
      <c r="N1148" s="13"/>
      <c r="O1148" s="85">
        <f t="shared" si="233"/>
        <v>1075.4</v>
      </c>
      <c r="P1148" s="13">
        <v>-3</v>
      </c>
      <c r="Q1148" s="85">
        <f t="shared" si="229"/>
        <v>1072.4</v>
      </c>
    </row>
    <row r="1149" spans="1:17" ht="12.75">
      <c r="A1149" s="61" t="str">
        <f ca="1">IF(ISERROR(MATCH(E1149,Код_КЦСР,0)),"",INDIRECT(ADDRESS(MATCH(E1149,Код_КЦСР,0)+1,2,,,"КЦСР")))</f>
        <v>Спортивный город</v>
      </c>
      <c r="B1149" s="88">
        <v>809</v>
      </c>
      <c r="C1149" s="8" t="s">
        <v>232</v>
      </c>
      <c r="D1149" s="8" t="s">
        <v>221</v>
      </c>
      <c r="E1149" s="115" t="s">
        <v>542</v>
      </c>
      <c r="F1149" s="115"/>
      <c r="G1149" s="69">
        <f>G1150</f>
        <v>5255.6</v>
      </c>
      <c r="H1149" s="69">
        <f>H1150</f>
        <v>10000</v>
      </c>
      <c r="I1149" s="69">
        <f t="shared" si="228"/>
        <v>15255.6</v>
      </c>
      <c r="J1149" s="69">
        <f>J1150</f>
        <v>-205</v>
      </c>
      <c r="K1149" s="85">
        <f t="shared" si="223"/>
        <v>15050.6</v>
      </c>
      <c r="L1149" s="13">
        <f>L1150</f>
        <v>0</v>
      </c>
      <c r="M1149" s="85">
        <f t="shared" si="232"/>
        <v>15050.6</v>
      </c>
      <c r="N1149" s="13">
        <f>N1150</f>
        <v>0</v>
      </c>
      <c r="O1149" s="85">
        <f t="shared" si="233"/>
        <v>15050.6</v>
      </c>
      <c r="P1149" s="13">
        <f>P1150</f>
        <v>0</v>
      </c>
      <c r="Q1149" s="85">
        <f t="shared" si="229"/>
        <v>15050.6</v>
      </c>
    </row>
    <row r="1150" spans="1:17" ht="33">
      <c r="A1150" s="61" t="str">
        <f ca="1">IF(ISERROR(MATCH(F1150,Код_КВР,0)),"",INDIRECT(ADDRESS(MATCH(F1150,Код_КВР,0)+1,2,,,"КВР")))</f>
        <v>Предоставление субсидий бюджетным, автономным учреждениям и иным некоммерческим организациям</v>
      </c>
      <c r="B1150" s="88">
        <v>809</v>
      </c>
      <c r="C1150" s="8" t="s">
        <v>232</v>
      </c>
      <c r="D1150" s="8" t="s">
        <v>221</v>
      </c>
      <c r="E1150" s="115" t="s">
        <v>542</v>
      </c>
      <c r="F1150" s="115">
        <v>600</v>
      </c>
      <c r="G1150" s="69">
        <f>G1151+G1153</f>
        <v>5255.6</v>
      </c>
      <c r="H1150" s="69">
        <f>H1151+H1153</f>
        <v>10000</v>
      </c>
      <c r="I1150" s="69">
        <f t="shared" si="228"/>
        <v>15255.6</v>
      </c>
      <c r="J1150" s="69">
        <f>J1151+J1153</f>
        <v>-205</v>
      </c>
      <c r="K1150" s="85">
        <f aca="true" t="shared" si="234" ref="K1150:K1220">I1150+J1150</f>
        <v>15050.6</v>
      </c>
      <c r="L1150" s="13">
        <f>L1151+L1153</f>
        <v>0</v>
      </c>
      <c r="M1150" s="85">
        <f t="shared" si="232"/>
        <v>15050.6</v>
      </c>
      <c r="N1150" s="13">
        <f>N1151+N1153</f>
        <v>0</v>
      </c>
      <c r="O1150" s="85">
        <f t="shared" si="233"/>
        <v>15050.6</v>
      </c>
      <c r="P1150" s="13">
        <f>P1151+P1153</f>
        <v>0</v>
      </c>
      <c r="Q1150" s="85">
        <f t="shared" si="229"/>
        <v>15050.6</v>
      </c>
    </row>
    <row r="1151" spans="1:17" ht="12.75">
      <c r="A1151" s="61" t="str">
        <f ca="1">IF(ISERROR(MATCH(F1151,Код_КВР,0)),"",INDIRECT(ADDRESS(MATCH(F1151,Код_КВР,0)+1,2,,,"КВР")))</f>
        <v>Субсидии автономным учреждениям</v>
      </c>
      <c r="B1151" s="88">
        <v>809</v>
      </c>
      <c r="C1151" s="8" t="s">
        <v>232</v>
      </c>
      <c r="D1151" s="8" t="s">
        <v>221</v>
      </c>
      <c r="E1151" s="115" t="s">
        <v>542</v>
      </c>
      <c r="F1151" s="115">
        <v>620</v>
      </c>
      <c r="G1151" s="69">
        <f>G1152</f>
        <v>5005.6</v>
      </c>
      <c r="H1151" s="69">
        <f>H1152</f>
        <v>0</v>
      </c>
      <c r="I1151" s="69">
        <f t="shared" si="228"/>
        <v>5005.6</v>
      </c>
      <c r="J1151" s="69">
        <f>J1152</f>
        <v>-255</v>
      </c>
      <c r="K1151" s="85">
        <f t="shared" si="234"/>
        <v>4750.6</v>
      </c>
      <c r="L1151" s="13">
        <f>L1152</f>
        <v>0</v>
      </c>
      <c r="M1151" s="85">
        <f t="shared" si="232"/>
        <v>4750.6</v>
      </c>
      <c r="N1151" s="13">
        <f>N1152</f>
        <v>0</v>
      </c>
      <c r="O1151" s="85">
        <f t="shared" si="233"/>
        <v>4750.6</v>
      </c>
      <c r="P1151" s="13">
        <f>P1152</f>
        <v>0</v>
      </c>
      <c r="Q1151" s="85">
        <f t="shared" si="229"/>
        <v>4750.6</v>
      </c>
    </row>
    <row r="1152" spans="1:17" ht="12.75">
      <c r="A1152" s="61" t="str">
        <f ca="1">IF(ISERROR(MATCH(F1152,Код_КВР,0)),"",INDIRECT(ADDRESS(MATCH(F1152,Код_КВР,0)+1,2,,,"КВР")))</f>
        <v>Субсидии автономным учреждениям на иные цели</v>
      </c>
      <c r="B1152" s="88">
        <v>809</v>
      </c>
      <c r="C1152" s="8" t="s">
        <v>232</v>
      </c>
      <c r="D1152" s="8" t="s">
        <v>221</v>
      </c>
      <c r="E1152" s="115" t="s">
        <v>542</v>
      </c>
      <c r="F1152" s="115">
        <v>622</v>
      </c>
      <c r="G1152" s="69">
        <v>5005.6</v>
      </c>
      <c r="H1152" s="69"/>
      <c r="I1152" s="69">
        <f t="shared" si="228"/>
        <v>5005.6</v>
      </c>
      <c r="J1152" s="69">
        <v>-255</v>
      </c>
      <c r="K1152" s="85">
        <f t="shared" si="234"/>
        <v>4750.6</v>
      </c>
      <c r="L1152" s="13"/>
      <c r="M1152" s="85">
        <f t="shared" si="232"/>
        <v>4750.6</v>
      </c>
      <c r="N1152" s="13"/>
      <c r="O1152" s="85">
        <f t="shared" si="233"/>
        <v>4750.6</v>
      </c>
      <c r="P1152" s="13"/>
      <c r="Q1152" s="85">
        <f t="shared" si="229"/>
        <v>4750.6</v>
      </c>
    </row>
    <row r="1153" spans="1:17" ht="33">
      <c r="A1153" s="61" t="str">
        <f ca="1">IF(ISERROR(MATCH(F1153,Код_КВР,0)),"",INDIRECT(ADDRESS(MATCH(F1153,Код_КВР,0)+1,2,,,"КВР")))</f>
        <v>Субсидии некоммерческим организациям (за исключением государственных (муниципальных) учреждений)</v>
      </c>
      <c r="B1153" s="88">
        <v>809</v>
      </c>
      <c r="C1153" s="8" t="s">
        <v>232</v>
      </c>
      <c r="D1153" s="8" t="s">
        <v>221</v>
      </c>
      <c r="E1153" s="115" t="s">
        <v>542</v>
      </c>
      <c r="F1153" s="115">
        <v>630</v>
      </c>
      <c r="G1153" s="69">
        <v>250</v>
      </c>
      <c r="H1153" s="69">
        <v>10000</v>
      </c>
      <c r="I1153" s="69">
        <f t="shared" si="228"/>
        <v>10250</v>
      </c>
      <c r="J1153" s="69">
        <v>50</v>
      </c>
      <c r="K1153" s="85">
        <f t="shared" si="234"/>
        <v>10300</v>
      </c>
      <c r="L1153" s="13"/>
      <c r="M1153" s="85">
        <f t="shared" si="232"/>
        <v>10300</v>
      </c>
      <c r="N1153" s="13"/>
      <c r="O1153" s="85">
        <f t="shared" si="233"/>
        <v>10300</v>
      </c>
      <c r="P1153" s="13"/>
      <c r="Q1153" s="85">
        <f t="shared" si="229"/>
        <v>10300</v>
      </c>
    </row>
    <row r="1154" spans="1:17" ht="12.75" hidden="1">
      <c r="A1154" s="61" t="str">
        <f ca="1">IF(ISERROR(MATCH(E1154,Код_КЦСР,0)),"",INDIRECT(ADDRESS(MATCH(E1154,Код_КЦСР,0)+1,2,,,"КЦСР")))</f>
        <v>Муниципальная программа «Здоровый город» на 2014-2022 годы</v>
      </c>
      <c r="B1154" s="88">
        <v>809</v>
      </c>
      <c r="C1154" s="8" t="s">
        <v>232</v>
      </c>
      <c r="D1154" s="8" t="s">
        <v>221</v>
      </c>
      <c r="E1154" s="115" t="s">
        <v>580</v>
      </c>
      <c r="F1154" s="115"/>
      <c r="G1154" s="69">
        <f aca="true" t="shared" si="235" ref="G1154:P1157">G1155</f>
        <v>0</v>
      </c>
      <c r="H1154" s="69">
        <f t="shared" si="235"/>
        <v>0</v>
      </c>
      <c r="I1154" s="69">
        <f t="shared" si="228"/>
        <v>0</v>
      </c>
      <c r="J1154" s="69">
        <f t="shared" si="235"/>
        <v>0</v>
      </c>
      <c r="K1154" s="85">
        <f t="shared" si="234"/>
        <v>0</v>
      </c>
      <c r="L1154" s="13">
        <f t="shared" si="235"/>
        <v>0</v>
      </c>
      <c r="M1154" s="85">
        <f t="shared" si="232"/>
        <v>0</v>
      </c>
      <c r="N1154" s="13">
        <f t="shared" si="235"/>
        <v>0</v>
      </c>
      <c r="O1154" s="85">
        <f t="shared" si="233"/>
        <v>0</v>
      </c>
      <c r="P1154" s="13">
        <f t="shared" si="235"/>
        <v>0</v>
      </c>
      <c r="Q1154" s="85">
        <f t="shared" si="229"/>
        <v>0</v>
      </c>
    </row>
    <row r="1155" spans="1:17" ht="12.75" hidden="1">
      <c r="A1155" s="61" t="str">
        <f ca="1">IF(ISERROR(MATCH(E1155,Код_КЦСР,0)),"",INDIRECT(ADDRESS(MATCH(E1155,Код_КЦСР,0)+1,2,,,"КЦСР")))</f>
        <v>Сохранение и укрепление здоровья детей и подростков</v>
      </c>
      <c r="B1155" s="88">
        <v>809</v>
      </c>
      <c r="C1155" s="8" t="s">
        <v>232</v>
      </c>
      <c r="D1155" s="8" t="s">
        <v>221</v>
      </c>
      <c r="E1155" s="115" t="s">
        <v>583</v>
      </c>
      <c r="F1155" s="115"/>
      <c r="G1155" s="69">
        <f t="shared" si="235"/>
        <v>0</v>
      </c>
      <c r="H1155" s="69">
        <f t="shared" si="235"/>
        <v>0</v>
      </c>
      <c r="I1155" s="69">
        <f t="shared" si="228"/>
        <v>0</v>
      </c>
      <c r="J1155" s="69">
        <f t="shared" si="235"/>
        <v>0</v>
      </c>
      <c r="K1155" s="85">
        <f t="shared" si="234"/>
        <v>0</v>
      </c>
      <c r="L1155" s="13">
        <f t="shared" si="235"/>
        <v>0</v>
      </c>
      <c r="M1155" s="85">
        <f t="shared" si="232"/>
        <v>0</v>
      </c>
      <c r="N1155" s="13">
        <f t="shared" si="235"/>
        <v>0</v>
      </c>
      <c r="O1155" s="85">
        <f t="shared" si="233"/>
        <v>0</v>
      </c>
      <c r="P1155" s="13">
        <f t="shared" si="235"/>
        <v>0</v>
      </c>
      <c r="Q1155" s="85">
        <f t="shared" si="229"/>
        <v>0</v>
      </c>
    </row>
    <row r="1156" spans="1:17" ht="33" hidden="1">
      <c r="A1156" s="61" t="str">
        <f ca="1">IF(ISERROR(MATCH(F1156,Код_КВР,0)),"",INDIRECT(ADDRESS(MATCH(F1156,Код_КВР,0)+1,2,,,"КВР")))</f>
        <v>Предоставление субсидий бюджетным, автономным учреждениям и иным некоммерческим организациям</v>
      </c>
      <c r="B1156" s="88">
        <v>809</v>
      </c>
      <c r="C1156" s="8" t="s">
        <v>232</v>
      </c>
      <c r="D1156" s="8" t="s">
        <v>221</v>
      </c>
      <c r="E1156" s="115" t="s">
        <v>583</v>
      </c>
      <c r="F1156" s="115">
        <v>600</v>
      </c>
      <c r="G1156" s="69">
        <f t="shared" si="235"/>
        <v>0</v>
      </c>
      <c r="H1156" s="69">
        <f t="shared" si="235"/>
        <v>0</v>
      </c>
      <c r="I1156" s="69">
        <f t="shared" si="228"/>
        <v>0</v>
      </c>
      <c r="J1156" s="69">
        <f t="shared" si="235"/>
        <v>0</v>
      </c>
      <c r="K1156" s="85">
        <f t="shared" si="234"/>
        <v>0</v>
      </c>
      <c r="L1156" s="13">
        <f t="shared" si="235"/>
        <v>0</v>
      </c>
      <c r="M1156" s="85">
        <f t="shared" si="232"/>
        <v>0</v>
      </c>
      <c r="N1156" s="13">
        <f t="shared" si="235"/>
        <v>0</v>
      </c>
      <c r="O1156" s="85">
        <f t="shared" si="233"/>
        <v>0</v>
      </c>
      <c r="P1156" s="13">
        <f t="shared" si="235"/>
        <v>0</v>
      </c>
      <c r="Q1156" s="85">
        <f t="shared" si="229"/>
        <v>0</v>
      </c>
    </row>
    <row r="1157" spans="1:17" ht="12.75" hidden="1">
      <c r="A1157" s="61" t="str">
        <f ca="1">IF(ISERROR(MATCH(F1157,Код_КВР,0)),"",INDIRECT(ADDRESS(MATCH(F1157,Код_КВР,0)+1,2,,,"КВР")))</f>
        <v>Субсидии автономным учреждениям</v>
      </c>
      <c r="B1157" s="88">
        <v>809</v>
      </c>
      <c r="C1157" s="8" t="s">
        <v>232</v>
      </c>
      <c r="D1157" s="8" t="s">
        <v>221</v>
      </c>
      <c r="E1157" s="115" t="s">
        <v>583</v>
      </c>
      <c r="F1157" s="115">
        <v>620</v>
      </c>
      <c r="G1157" s="69">
        <f t="shared" si="235"/>
        <v>0</v>
      </c>
      <c r="H1157" s="69">
        <f t="shared" si="235"/>
        <v>0</v>
      </c>
      <c r="I1157" s="69">
        <f t="shared" si="228"/>
        <v>0</v>
      </c>
      <c r="J1157" s="69">
        <f t="shared" si="235"/>
        <v>0</v>
      </c>
      <c r="K1157" s="85">
        <f t="shared" si="234"/>
        <v>0</v>
      </c>
      <c r="L1157" s="13">
        <f t="shared" si="235"/>
        <v>0</v>
      </c>
      <c r="M1157" s="85">
        <f t="shared" si="232"/>
        <v>0</v>
      </c>
      <c r="N1157" s="13">
        <f t="shared" si="235"/>
        <v>0</v>
      </c>
      <c r="O1157" s="85">
        <f t="shared" si="233"/>
        <v>0</v>
      </c>
      <c r="P1157" s="13">
        <f t="shared" si="235"/>
        <v>0</v>
      </c>
      <c r="Q1157" s="85">
        <f t="shared" si="229"/>
        <v>0</v>
      </c>
    </row>
    <row r="1158" spans="1:17" ht="12.75" hidden="1">
      <c r="A1158" s="61" t="str">
        <f ca="1">IF(ISERROR(MATCH(F1158,Код_КВР,0)),"",INDIRECT(ADDRESS(MATCH(F1158,Код_КВР,0)+1,2,,,"КВР")))</f>
        <v>Субсидии автономным учреждениям на иные цели</v>
      </c>
      <c r="B1158" s="88">
        <v>809</v>
      </c>
      <c r="C1158" s="8" t="s">
        <v>232</v>
      </c>
      <c r="D1158" s="8" t="s">
        <v>221</v>
      </c>
      <c r="E1158" s="115" t="s">
        <v>583</v>
      </c>
      <c r="F1158" s="115">
        <v>622</v>
      </c>
      <c r="G1158" s="69"/>
      <c r="H1158" s="69"/>
      <c r="I1158" s="69">
        <f t="shared" si="228"/>
        <v>0</v>
      </c>
      <c r="J1158" s="69"/>
      <c r="K1158" s="85">
        <f t="shared" si="234"/>
        <v>0</v>
      </c>
      <c r="L1158" s="13"/>
      <c r="M1158" s="85">
        <f t="shared" si="232"/>
        <v>0</v>
      </c>
      <c r="N1158" s="13"/>
      <c r="O1158" s="85">
        <f t="shared" si="233"/>
        <v>0</v>
      </c>
      <c r="P1158" s="13"/>
      <c r="Q1158" s="85">
        <f t="shared" si="229"/>
        <v>0</v>
      </c>
    </row>
    <row r="1159" spans="1:17" ht="12.75">
      <c r="A1159" s="12" t="s">
        <v>274</v>
      </c>
      <c r="B1159" s="88">
        <v>809</v>
      </c>
      <c r="C1159" s="8" t="s">
        <v>232</v>
      </c>
      <c r="D1159" s="8" t="s">
        <v>222</v>
      </c>
      <c r="E1159" s="115"/>
      <c r="F1159" s="115"/>
      <c r="G1159" s="69">
        <f aca="true" t="shared" si="236" ref="G1159:P1163">G1160</f>
        <v>500</v>
      </c>
      <c r="H1159" s="69">
        <f t="shared" si="236"/>
        <v>0</v>
      </c>
      <c r="I1159" s="69">
        <f t="shared" si="228"/>
        <v>500</v>
      </c>
      <c r="J1159" s="69">
        <f>J1160+J1165</f>
        <v>1714.9</v>
      </c>
      <c r="K1159" s="85">
        <f t="shared" si="234"/>
        <v>2214.9</v>
      </c>
      <c r="L1159" s="13">
        <f>L1160+L1165</f>
        <v>0</v>
      </c>
      <c r="M1159" s="85">
        <f t="shared" si="232"/>
        <v>2214.9</v>
      </c>
      <c r="N1159" s="13">
        <f>N1160+N1165</f>
        <v>0</v>
      </c>
      <c r="O1159" s="85">
        <f t="shared" si="233"/>
        <v>2214.9</v>
      </c>
      <c r="P1159" s="13">
        <f>P1160+P1165</f>
        <v>0</v>
      </c>
      <c r="Q1159" s="85">
        <f t="shared" si="229"/>
        <v>2214.9</v>
      </c>
    </row>
    <row r="1160" spans="1:17" ht="33">
      <c r="A1160" s="61" t="str">
        <f ca="1">IF(ISERROR(MATCH(E1160,Код_КЦСР,0)),"",INDIRECT(ADDRESS(MATCH(E1160,Код_КЦСР,0)+1,2,,,"КЦСР")))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160" s="88">
        <v>809</v>
      </c>
      <c r="C1160" s="8" t="s">
        <v>232</v>
      </c>
      <c r="D1160" s="8" t="s">
        <v>222</v>
      </c>
      <c r="E1160" s="115" t="s">
        <v>530</v>
      </c>
      <c r="F1160" s="115"/>
      <c r="G1160" s="69">
        <f t="shared" si="236"/>
        <v>500</v>
      </c>
      <c r="H1160" s="69">
        <f t="shared" si="236"/>
        <v>0</v>
      </c>
      <c r="I1160" s="69">
        <f t="shared" si="228"/>
        <v>500</v>
      </c>
      <c r="J1160" s="69">
        <f t="shared" si="236"/>
        <v>114.9</v>
      </c>
      <c r="K1160" s="85">
        <f t="shared" si="234"/>
        <v>614.9</v>
      </c>
      <c r="L1160" s="13">
        <f t="shared" si="236"/>
        <v>0</v>
      </c>
      <c r="M1160" s="85">
        <f t="shared" si="232"/>
        <v>614.9</v>
      </c>
      <c r="N1160" s="13">
        <f t="shared" si="236"/>
        <v>0</v>
      </c>
      <c r="O1160" s="85">
        <f t="shared" si="233"/>
        <v>614.9</v>
      </c>
      <c r="P1160" s="13">
        <f t="shared" si="236"/>
        <v>0</v>
      </c>
      <c r="Q1160" s="85">
        <f t="shared" si="229"/>
        <v>614.9</v>
      </c>
    </row>
    <row r="1161" spans="1:17" ht="12.75">
      <c r="A1161" s="61" t="str">
        <f ca="1">IF(ISERROR(MATCH(E1161,Код_КЦСР,0)),"",INDIRECT(ADDRESS(MATCH(E1161,Код_КЦСР,0)+1,2,,,"КЦСР")))</f>
        <v>Спортивный город</v>
      </c>
      <c r="B1161" s="88">
        <v>809</v>
      </c>
      <c r="C1161" s="8" t="s">
        <v>232</v>
      </c>
      <c r="D1161" s="8" t="s">
        <v>222</v>
      </c>
      <c r="E1161" s="115" t="s">
        <v>542</v>
      </c>
      <c r="F1161" s="115"/>
      <c r="G1161" s="69">
        <f t="shared" si="236"/>
        <v>500</v>
      </c>
      <c r="H1161" s="69">
        <f t="shared" si="236"/>
        <v>0</v>
      </c>
      <c r="I1161" s="69">
        <f t="shared" si="228"/>
        <v>500</v>
      </c>
      <c r="J1161" s="69">
        <f t="shared" si="236"/>
        <v>114.9</v>
      </c>
      <c r="K1161" s="85">
        <f t="shared" si="234"/>
        <v>614.9</v>
      </c>
      <c r="L1161" s="13">
        <f t="shared" si="236"/>
        <v>0</v>
      </c>
      <c r="M1161" s="85">
        <f t="shared" si="232"/>
        <v>614.9</v>
      </c>
      <c r="N1161" s="13">
        <f t="shared" si="236"/>
        <v>0</v>
      </c>
      <c r="O1161" s="85">
        <f t="shared" si="233"/>
        <v>614.9</v>
      </c>
      <c r="P1161" s="13">
        <f t="shared" si="236"/>
        <v>0</v>
      </c>
      <c r="Q1161" s="85">
        <f t="shared" si="229"/>
        <v>614.9</v>
      </c>
    </row>
    <row r="1162" spans="1:17" ht="33">
      <c r="A1162" s="61" t="str">
        <f ca="1">IF(ISERROR(MATCH(F1162,Код_КВР,0)),"",INDIRECT(ADDRESS(MATCH(F1162,Код_КВР,0)+1,2,,,"КВР")))</f>
        <v>Предоставление субсидий бюджетным, автономным учреждениям и иным некоммерческим организациям</v>
      </c>
      <c r="B1162" s="88">
        <v>809</v>
      </c>
      <c r="C1162" s="8" t="s">
        <v>232</v>
      </c>
      <c r="D1162" s="8" t="s">
        <v>222</v>
      </c>
      <c r="E1162" s="115" t="s">
        <v>542</v>
      </c>
      <c r="F1162" s="115">
        <v>600</v>
      </c>
      <c r="G1162" s="69">
        <f t="shared" si="236"/>
        <v>500</v>
      </c>
      <c r="H1162" s="69">
        <f t="shared" si="236"/>
        <v>0</v>
      </c>
      <c r="I1162" s="69">
        <f t="shared" si="228"/>
        <v>500</v>
      </c>
      <c r="J1162" s="69">
        <f t="shared" si="236"/>
        <v>114.9</v>
      </c>
      <c r="K1162" s="85">
        <f t="shared" si="234"/>
        <v>614.9</v>
      </c>
      <c r="L1162" s="13">
        <f t="shared" si="236"/>
        <v>0</v>
      </c>
      <c r="M1162" s="85">
        <f t="shared" si="232"/>
        <v>614.9</v>
      </c>
      <c r="N1162" s="13">
        <f t="shared" si="236"/>
        <v>0</v>
      </c>
      <c r="O1162" s="85">
        <f t="shared" si="233"/>
        <v>614.9</v>
      </c>
      <c r="P1162" s="13">
        <f t="shared" si="236"/>
        <v>0</v>
      </c>
      <c r="Q1162" s="85">
        <f t="shared" si="229"/>
        <v>614.9</v>
      </c>
    </row>
    <row r="1163" spans="1:17" ht="12.75">
      <c r="A1163" s="61" t="str">
        <f ca="1">IF(ISERROR(MATCH(F1163,Код_КВР,0)),"",INDIRECT(ADDRESS(MATCH(F1163,Код_КВР,0)+1,2,,,"КВР")))</f>
        <v>Субсидии автономным учреждениям</v>
      </c>
      <c r="B1163" s="88">
        <v>809</v>
      </c>
      <c r="C1163" s="8" t="s">
        <v>232</v>
      </c>
      <c r="D1163" s="8" t="s">
        <v>222</v>
      </c>
      <c r="E1163" s="115" t="s">
        <v>542</v>
      </c>
      <c r="F1163" s="115">
        <v>620</v>
      </c>
      <c r="G1163" s="69">
        <f t="shared" si="236"/>
        <v>500</v>
      </c>
      <c r="H1163" s="69">
        <f t="shared" si="236"/>
        <v>0</v>
      </c>
      <c r="I1163" s="69">
        <f t="shared" si="228"/>
        <v>500</v>
      </c>
      <c r="J1163" s="69">
        <f t="shared" si="236"/>
        <v>114.9</v>
      </c>
      <c r="K1163" s="85">
        <f t="shared" si="234"/>
        <v>614.9</v>
      </c>
      <c r="L1163" s="13">
        <f t="shared" si="236"/>
        <v>0</v>
      </c>
      <c r="M1163" s="85">
        <f t="shared" si="232"/>
        <v>614.9</v>
      </c>
      <c r="N1163" s="13">
        <f t="shared" si="236"/>
        <v>0</v>
      </c>
      <c r="O1163" s="85">
        <f t="shared" si="233"/>
        <v>614.9</v>
      </c>
      <c r="P1163" s="13">
        <f t="shared" si="236"/>
        <v>0</v>
      </c>
      <c r="Q1163" s="85">
        <f t="shared" si="229"/>
        <v>614.9</v>
      </c>
    </row>
    <row r="1164" spans="1:17" ht="12.75">
      <c r="A1164" s="61" t="str">
        <f ca="1">IF(ISERROR(MATCH(F1164,Код_КВР,0)),"",INDIRECT(ADDRESS(MATCH(F1164,Код_КВР,0)+1,2,,,"КВР")))</f>
        <v>Субсидии автономным учреждениям на иные цели</v>
      </c>
      <c r="B1164" s="88">
        <v>809</v>
      </c>
      <c r="C1164" s="8" t="s">
        <v>232</v>
      </c>
      <c r="D1164" s="8" t="s">
        <v>222</v>
      </c>
      <c r="E1164" s="115" t="s">
        <v>542</v>
      </c>
      <c r="F1164" s="115">
        <v>622</v>
      </c>
      <c r="G1164" s="69">
        <v>500</v>
      </c>
      <c r="H1164" s="69"/>
      <c r="I1164" s="69">
        <f t="shared" si="228"/>
        <v>500</v>
      </c>
      <c r="J1164" s="69">
        <v>114.9</v>
      </c>
      <c r="K1164" s="85">
        <f t="shared" si="234"/>
        <v>614.9</v>
      </c>
      <c r="L1164" s="13"/>
      <c r="M1164" s="85">
        <f t="shared" si="232"/>
        <v>614.9</v>
      </c>
      <c r="N1164" s="13"/>
      <c r="O1164" s="85">
        <f t="shared" si="233"/>
        <v>614.9</v>
      </c>
      <c r="P1164" s="13"/>
      <c r="Q1164" s="85">
        <f t="shared" si="229"/>
        <v>614.9</v>
      </c>
    </row>
    <row r="1165" spans="1:17" ht="33">
      <c r="A1165" s="61" t="str">
        <f ca="1">IF(ISERROR(MATCH(E1165,Код_КЦСР,0)),"",INDIRECT(ADDRESS(MATCH(E1165,Код_КЦСР,0)+1,2,,,"КЦСР")))</f>
        <v>Непрограммные направления деятельности органов местного самоуправления</v>
      </c>
      <c r="B1165" s="88">
        <v>809</v>
      </c>
      <c r="C1165" s="8" t="s">
        <v>232</v>
      </c>
      <c r="D1165" s="8" t="s">
        <v>222</v>
      </c>
      <c r="E1165" s="115" t="s">
        <v>305</v>
      </c>
      <c r="F1165" s="115"/>
      <c r="G1165" s="69"/>
      <c r="H1165" s="69"/>
      <c r="I1165" s="69"/>
      <c r="J1165" s="69">
        <f>J1166</f>
        <v>1600</v>
      </c>
      <c r="K1165" s="85">
        <f t="shared" si="234"/>
        <v>1600</v>
      </c>
      <c r="L1165" s="13">
        <f>L1166</f>
        <v>0</v>
      </c>
      <c r="M1165" s="85">
        <f t="shared" si="232"/>
        <v>1600</v>
      </c>
      <c r="N1165" s="13">
        <f>N1166</f>
        <v>0</v>
      </c>
      <c r="O1165" s="85">
        <f t="shared" si="233"/>
        <v>1600</v>
      </c>
      <c r="P1165" s="13">
        <f>P1166</f>
        <v>0</v>
      </c>
      <c r="Q1165" s="85">
        <f t="shared" si="229"/>
        <v>1600</v>
      </c>
    </row>
    <row r="1166" spans="1:17" ht="12.75">
      <c r="A1166" s="61" t="str">
        <f ca="1">IF(ISERROR(MATCH(E1166,Код_КЦСР,0)),"",INDIRECT(ADDRESS(MATCH(E1166,Код_КЦСР,0)+1,2,,,"КЦСР")))</f>
        <v>Расходы, не включенные в муниципальные программы города Череповца</v>
      </c>
      <c r="B1166" s="88">
        <v>809</v>
      </c>
      <c r="C1166" s="8" t="s">
        <v>232</v>
      </c>
      <c r="D1166" s="8" t="s">
        <v>222</v>
      </c>
      <c r="E1166" s="115" t="s">
        <v>307</v>
      </c>
      <c r="F1166" s="115"/>
      <c r="G1166" s="69"/>
      <c r="H1166" s="69"/>
      <c r="I1166" s="69"/>
      <c r="J1166" s="69">
        <f>J1167</f>
        <v>1600</v>
      </c>
      <c r="K1166" s="85">
        <f t="shared" si="234"/>
        <v>1600</v>
      </c>
      <c r="L1166" s="13">
        <f>L1167</f>
        <v>0</v>
      </c>
      <c r="M1166" s="85">
        <f t="shared" si="232"/>
        <v>1600</v>
      </c>
      <c r="N1166" s="13">
        <f>N1167</f>
        <v>0</v>
      </c>
      <c r="O1166" s="85">
        <f t="shared" si="233"/>
        <v>1600</v>
      </c>
      <c r="P1166" s="13">
        <f>P1167</f>
        <v>0</v>
      </c>
      <c r="Q1166" s="85">
        <f t="shared" si="229"/>
        <v>1600</v>
      </c>
    </row>
    <row r="1167" spans="1:17" ht="12.75">
      <c r="A1167" s="61" t="str">
        <f ca="1">IF(ISERROR(MATCH(E1167,Код_КЦСР,0)),"",INDIRECT(ADDRESS(MATCH(E1167,Код_КЦСР,0)+1,2,,,"КЦСР")))</f>
        <v>Кредиторская задолженность, сложившаяся по итогам 2013 года</v>
      </c>
      <c r="B1167" s="88">
        <v>809</v>
      </c>
      <c r="C1167" s="8" t="s">
        <v>232</v>
      </c>
      <c r="D1167" s="8" t="s">
        <v>222</v>
      </c>
      <c r="E1167" s="115" t="s">
        <v>377</v>
      </c>
      <c r="F1167" s="115"/>
      <c r="G1167" s="69"/>
      <c r="H1167" s="69"/>
      <c r="I1167" s="69"/>
      <c r="J1167" s="69">
        <f>J1168</f>
        <v>1600</v>
      </c>
      <c r="K1167" s="85">
        <f t="shared" si="234"/>
        <v>1600</v>
      </c>
      <c r="L1167" s="13">
        <f>L1168</f>
        <v>0</v>
      </c>
      <c r="M1167" s="85">
        <f t="shared" si="232"/>
        <v>1600</v>
      </c>
      <c r="N1167" s="13">
        <f>N1168</f>
        <v>0</v>
      </c>
      <c r="O1167" s="85">
        <f t="shared" si="233"/>
        <v>1600</v>
      </c>
      <c r="P1167" s="13">
        <f>P1168</f>
        <v>0</v>
      </c>
      <c r="Q1167" s="85">
        <f t="shared" si="229"/>
        <v>1600</v>
      </c>
    </row>
    <row r="1168" spans="1:17" ht="12.75">
      <c r="A1168" s="61" t="str">
        <f ca="1">IF(ISERROR(MATCH(F1168,Код_КВР,0)),"",INDIRECT(ADDRESS(MATCH(F1168,Код_КВР,0)+1,2,,,"КВР")))</f>
        <v>Иные бюджетные ассигнования</v>
      </c>
      <c r="B1168" s="88">
        <v>809</v>
      </c>
      <c r="C1168" s="8" t="s">
        <v>232</v>
      </c>
      <c r="D1168" s="8" t="s">
        <v>222</v>
      </c>
      <c r="E1168" s="115" t="s">
        <v>377</v>
      </c>
      <c r="F1168" s="115">
        <v>800</v>
      </c>
      <c r="G1168" s="69"/>
      <c r="H1168" s="69"/>
      <c r="I1168" s="69"/>
      <c r="J1168" s="69">
        <f>J1169</f>
        <v>1600</v>
      </c>
      <c r="K1168" s="85">
        <f t="shared" si="234"/>
        <v>1600</v>
      </c>
      <c r="L1168" s="13">
        <f>L1169</f>
        <v>0</v>
      </c>
      <c r="M1168" s="85">
        <f t="shared" si="232"/>
        <v>1600</v>
      </c>
      <c r="N1168" s="13">
        <f>N1169</f>
        <v>0</v>
      </c>
      <c r="O1168" s="85">
        <f t="shared" si="233"/>
        <v>1600</v>
      </c>
      <c r="P1168" s="13">
        <f>P1169</f>
        <v>0</v>
      </c>
      <c r="Q1168" s="85">
        <f t="shared" si="229"/>
        <v>1600</v>
      </c>
    </row>
    <row r="1169" spans="1:17" ht="33">
      <c r="A1169" s="61" t="str">
        <f ca="1">IF(ISERROR(MATCH(F1169,Код_КВР,0)),"",INDIRECT(ADDRESS(MATCH(F1169,Код_КВР,0)+1,2,,,"КВР")))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169" s="88">
        <v>809</v>
      </c>
      <c r="C1169" s="8" t="s">
        <v>232</v>
      </c>
      <c r="D1169" s="8" t="s">
        <v>222</v>
      </c>
      <c r="E1169" s="115" t="s">
        <v>377</v>
      </c>
      <c r="F1169" s="115">
        <v>810</v>
      </c>
      <c r="G1169" s="69"/>
      <c r="H1169" s="69"/>
      <c r="I1169" s="69"/>
      <c r="J1169" s="69">
        <v>1600</v>
      </c>
      <c r="K1169" s="85">
        <f t="shared" si="234"/>
        <v>1600</v>
      </c>
      <c r="L1169" s="13"/>
      <c r="M1169" s="85">
        <f t="shared" si="232"/>
        <v>1600</v>
      </c>
      <c r="N1169" s="13"/>
      <c r="O1169" s="85">
        <f t="shared" si="233"/>
        <v>1600</v>
      </c>
      <c r="P1169" s="13"/>
      <c r="Q1169" s="85">
        <f t="shared" si="229"/>
        <v>1600</v>
      </c>
    </row>
    <row r="1170" spans="1:17" ht="12.75">
      <c r="A1170" s="12" t="s">
        <v>200</v>
      </c>
      <c r="B1170" s="88">
        <v>809</v>
      </c>
      <c r="C1170" s="8" t="s">
        <v>232</v>
      </c>
      <c r="D1170" s="8" t="s">
        <v>229</v>
      </c>
      <c r="E1170" s="115"/>
      <c r="F1170" s="115"/>
      <c r="G1170" s="69">
        <f>G1171+G1176</f>
        <v>9683.2</v>
      </c>
      <c r="H1170" s="69">
        <f>H1171+H1176</f>
        <v>0</v>
      </c>
      <c r="I1170" s="69">
        <f aca="true" t="shared" si="237" ref="I1170:I1235">G1170+H1170</f>
        <v>9683.2</v>
      </c>
      <c r="J1170" s="69">
        <f>J1171+J1176</f>
        <v>0</v>
      </c>
      <c r="K1170" s="85">
        <f t="shared" si="234"/>
        <v>9683.2</v>
      </c>
      <c r="L1170" s="13">
        <f>L1171+L1176</f>
        <v>0</v>
      </c>
      <c r="M1170" s="85">
        <f t="shared" si="232"/>
        <v>9683.2</v>
      </c>
      <c r="N1170" s="13">
        <f>N1171+N1176</f>
        <v>0</v>
      </c>
      <c r="O1170" s="85">
        <f t="shared" si="233"/>
        <v>9683.2</v>
      </c>
      <c r="P1170" s="13">
        <f>P1171+P1176</f>
        <v>0</v>
      </c>
      <c r="Q1170" s="85">
        <f t="shared" si="229"/>
        <v>9683.2</v>
      </c>
    </row>
    <row r="1171" spans="1:17" ht="33">
      <c r="A1171" s="61" t="str">
        <f ca="1">IF(ISERROR(MATCH(E1171,Код_КЦСР,0)),"",INDIRECT(ADDRESS(MATCH(E1171,Код_КЦСР,0)+1,2,,,"КЦСР")))</f>
        <v>Муниципальная программа «Создание условий для развития физической культуры и спорта в городе Череповце» на 2013-2022 годы</v>
      </c>
      <c r="B1171" s="88">
        <v>809</v>
      </c>
      <c r="C1171" s="8" t="s">
        <v>232</v>
      </c>
      <c r="D1171" s="8" t="s">
        <v>229</v>
      </c>
      <c r="E1171" s="115" t="s">
        <v>530</v>
      </c>
      <c r="F1171" s="115"/>
      <c r="G1171" s="69">
        <f aca="true" t="shared" si="238" ref="G1171:P1174">G1172</f>
        <v>3827.4</v>
      </c>
      <c r="H1171" s="69">
        <f t="shared" si="238"/>
        <v>0</v>
      </c>
      <c r="I1171" s="69">
        <f t="shared" si="237"/>
        <v>3827.4</v>
      </c>
      <c r="J1171" s="69">
        <f t="shared" si="238"/>
        <v>0</v>
      </c>
      <c r="K1171" s="85">
        <f t="shared" si="234"/>
        <v>3827.4</v>
      </c>
      <c r="L1171" s="13">
        <f t="shared" si="238"/>
        <v>0</v>
      </c>
      <c r="M1171" s="85">
        <f t="shared" si="232"/>
        <v>3827.4</v>
      </c>
      <c r="N1171" s="13">
        <f t="shared" si="238"/>
        <v>0</v>
      </c>
      <c r="O1171" s="85">
        <f t="shared" si="233"/>
        <v>3827.4</v>
      </c>
      <c r="P1171" s="13">
        <f t="shared" si="238"/>
        <v>0</v>
      </c>
      <c r="Q1171" s="85">
        <f t="shared" si="229"/>
        <v>3827.4</v>
      </c>
    </row>
    <row r="1172" spans="1:17" ht="12.75">
      <c r="A1172" s="61" t="str">
        <f ca="1">IF(ISERROR(MATCH(E1172,Код_КЦСР,0)),"",INDIRECT(ADDRESS(MATCH(E1172,Код_КЦСР,0)+1,2,,,"КЦСР")))</f>
        <v>Организация и ведение бухгалтерского (бюджетного) учета</v>
      </c>
      <c r="B1172" s="88">
        <v>809</v>
      </c>
      <c r="C1172" s="8" t="s">
        <v>232</v>
      </c>
      <c r="D1172" s="8" t="s">
        <v>229</v>
      </c>
      <c r="E1172" s="115" t="s">
        <v>538</v>
      </c>
      <c r="F1172" s="115"/>
      <c r="G1172" s="69">
        <f t="shared" si="238"/>
        <v>3827.4</v>
      </c>
      <c r="H1172" s="69">
        <f t="shared" si="238"/>
        <v>0</v>
      </c>
      <c r="I1172" s="69">
        <f t="shared" si="237"/>
        <v>3827.4</v>
      </c>
      <c r="J1172" s="69">
        <f t="shared" si="238"/>
        <v>0</v>
      </c>
      <c r="K1172" s="85">
        <f t="shared" si="234"/>
        <v>3827.4</v>
      </c>
      <c r="L1172" s="13">
        <f t="shared" si="238"/>
        <v>0</v>
      </c>
      <c r="M1172" s="85">
        <f t="shared" si="232"/>
        <v>3827.4</v>
      </c>
      <c r="N1172" s="13">
        <f t="shared" si="238"/>
        <v>0</v>
      </c>
      <c r="O1172" s="85">
        <f t="shared" si="233"/>
        <v>3827.4</v>
      </c>
      <c r="P1172" s="13">
        <f t="shared" si="238"/>
        <v>0</v>
      </c>
      <c r="Q1172" s="85">
        <f t="shared" si="229"/>
        <v>3827.4</v>
      </c>
    </row>
    <row r="1173" spans="1:17" ht="33">
      <c r="A1173" s="61" t="str">
        <f ca="1">IF(ISERROR(MATCH(F1173,Код_КВР,0)),"",INDIRECT(ADDRESS(MATCH(F1173,Код_КВР,0)+1,2,,,"КВР")))</f>
        <v>Предоставление субсидий бюджетным, автономным учреждениям и иным некоммерческим организациям</v>
      </c>
      <c r="B1173" s="88">
        <v>809</v>
      </c>
      <c r="C1173" s="8" t="s">
        <v>232</v>
      </c>
      <c r="D1173" s="8" t="s">
        <v>229</v>
      </c>
      <c r="E1173" s="115" t="s">
        <v>538</v>
      </c>
      <c r="F1173" s="115">
        <v>600</v>
      </c>
      <c r="G1173" s="69">
        <f t="shared" si="238"/>
        <v>3827.4</v>
      </c>
      <c r="H1173" s="69">
        <f t="shared" si="238"/>
        <v>0</v>
      </c>
      <c r="I1173" s="69">
        <f t="shared" si="237"/>
        <v>3827.4</v>
      </c>
      <c r="J1173" s="69">
        <f t="shared" si="238"/>
        <v>0</v>
      </c>
      <c r="K1173" s="85">
        <f t="shared" si="234"/>
        <v>3827.4</v>
      </c>
      <c r="L1173" s="13">
        <f t="shared" si="238"/>
        <v>0</v>
      </c>
      <c r="M1173" s="85">
        <f t="shared" si="232"/>
        <v>3827.4</v>
      </c>
      <c r="N1173" s="13">
        <f t="shared" si="238"/>
        <v>0</v>
      </c>
      <c r="O1173" s="85">
        <f t="shared" si="233"/>
        <v>3827.4</v>
      </c>
      <c r="P1173" s="13">
        <f t="shared" si="238"/>
        <v>0</v>
      </c>
      <c r="Q1173" s="85">
        <f t="shared" si="229"/>
        <v>3827.4</v>
      </c>
    </row>
    <row r="1174" spans="1:17" ht="12.75">
      <c r="A1174" s="61" t="str">
        <f ca="1">IF(ISERROR(MATCH(F1174,Код_КВР,0)),"",INDIRECT(ADDRESS(MATCH(F1174,Код_КВР,0)+1,2,,,"КВР")))</f>
        <v>Субсидии бюджетным учреждениям</v>
      </c>
      <c r="B1174" s="88">
        <v>809</v>
      </c>
      <c r="C1174" s="8" t="s">
        <v>232</v>
      </c>
      <c r="D1174" s="8" t="s">
        <v>229</v>
      </c>
      <c r="E1174" s="115" t="s">
        <v>538</v>
      </c>
      <c r="F1174" s="115">
        <v>610</v>
      </c>
      <c r="G1174" s="69">
        <f t="shared" si="238"/>
        <v>3827.4</v>
      </c>
      <c r="H1174" s="69">
        <f t="shared" si="238"/>
        <v>0</v>
      </c>
      <c r="I1174" s="69">
        <f t="shared" si="237"/>
        <v>3827.4</v>
      </c>
      <c r="J1174" s="69">
        <f t="shared" si="238"/>
        <v>0</v>
      </c>
      <c r="K1174" s="85">
        <f t="shared" si="234"/>
        <v>3827.4</v>
      </c>
      <c r="L1174" s="13">
        <f t="shared" si="238"/>
        <v>0</v>
      </c>
      <c r="M1174" s="85">
        <f t="shared" si="232"/>
        <v>3827.4</v>
      </c>
      <c r="N1174" s="13">
        <f t="shared" si="238"/>
        <v>0</v>
      </c>
      <c r="O1174" s="85">
        <f t="shared" si="233"/>
        <v>3827.4</v>
      </c>
      <c r="P1174" s="13">
        <f t="shared" si="238"/>
        <v>0</v>
      </c>
      <c r="Q1174" s="85">
        <f t="shared" si="229"/>
        <v>3827.4</v>
      </c>
    </row>
    <row r="1175" spans="1:17" ht="49.5">
      <c r="A1175" s="61" t="str">
        <f ca="1">IF(ISERROR(MATCH(F1175,Код_КВР,0)),"",INDIRECT(ADDRESS(MATCH(F1175,Код_КВР,0)+1,2,,,"КВР")))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175" s="88">
        <v>809</v>
      </c>
      <c r="C1175" s="8" t="s">
        <v>232</v>
      </c>
      <c r="D1175" s="8" t="s">
        <v>229</v>
      </c>
      <c r="E1175" s="115" t="s">
        <v>538</v>
      </c>
      <c r="F1175" s="115">
        <v>611</v>
      </c>
      <c r="G1175" s="69">
        <v>3827.4</v>
      </c>
      <c r="H1175" s="69"/>
      <c r="I1175" s="69">
        <f t="shared" si="237"/>
        <v>3827.4</v>
      </c>
      <c r="J1175" s="69"/>
      <c r="K1175" s="85">
        <f t="shared" si="234"/>
        <v>3827.4</v>
      </c>
      <c r="L1175" s="13"/>
      <c r="M1175" s="85">
        <f t="shared" si="232"/>
        <v>3827.4</v>
      </c>
      <c r="N1175" s="13"/>
      <c r="O1175" s="85">
        <f t="shared" si="233"/>
        <v>3827.4</v>
      </c>
      <c r="P1175" s="13"/>
      <c r="Q1175" s="85">
        <f t="shared" si="229"/>
        <v>3827.4</v>
      </c>
    </row>
    <row r="1176" spans="1:17" ht="33">
      <c r="A1176" s="61" t="str">
        <f ca="1">IF(ISERROR(MATCH(E1176,Код_КЦСР,0)),"",INDIRECT(ADDRESS(MATCH(E1176,Код_КЦСР,0)+1,2,,,"КЦСР")))</f>
        <v>Непрограммные направления деятельности органов местного самоуправления</v>
      </c>
      <c r="B1176" s="88">
        <v>809</v>
      </c>
      <c r="C1176" s="8" t="s">
        <v>232</v>
      </c>
      <c r="D1176" s="8" t="s">
        <v>229</v>
      </c>
      <c r="E1176" s="115" t="s">
        <v>305</v>
      </c>
      <c r="F1176" s="115"/>
      <c r="G1176" s="69">
        <f aca="true" t="shared" si="239" ref="G1176:P1178">G1177</f>
        <v>5855.8</v>
      </c>
      <c r="H1176" s="69">
        <f t="shared" si="239"/>
        <v>0</v>
      </c>
      <c r="I1176" s="69">
        <f t="shared" si="237"/>
        <v>5855.8</v>
      </c>
      <c r="J1176" s="69">
        <f t="shared" si="239"/>
        <v>0</v>
      </c>
      <c r="K1176" s="85">
        <f t="shared" si="234"/>
        <v>5855.8</v>
      </c>
      <c r="L1176" s="13">
        <f t="shared" si="239"/>
        <v>0</v>
      </c>
      <c r="M1176" s="85">
        <f t="shared" si="232"/>
        <v>5855.8</v>
      </c>
      <c r="N1176" s="13">
        <f t="shared" si="239"/>
        <v>0</v>
      </c>
      <c r="O1176" s="85">
        <f t="shared" si="233"/>
        <v>5855.8</v>
      </c>
      <c r="P1176" s="13">
        <f t="shared" si="239"/>
        <v>0</v>
      </c>
      <c r="Q1176" s="85">
        <f t="shared" si="229"/>
        <v>5855.8</v>
      </c>
    </row>
    <row r="1177" spans="1:17" ht="12.75">
      <c r="A1177" s="61" t="str">
        <f ca="1">IF(ISERROR(MATCH(E1177,Код_КЦСР,0)),"",INDIRECT(ADDRESS(MATCH(E1177,Код_КЦСР,0)+1,2,,,"КЦСР")))</f>
        <v>Расходы, не включенные в муниципальные программы города Череповца</v>
      </c>
      <c r="B1177" s="88">
        <v>809</v>
      </c>
      <c r="C1177" s="8" t="s">
        <v>232</v>
      </c>
      <c r="D1177" s="8" t="s">
        <v>229</v>
      </c>
      <c r="E1177" s="115" t="s">
        <v>307</v>
      </c>
      <c r="F1177" s="115"/>
      <c r="G1177" s="69">
        <f t="shared" si="239"/>
        <v>5855.8</v>
      </c>
      <c r="H1177" s="69">
        <f t="shared" si="239"/>
        <v>0</v>
      </c>
      <c r="I1177" s="69">
        <f t="shared" si="237"/>
        <v>5855.8</v>
      </c>
      <c r="J1177" s="69">
        <f t="shared" si="239"/>
        <v>0</v>
      </c>
      <c r="K1177" s="85">
        <f t="shared" si="234"/>
        <v>5855.8</v>
      </c>
      <c r="L1177" s="13">
        <f t="shared" si="239"/>
        <v>0</v>
      </c>
      <c r="M1177" s="85">
        <f t="shared" si="232"/>
        <v>5855.8</v>
      </c>
      <c r="N1177" s="13">
        <f t="shared" si="239"/>
        <v>0</v>
      </c>
      <c r="O1177" s="85">
        <f t="shared" si="233"/>
        <v>5855.8</v>
      </c>
      <c r="P1177" s="13">
        <f t="shared" si="239"/>
        <v>0</v>
      </c>
      <c r="Q1177" s="85">
        <f t="shared" si="229"/>
        <v>5855.8</v>
      </c>
    </row>
    <row r="1178" spans="1:17" ht="33">
      <c r="A1178" s="61" t="str">
        <f ca="1">IF(ISERROR(MATCH(E1178,Код_КЦСР,0)),"",INDIRECT(ADDRESS(MATCH(E1178,Код_КЦСР,0)+1,2,,,"КЦСР")))</f>
        <v>Руководство и управление в сфере установленных функций органов местного самоуправления</v>
      </c>
      <c r="B1178" s="88">
        <v>809</v>
      </c>
      <c r="C1178" s="8" t="s">
        <v>232</v>
      </c>
      <c r="D1178" s="8" t="s">
        <v>229</v>
      </c>
      <c r="E1178" s="115" t="s">
        <v>309</v>
      </c>
      <c r="F1178" s="115"/>
      <c r="G1178" s="69">
        <f t="shared" si="239"/>
        <v>5855.8</v>
      </c>
      <c r="H1178" s="69">
        <f t="shared" si="239"/>
        <v>0</v>
      </c>
      <c r="I1178" s="69">
        <f t="shared" si="237"/>
        <v>5855.8</v>
      </c>
      <c r="J1178" s="69">
        <f t="shared" si="239"/>
        <v>0</v>
      </c>
      <c r="K1178" s="85">
        <f t="shared" si="234"/>
        <v>5855.8</v>
      </c>
      <c r="L1178" s="13">
        <f t="shared" si="239"/>
        <v>0</v>
      </c>
      <c r="M1178" s="85">
        <f t="shared" si="232"/>
        <v>5855.8</v>
      </c>
      <c r="N1178" s="13">
        <f t="shared" si="239"/>
        <v>0</v>
      </c>
      <c r="O1178" s="85">
        <f t="shared" si="233"/>
        <v>5855.8</v>
      </c>
      <c r="P1178" s="13">
        <f t="shared" si="239"/>
        <v>0</v>
      </c>
      <c r="Q1178" s="85">
        <f t="shared" si="229"/>
        <v>5855.8</v>
      </c>
    </row>
    <row r="1179" spans="1:17" ht="12.75">
      <c r="A1179" s="61" t="str">
        <f ca="1">IF(ISERROR(MATCH(E1179,Код_КЦСР,0)),"",INDIRECT(ADDRESS(MATCH(E1179,Код_КЦСР,0)+1,2,,,"КЦСР")))</f>
        <v>Центральный аппарат</v>
      </c>
      <c r="B1179" s="88">
        <v>809</v>
      </c>
      <c r="C1179" s="8" t="s">
        <v>232</v>
      </c>
      <c r="D1179" s="8" t="s">
        <v>229</v>
      </c>
      <c r="E1179" s="115" t="s">
        <v>312</v>
      </c>
      <c r="F1179" s="115"/>
      <c r="G1179" s="69">
        <f>G1180+G1182</f>
        <v>5855.8</v>
      </c>
      <c r="H1179" s="69">
        <f>H1180+H1182</f>
        <v>0</v>
      </c>
      <c r="I1179" s="69">
        <f t="shared" si="237"/>
        <v>5855.8</v>
      </c>
      <c r="J1179" s="69">
        <f>J1180+J1182</f>
        <v>0</v>
      </c>
      <c r="K1179" s="85">
        <f t="shared" si="234"/>
        <v>5855.8</v>
      </c>
      <c r="L1179" s="13">
        <f>L1180+L1182</f>
        <v>0</v>
      </c>
      <c r="M1179" s="85">
        <f t="shared" si="232"/>
        <v>5855.8</v>
      </c>
      <c r="N1179" s="13">
        <f>N1180+N1182</f>
        <v>0</v>
      </c>
      <c r="O1179" s="85">
        <f t="shared" si="233"/>
        <v>5855.8</v>
      </c>
      <c r="P1179" s="13">
        <f>P1180+P1182</f>
        <v>0</v>
      </c>
      <c r="Q1179" s="85">
        <f t="shared" si="229"/>
        <v>5855.8</v>
      </c>
    </row>
    <row r="1180" spans="1:17" ht="33">
      <c r="A1180" s="61" t="str">
        <f ca="1">IF(ISERROR(MATCH(F1180,Код_КВР,0)),"",INDIRECT(ADDRESS(MATCH(F1180,Код_КВР,0)+1,2,,,"КВР")))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180" s="88">
        <v>809</v>
      </c>
      <c r="C1180" s="8" t="s">
        <v>232</v>
      </c>
      <c r="D1180" s="8" t="s">
        <v>229</v>
      </c>
      <c r="E1180" s="115" t="s">
        <v>312</v>
      </c>
      <c r="F1180" s="115">
        <v>100</v>
      </c>
      <c r="G1180" s="69">
        <f>G1181</f>
        <v>5841</v>
      </c>
      <c r="H1180" s="69">
        <f>H1181</f>
        <v>0</v>
      </c>
      <c r="I1180" s="69">
        <f t="shared" si="237"/>
        <v>5841</v>
      </c>
      <c r="J1180" s="69">
        <f>J1181</f>
        <v>0</v>
      </c>
      <c r="K1180" s="85">
        <f t="shared" si="234"/>
        <v>5841</v>
      </c>
      <c r="L1180" s="13">
        <f>L1181</f>
        <v>0</v>
      </c>
      <c r="M1180" s="85">
        <f t="shared" si="232"/>
        <v>5841</v>
      </c>
      <c r="N1180" s="13">
        <f>N1181</f>
        <v>0</v>
      </c>
      <c r="O1180" s="85">
        <f t="shared" si="233"/>
        <v>5841</v>
      </c>
      <c r="P1180" s="13">
        <f>P1181</f>
        <v>0</v>
      </c>
      <c r="Q1180" s="85">
        <f t="shared" si="229"/>
        <v>5841</v>
      </c>
    </row>
    <row r="1181" spans="1:17" ht="12.75">
      <c r="A1181" s="61" t="str">
        <f ca="1">IF(ISERROR(MATCH(F1181,Код_КВР,0)),"",INDIRECT(ADDRESS(MATCH(F1181,Код_КВР,0)+1,2,,,"КВР")))</f>
        <v>Расходы на выплаты персоналу муниципальных органов</v>
      </c>
      <c r="B1181" s="88">
        <v>809</v>
      </c>
      <c r="C1181" s="8" t="s">
        <v>232</v>
      </c>
      <c r="D1181" s="8" t="s">
        <v>229</v>
      </c>
      <c r="E1181" s="115" t="s">
        <v>312</v>
      </c>
      <c r="F1181" s="115">
        <v>120</v>
      </c>
      <c r="G1181" s="69">
        <v>5841</v>
      </c>
      <c r="H1181" s="69"/>
      <c r="I1181" s="69">
        <f t="shared" si="237"/>
        <v>5841</v>
      </c>
      <c r="J1181" s="69"/>
      <c r="K1181" s="85">
        <f t="shared" si="234"/>
        <v>5841</v>
      </c>
      <c r="L1181" s="13"/>
      <c r="M1181" s="85">
        <f t="shared" si="232"/>
        <v>5841</v>
      </c>
      <c r="N1181" s="13"/>
      <c r="O1181" s="85">
        <f t="shared" si="233"/>
        <v>5841</v>
      </c>
      <c r="P1181" s="13"/>
      <c r="Q1181" s="85">
        <f t="shared" si="229"/>
        <v>5841</v>
      </c>
    </row>
    <row r="1182" spans="1:17" ht="12.75">
      <c r="A1182" s="61" t="str">
        <f ca="1">IF(ISERROR(MATCH(F1182,Код_КВР,0)),"",INDIRECT(ADDRESS(MATCH(F1182,Код_КВР,0)+1,2,,,"КВР")))</f>
        <v>Закупка товаров, работ и услуг для муниципальных нужд</v>
      </c>
      <c r="B1182" s="88">
        <v>809</v>
      </c>
      <c r="C1182" s="8" t="s">
        <v>232</v>
      </c>
      <c r="D1182" s="8" t="s">
        <v>229</v>
      </c>
      <c r="E1182" s="115" t="s">
        <v>312</v>
      </c>
      <c r="F1182" s="115">
        <v>200</v>
      </c>
      <c r="G1182" s="69">
        <f>G1183</f>
        <v>14.8</v>
      </c>
      <c r="H1182" s="69">
        <f>H1183</f>
        <v>0</v>
      </c>
      <c r="I1182" s="69">
        <f t="shared" si="237"/>
        <v>14.8</v>
      </c>
      <c r="J1182" s="69">
        <f>J1183</f>
        <v>0</v>
      </c>
      <c r="K1182" s="85">
        <f t="shared" si="234"/>
        <v>14.8</v>
      </c>
      <c r="L1182" s="13">
        <f>L1183</f>
        <v>0</v>
      </c>
      <c r="M1182" s="85">
        <f t="shared" si="232"/>
        <v>14.8</v>
      </c>
      <c r="N1182" s="13">
        <f>N1183</f>
        <v>0</v>
      </c>
      <c r="O1182" s="85">
        <f t="shared" si="233"/>
        <v>14.8</v>
      </c>
      <c r="P1182" s="13">
        <f>P1183</f>
        <v>0</v>
      </c>
      <c r="Q1182" s="85">
        <f t="shared" si="229"/>
        <v>14.8</v>
      </c>
    </row>
    <row r="1183" spans="1:17" ht="33">
      <c r="A1183" s="61" t="str">
        <f ca="1">IF(ISERROR(MATCH(F1183,Код_КВР,0)),"",INDIRECT(ADDRESS(MATCH(F1183,Код_КВР,0)+1,2,,,"КВР")))</f>
        <v>Иные закупки товаров, работ и услуг для обеспечения муниципальных нужд</v>
      </c>
      <c r="B1183" s="88">
        <v>809</v>
      </c>
      <c r="C1183" s="8" t="s">
        <v>232</v>
      </c>
      <c r="D1183" s="8" t="s">
        <v>229</v>
      </c>
      <c r="E1183" s="115" t="s">
        <v>312</v>
      </c>
      <c r="F1183" s="115">
        <v>240</v>
      </c>
      <c r="G1183" s="69">
        <f>G1184</f>
        <v>14.8</v>
      </c>
      <c r="H1183" s="69">
        <f>H1184</f>
        <v>0</v>
      </c>
      <c r="I1183" s="69">
        <f t="shared" si="237"/>
        <v>14.8</v>
      </c>
      <c r="J1183" s="69">
        <f>J1184</f>
        <v>0</v>
      </c>
      <c r="K1183" s="85">
        <f t="shared" si="234"/>
        <v>14.8</v>
      </c>
      <c r="L1183" s="13">
        <f>L1184</f>
        <v>0</v>
      </c>
      <c r="M1183" s="85">
        <f t="shared" si="232"/>
        <v>14.8</v>
      </c>
      <c r="N1183" s="13">
        <f>N1184</f>
        <v>0</v>
      </c>
      <c r="O1183" s="85">
        <f t="shared" si="233"/>
        <v>14.8</v>
      </c>
      <c r="P1183" s="13">
        <f>P1184</f>
        <v>0</v>
      </c>
      <c r="Q1183" s="85">
        <f t="shared" si="229"/>
        <v>14.8</v>
      </c>
    </row>
    <row r="1184" spans="1:17" ht="33">
      <c r="A1184" s="61" t="str">
        <f ca="1">IF(ISERROR(MATCH(F1184,Код_КВР,0)),"",INDIRECT(ADDRESS(MATCH(F1184,Код_КВР,0)+1,2,,,"КВР")))</f>
        <v xml:space="preserve">Прочая закупка товаров, работ и услуг для обеспечения муниципальных нужд         </v>
      </c>
      <c r="B1184" s="88">
        <v>809</v>
      </c>
      <c r="C1184" s="8" t="s">
        <v>232</v>
      </c>
      <c r="D1184" s="8" t="s">
        <v>229</v>
      </c>
      <c r="E1184" s="115" t="s">
        <v>312</v>
      </c>
      <c r="F1184" s="115">
        <v>244</v>
      </c>
      <c r="G1184" s="69">
        <v>14.8</v>
      </c>
      <c r="H1184" s="69"/>
      <c r="I1184" s="69">
        <f t="shared" si="237"/>
        <v>14.8</v>
      </c>
      <c r="J1184" s="69"/>
      <c r="K1184" s="85">
        <f t="shared" si="234"/>
        <v>14.8</v>
      </c>
      <c r="L1184" s="13"/>
      <c r="M1184" s="85">
        <f t="shared" si="232"/>
        <v>14.8</v>
      </c>
      <c r="N1184" s="13"/>
      <c r="O1184" s="85">
        <f t="shared" si="233"/>
        <v>14.8</v>
      </c>
      <c r="P1184" s="13"/>
      <c r="Q1184" s="85">
        <f aca="true" t="shared" si="240" ref="Q1184:Q1247">O1184+P1184</f>
        <v>14.8</v>
      </c>
    </row>
    <row r="1185" spans="1:17" ht="12.75">
      <c r="A1185" s="61" t="str">
        <f ca="1">IF(ISERROR(MATCH(B1185,Код_ППП,0)),"",INDIRECT(ADDRESS(MATCH(B1185,Код_ППП,0)+1,2,,,"ППП")))</f>
        <v>КОМИТЕТ СОЦИАЛЬНОЙ ЗАЩИТЫ НАСЕЛЕНИЯ ГОРОДА</v>
      </c>
      <c r="B1185" s="88">
        <v>810</v>
      </c>
      <c r="C1185" s="8"/>
      <c r="D1185" s="8"/>
      <c r="E1185" s="115"/>
      <c r="F1185" s="115"/>
      <c r="G1185" s="69">
        <f>G1186+G1207</f>
        <v>897141.3</v>
      </c>
      <c r="H1185" s="69">
        <f>H1186+H1207</f>
        <v>0</v>
      </c>
      <c r="I1185" s="69">
        <f t="shared" si="237"/>
        <v>897141.3</v>
      </c>
      <c r="J1185" s="69">
        <f>J1186+J1207</f>
        <v>-4015.3</v>
      </c>
      <c r="K1185" s="85">
        <f t="shared" si="234"/>
        <v>893126</v>
      </c>
      <c r="L1185" s="13">
        <f>L1186+L1207</f>
        <v>-3790.2</v>
      </c>
      <c r="M1185" s="85">
        <f t="shared" si="232"/>
        <v>889335.8</v>
      </c>
      <c r="N1185" s="13">
        <f>N1186+N1207</f>
        <v>432</v>
      </c>
      <c r="O1185" s="85">
        <f t="shared" si="233"/>
        <v>889767.8</v>
      </c>
      <c r="P1185" s="13">
        <f>P1186+P1207</f>
        <v>0</v>
      </c>
      <c r="Q1185" s="85">
        <f t="shared" si="240"/>
        <v>889767.8</v>
      </c>
    </row>
    <row r="1186" spans="1:17" ht="12.75">
      <c r="A1186" s="61" t="str">
        <f ca="1">IF(ISERROR(MATCH(C1186,Код_Раздел,0)),"",INDIRECT(ADDRESS(MATCH(C1186,Код_Раздел,0)+1,2,,,"Раздел")))</f>
        <v>Образование</v>
      </c>
      <c r="B1186" s="88">
        <v>810</v>
      </c>
      <c r="C1186" s="8" t="s">
        <v>203</v>
      </c>
      <c r="D1186" s="8"/>
      <c r="E1186" s="115"/>
      <c r="F1186" s="115"/>
      <c r="G1186" s="69">
        <f>G1187</f>
        <v>66536.1</v>
      </c>
      <c r="H1186" s="69">
        <f>H1187</f>
        <v>0</v>
      </c>
      <c r="I1186" s="69">
        <f t="shared" si="237"/>
        <v>66536.1</v>
      </c>
      <c r="J1186" s="69">
        <f>J1187</f>
        <v>-3297.1</v>
      </c>
      <c r="K1186" s="85">
        <f t="shared" si="234"/>
        <v>63239.00000000001</v>
      </c>
      <c r="L1186" s="13">
        <f>L1187</f>
        <v>-2965.2</v>
      </c>
      <c r="M1186" s="85">
        <f t="shared" si="232"/>
        <v>60273.80000000001</v>
      </c>
      <c r="N1186" s="13">
        <f>N1187</f>
        <v>0</v>
      </c>
      <c r="O1186" s="85">
        <f t="shared" si="233"/>
        <v>60273.80000000001</v>
      </c>
      <c r="P1186" s="13">
        <f>P1187</f>
        <v>0</v>
      </c>
      <c r="Q1186" s="85">
        <f t="shared" si="240"/>
        <v>60273.80000000001</v>
      </c>
    </row>
    <row r="1187" spans="1:17" ht="12.75">
      <c r="A1187" s="12" t="s">
        <v>207</v>
      </c>
      <c r="B1187" s="88">
        <v>810</v>
      </c>
      <c r="C1187" s="8" t="s">
        <v>203</v>
      </c>
      <c r="D1187" s="8" t="s">
        <v>203</v>
      </c>
      <c r="E1187" s="115"/>
      <c r="F1187" s="115"/>
      <c r="G1187" s="69">
        <f>G1188</f>
        <v>66536.1</v>
      </c>
      <c r="H1187" s="69">
        <f>H1188</f>
        <v>0</v>
      </c>
      <c r="I1187" s="69">
        <f t="shared" si="237"/>
        <v>66536.1</v>
      </c>
      <c r="J1187" s="69">
        <f>J1188</f>
        <v>-3297.1</v>
      </c>
      <c r="K1187" s="85">
        <f t="shared" si="234"/>
        <v>63239.00000000001</v>
      </c>
      <c r="L1187" s="13">
        <f>L1188</f>
        <v>-2965.2</v>
      </c>
      <c r="M1187" s="85">
        <f t="shared" si="232"/>
        <v>60273.80000000001</v>
      </c>
      <c r="N1187" s="13">
        <f>N1188</f>
        <v>0</v>
      </c>
      <c r="O1187" s="85">
        <f t="shared" si="233"/>
        <v>60273.80000000001</v>
      </c>
      <c r="P1187" s="13">
        <f>P1188</f>
        <v>0</v>
      </c>
      <c r="Q1187" s="85">
        <f t="shared" si="240"/>
        <v>60273.80000000001</v>
      </c>
    </row>
    <row r="1188" spans="1:17" ht="33">
      <c r="A1188" s="61" t="str">
        <f ca="1">IF(ISERROR(MATCH(E1188,Код_КЦСР,0)),"",INDIRECT(ADDRESS(MATCH(E1188,Код_КЦСР,0)+1,2,,,"КЦСР")))</f>
        <v>Муниципальная программа «Социальная поддержка граждан» на 2014-2018 годы</v>
      </c>
      <c r="B1188" s="88">
        <v>810</v>
      </c>
      <c r="C1188" s="8" t="s">
        <v>203</v>
      </c>
      <c r="D1188" s="8" t="s">
        <v>203</v>
      </c>
      <c r="E1188" s="115" t="s">
        <v>6</v>
      </c>
      <c r="F1188" s="115"/>
      <c r="G1188" s="69">
        <f>G1189+G1193+G1199+G1203</f>
        <v>66536.1</v>
      </c>
      <c r="H1188" s="69">
        <f>H1189+H1193+H1199+H1203</f>
        <v>0</v>
      </c>
      <c r="I1188" s="69">
        <f t="shared" si="237"/>
        <v>66536.1</v>
      </c>
      <c r="J1188" s="69">
        <f>J1189+J1193+J1199+J1203</f>
        <v>-3297.1</v>
      </c>
      <c r="K1188" s="85">
        <f t="shared" si="234"/>
        <v>63239.00000000001</v>
      </c>
      <c r="L1188" s="13">
        <f>L1189+L1193+L1199+L1203</f>
        <v>-2965.2</v>
      </c>
      <c r="M1188" s="85">
        <f t="shared" si="232"/>
        <v>60273.80000000001</v>
      </c>
      <c r="N1188" s="13">
        <f>N1189+N1193+N1199+N1203</f>
        <v>0</v>
      </c>
      <c r="O1188" s="85">
        <f t="shared" si="233"/>
        <v>60273.80000000001</v>
      </c>
      <c r="P1188" s="13">
        <f>P1189+P1193+P1199+P1203</f>
        <v>0</v>
      </c>
      <c r="Q1188" s="85">
        <f t="shared" si="240"/>
        <v>60273.80000000001</v>
      </c>
    </row>
    <row r="1189" spans="1:17" ht="49.5">
      <c r="A1189" s="61" t="str">
        <f ca="1">IF(ISERROR(MATCH(E1189,Код_КЦСР,0)),"",INDIRECT(ADDRESS(MATCH(E1189,Код_КЦСР,0)+1,2,,,"КЦСР")))</f>
        <v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v>
      </c>
      <c r="B1189" s="88">
        <v>810</v>
      </c>
      <c r="C1189" s="8" t="s">
        <v>203</v>
      </c>
      <c r="D1189" s="8" t="s">
        <v>203</v>
      </c>
      <c r="E1189" s="115" t="s">
        <v>7</v>
      </c>
      <c r="F1189" s="115"/>
      <c r="G1189" s="69">
        <f aca="true" t="shared" si="241" ref="G1189:P1191">G1190</f>
        <v>962.5</v>
      </c>
      <c r="H1189" s="69">
        <f t="shared" si="241"/>
        <v>0</v>
      </c>
      <c r="I1189" s="69">
        <f t="shared" si="237"/>
        <v>962.5</v>
      </c>
      <c r="J1189" s="69">
        <f t="shared" si="241"/>
        <v>0</v>
      </c>
      <c r="K1189" s="85">
        <f t="shared" si="234"/>
        <v>962.5</v>
      </c>
      <c r="L1189" s="13">
        <f t="shared" si="241"/>
        <v>0</v>
      </c>
      <c r="M1189" s="85">
        <f t="shared" si="232"/>
        <v>962.5</v>
      </c>
      <c r="N1189" s="13">
        <f t="shared" si="241"/>
        <v>0</v>
      </c>
      <c r="O1189" s="85">
        <f t="shared" si="233"/>
        <v>962.5</v>
      </c>
      <c r="P1189" s="13">
        <f t="shared" si="241"/>
        <v>0</v>
      </c>
      <c r="Q1189" s="85">
        <f t="shared" si="240"/>
        <v>962.5</v>
      </c>
    </row>
    <row r="1190" spans="1:17" ht="12.75">
      <c r="A1190" s="61" t="str">
        <f ca="1">IF(ISERROR(MATCH(F1190,Код_КВР,0)),"",INDIRECT(ADDRESS(MATCH(F1190,Код_КВР,0)+1,2,,,"КВР")))</f>
        <v>Социальное обеспечение и иные выплаты населению</v>
      </c>
      <c r="B1190" s="88">
        <v>810</v>
      </c>
      <c r="C1190" s="8" t="s">
        <v>203</v>
      </c>
      <c r="D1190" s="8" t="s">
        <v>203</v>
      </c>
      <c r="E1190" s="115" t="s">
        <v>7</v>
      </c>
      <c r="F1190" s="115">
        <v>300</v>
      </c>
      <c r="G1190" s="69">
        <f t="shared" si="241"/>
        <v>962.5</v>
      </c>
      <c r="H1190" s="69">
        <f t="shared" si="241"/>
        <v>0</v>
      </c>
      <c r="I1190" s="69">
        <f t="shared" si="237"/>
        <v>962.5</v>
      </c>
      <c r="J1190" s="69">
        <f t="shared" si="241"/>
        <v>0</v>
      </c>
      <c r="K1190" s="85">
        <f t="shared" si="234"/>
        <v>962.5</v>
      </c>
      <c r="L1190" s="13">
        <f t="shared" si="241"/>
        <v>0</v>
      </c>
      <c r="M1190" s="85">
        <f t="shared" si="232"/>
        <v>962.5</v>
      </c>
      <c r="N1190" s="13">
        <f t="shared" si="241"/>
        <v>0</v>
      </c>
      <c r="O1190" s="85">
        <f t="shared" si="233"/>
        <v>962.5</v>
      </c>
      <c r="P1190" s="13">
        <f t="shared" si="241"/>
        <v>0</v>
      </c>
      <c r="Q1190" s="85">
        <f t="shared" si="240"/>
        <v>962.5</v>
      </c>
    </row>
    <row r="1191" spans="1:17" ht="33">
      <c r="A1191" s="61" t="str">
        <f ca="1">IF(ISERROR(MATCH(F1191,Код_КВР,0)),"",INDIRECT(ADDRESS(MATCH(F1191,Код_КВР,0)+1,2,,,"КВР")))</f>
        <v>Социальные выплаты гражданам, кроме публичных нормативных социальных выплат</v>
      </c>
      <c r="B1191" s="88">
        <v>810</v>
      </c>
      <c r="C1191" s="8" t="s">
        <v>203</v>
      </c>
      <c r="D1191" s="8" t="s">
        <v>203</v>
      </c>
      <c r="E1191" s="115" t="s">
        <v>7</v>
      </c>
      <c r="F1191" s="115">
        <v>320</v>
      </c>
      <c r="G1191" s="69">
        <f t="shared" si="241"/>
        <v>962.5</v>
      </c>
      <c r="H1191" s="69">
        <f t="shared" si="241"/>
        <v>0</v>
      </c>
      <c r="I1191" s="69">
        <f t="shared" si="237"/>
        <v>962.5</v>
      </c>
      <c r="J1191" s="69">
        <f t="shared" si="241"/>
        <v>0</v>
      </c>
      <c r="K1191" s="85">
        <f t="shared" si="234"/>
        <v>962.5</v>
      </c>
      <c r="L1191" s="13">
        <f t="shared" si="241"/>
        <v>0</v>
      </c>
      <c r="M1191" s="85">
        <f t="shared" si="232"/>
        <v>962.5</v>
      </c>
      <c r="N1191" s="13">
        <f t="shared" si="241"/>
        <v>0</v>
      </c>
      <c r="O1191" s="85">
        <f t="shared" si="233"/>
        <v>962.5</v>
      </c>
      <c r="P1191" s="13">
        <f t="shared" si="241"/>
        <v>0</v>
      </c>
      <c r="Q1191" s="85">
        <f t="shared" si="240"/>
        <v>962.5</v>
      </c>
    </row>
    <row r="1192" spans="1:17" ht="33">
      <c r="A1192" s="61" t="str">
        <f ca="1">IF(ISERROR(MATCH(F1192,Код_КВР,0)),"",INDIRECT(ADDRESS(MATCH(F1192,Код_КВР,0)+1,2,,,"КВР")))</f>
        <v>Приобретение товаров, работ, услуг в пользу граждан в целях их социального обеспечения</v>
      </c>
      <c r="B1192" s="88">
        <v>810</v>
      </c>
      <c r="C1192" s="8" t="s">
        <v>203</v>
      </c>
      <c r="D1192" s="8" t="s">
        <v>203</v>
      </c>
      <c r="E1192" s="115" t="s">
        <v>7</v>
      </c>
      <c r="F1192" s="115">
        <v>323</v>
      </c>
      <c r="G1192" s="69">
        <v>962.5</v>
      </c>
      <c r="H1192" s="69"/>
      <c r="I1192" s="69">
        <f t="shared" si="237"/>
        <v>962.5</v>
      </c>
      <c r="J1192" s="69"/>
      <c r="K1192" s="85">
        <f t="shared" si="234"/>
        <v>962.5</v>
      </c>
      <c r="L1192" s="13"/>
      <c r="M1192" s="85">
        <f t="shared" si="232"/>
        <v>962.5</v>
      </c>
      <c r="N1192" s="13"/>
      <c r="O1192" s="85">
        <f t="shared" si="233"/>
        <v>962.5</v>
      </c>
      <c r="P1192" s="13"/>
      <c r="Q1192" s="85">
        <f t="shared" si="240"/>
        <v>962.5</v>
      </c>
    </row>
    <row r="1193" spans="1:17" ht="61.5" customHeight="1">
      <c r="A1193" s="61" t="str">
        <f ca="1">IF(ISERROR(MATCH(E1193,Код_КЦСР,0)),"",INDIRECT(ADDRESS(MATCH(E1193,Код_КЦСР,0)+1,2,,,"КЦСР")))</f>
        <v>Субсидии на возмещение затрат, связанных с потреблением: энергетических ресурсов, водоснабжения и водоотведения юридическим лицам, осуществляющим свою деятельность в сфере организации отдыха детей</v>
      </c>
      <c r="B1193" s="88">
        <v>810</v>
      </c>
      <c r="C1193" s="8" t="s">
        <v>203</v>
      </c>
      <c r="D1193" s="8" t="s">
        <v>203</v>
      </c>
      <c r="E1193" s="115" t="s">
        <v>371</v>
      </c>
      <c r="F1193" s="115"/>
      <c r="G1193" s="69">
        <f aca="true" t="shared" si="242" ref="G1193:P1195">G1194</f>
        <v>26528.4</v>
      </c>
      <c r="H1193" s="69">
        <f t="shared" si="242"/>
        <v>0</v>
      </c>
      <c r="I1193" s="69">
        <f t="shared" si="237"/>
        <v>26528.4</v>
      </c>
      <c r="J1193" s="69">
        <f>J1194+J1197</f>
        <v>0</v>
      </c>
      <c r="K1193" s="85">
        <f t="shared" si="234"/>
        <v>26528.4</v>
      </c>
      <c r="L1193" s="13">
        <f>L1194+L1197</f>
        <v>-2965.2</v>
      </c>
      <c r="M1193" s="85">
        <f t="shared" si="232"/>
        <v>23563.2</v>
      </c>
      <c r="N1193" s="13">
        <f>N1194+N1197</f>
        <v>0</v>
      </c>
      <c r="O1193" s="85">
        <f t="shared" si="233"/>
        <v>23563.2</v>
      </c>
      <c r="P1193" s="13">
        <f>P1194+P1197</f>
        <v>0</v>
      </c>
      <c r="Q1193" s="85">
        <f t="shared" si="240"/>
        <v>23563.2</v>
      </c>
    </row>
    <row r="1194" spans="1:17" ht="12.75" hidden="1">
      <c r="A1194" s="61" t="str">
        <f ca="1">IF(ISERROR(MATCH(F1194,Код_КВР,0)),"",INDIRECT(ADDRESS(MATCH(F1194,Код_КВР,0)+1,2,,,"КВР")))</f>
        <v>Социальное обеспечение и иные выплаты населению</v>
      </c>
      <c r="B1194" s="88">
        <v>810</v>
      </c>
      <c r="C1194" s="8" t="s">
        <v>203</v>
      </c>
      <c r="D1194" s="8" t="s">
        <v>203</v>
      </c>
      <c r="E1194" s="115" t="s">
        <v>371</v>
      </c>
      <c r="F1194" s="115">
        <v>300</v>
      </c>
      <c r="G1194" s="69">
        <f t="shared" si="242"/>
        <v>26528.4</v>
      </c>
      <c r="H1194" s="69">
        <f t="shared" si="242"/>
        <v>0</v>
      </c>
      <c r="I1194" s="69">
        <f t="shared" si="237"/>
        <v>26528.4</v>
      </c>
      <c r="J1194" s="69">
        <f t="shared" si="242"/>
        <v>-26528.4</v>
      </c>
      <c r="K1194" s="85">
        <f t="shared" si="234"/>
        <v>0</v>
      </c>
      <c r="L1194" s="13">
        <f t="shared" si="242"/>
        <v>0</v>
      </c>
      <c r="M1194" s="85">
        <f t="shared" si="232"/>
        <v>0</v>
      </c>
      <c r="N1194" s="13">
        <f t="shared" si="242"/>
        <v>0</v>
      </c>
      <c r="O1194" s="85">
        <f t="shared" si="233"/>
        <v>0</v>
      </c>
      <c r="P1194" s="13">
        <f t="shared" si="242"/>
        <v>0</v>
      </c>
      <c r="Q1194" s="85">
        <f t="shared" si="240"/>
        <v>0</v>
      </c>
    </row>
    <row r="1195" spans="1:17" ht="33" hidden="1">
      <c r="A1195" s="61" t="str">
        <f ca="1">IF(ISERROR(MATCH(F1195,Код_КВР,0)),"",INDIRECT(ADDRESS(MATCH(F1195,Код_КВР,0)+1,2,,,"КВР")))</f>
        <v>Социальные выплаты гражданам, кроме публичных нормативных социальных выплат</v>
      </c>
      <c r="B1195" s="88">
        <v>810</v>
      </c>
      <c r="C1195" s="8" t="s">
        <v>203</v>
      </c>
      <c r="D1195" s="8" t="s">
        <v>203</v>
      </c>
      <c r="E1195" s="115" t="s">
        <v>371</v>
      </c>
      <c r="F1195" s="115">
        <v>320</v>
      </c>
      <c r="G1195" s="69">
        <f t="shared" si="242"/>
        <v>26528.4</v>
      </c>
      <c r="H1195" s="69">
        <f t="shared" si="242"/>
        <v>0</v>
      </c>
      <c r="I1195" s="69">
        <f t="shared" si="237"/>
        <v>26528.4</v>
      </c>
      <c r="J1195" s="69">
        <f t="shared" si="242"/>
        <v>-26528.4</v>
      </c>
      <c r="K1195" s="85">
        <f t="shared" si="234"/>
        <v>0</v>
      </c>
      <c r="L1195" s="13">
        <f t="shared" si="242"/>
        <v>0</v>
      </c>
      <c r="M1195" s="85">
        <f t="shared" si="232"/>
        <v>0</v>
      </c>
      <c r="N1195" s="13">
        <f t="shared" si="242"/>
        <v>0</v>
      </c>
      <c r="O1195" s="85">
        <f t="shared" si="233"/>
        <v>0</v>
      </c>
      <c r="P1195" s="13">
        <f t="shared" si="242"/>
        <v>0</v>
      </c>
      <c r="Q1195" s="85">
        <f t="shared" si="240"/>
        <v>0</v>
      </c>
    </row>
    <row r="1196" spans="1:17" ht="33" hidden="1">
      <c r="A1196" s="61" t="str">
        <f ca="1">IF(ISERROR(MATCH(F1196,Код_КВР,0)),"",INDIRECT(ADDRESS(MATCH(F1196,Код_КВР,0)+1,2,,,"КВР")))</f>
        <v>Приобретение товаров, работ, услуг в пользу граждан в целях их социального обеспечения</v>
      </c>
      <c r="B1196" s="88">
        <v>810</v>
      </c>
      <c r="C1196" s="8" t="s">
        <v>203</v>
      </c>
      <c r="D1196" s="8" t="s">
        <v>203</v>
      </c>
      <c r="E1196" s="115" t="s">
        <v>371</v>
      </c>
      <c r="F1196" s="115">
        <v>323</v>
      </c>
      <c r="G1196" s="69">
        <v>26528.4</v>
      </c>
      <c r="H1196" s="69"/>
      <c r="I1196" s="69">
        <f t="shared" si="237"/>
        <v>26528.4</v>
      </c>
      <c r="J1196" s="69">
        <v>-26528.4</v>
      </c>
      <c r="K1196" s="85">
        <f t="shared" si="234"/>
        <v>0</v>
      </c>
      <c r="L1196" s="13"/>
      <c r="M1196" s="85">
        <f t="shared" si="232"/>
        <v>0</v>
      </c>
      <c r="N1196" s="13"/>
      <c r="O1196" s="85">
        <f t="shared" si="233"/>
        <v>0</v>
      </c>
      <c r="P1196" s="13"/>
      <c r="Q1196" s="85">
        <f t="shared" si="240"/>
        <v>0</v>
      </c>
    </row>
    <row r="1197" spans="1:17" ht="12.75">
      <c r="A1197" s="61" t="str">
        <f ca="1">IF(ISERROR(MATCH(F1197,Код_КВР,0)),"",INDIRECT(ADDRESS(MATCH(F1197,Код_КВР,0)+1,2,,,"КВР")))</f>
        <v>Иные бюджетные ассигнования</v>
      </c>
      <c r="B1197" s="88">
        <v>810</v>
      </c>
      <c r="C1197" s="8" t="s">
        <v>203</v>
      </c>
      <c r="D1197" s="8" t="s">
        <v>203</v>
      </c>
      <c r="E1197" s="115" t="s">
        <v>371</v>
      </c>
      <c r="F1197" s="115">
        <v>800</v>
      </c>
      <c r="G1197" s="69"/>
      <c r="H1197" s="69"/>
      <c r="I1197" s="69"/>
      <c r="J1197" s="69">
        <f>J1198</f>
        <v>26528.4</v>
      </c>
      <c r="K1197" s="85">
        <f t="shared" si="234"/>
        <v>26528.4</v>
      </c>
      <c r="L1197" s="13">
        <f>L1198</f>
        <v>-2965.2</v>
      </c>
      <c r="M1197" s="85">
        <f t="shared" si="232"/>
        <v>23563.2</v>
      </c>
      <c r="N1197" s="13">
        <f>N1198</f>
        <v>0</v>
      </c>
      <c r="O1197" s="85">
        <f t="shared" si="233"/>
        <v>23563.2</v>
      </c>
      <c r="P1197" s="13">
        <f>P1198</f>
        <v>0</v>
      </c>
      <c r="Q1197" s="85">
        <f t="shared" si="240"/>
        <v>23563.2</v>
      </c>
    </row>
    <row r="1198" spans="1:17" ht="33">
      <c r="A1198" s="61" t="str">
        <f ca="1">IF(ISERROR(MATCH(F1198,Код_КВР,0)),"",INDIRECT(ADDRESS(MATCH(F1198,Код_КВР,0)+1,2,,,"КВР")))</f>
        <v>Субсидии юридическим лицам (кроме некоммерческих организаций), индивидуальным предпринимателям, физическим лицам</v>
      </c>
      <c r="B1198" s="88">
        <v>810</v>
      </c>
      <c r="C1198" s="8" t="s">
        <v>203</v>
      </c>
      <c r="D1198" s="8" t="s">
        <v>203</v>
      </c>
      <c r="E1198" s="115" t="s">
        <v>371</v>
      </c>
      <c r="F1198" s="115">
        <v>810</v>
      </c>
      <c r="G1198" s="69"/>
      <c r="H1198" s="69"/>
      <c r="I1198" s="69"/>
      <c r="J1198" s="69">
        <v>26528.4</v>
      </c>
      <c r="K1198" s="85">
        <f t="shared" si="234"/>
        <v>26528.4</v>
      </c>
      <c r="L1198" s="13">
        <f>-2965.2</f>
        <v>-2965.2</v>
      </c>
      <c r="M1198" s="85">
        <f t="shared" si="232"/>
        <v>23563.2</v>
      </c>
      <c r="N1198" s="13"/>
      <c r="O1198" s="85">
        <f t="shared" si="233"/>
        <v>23563.2</v>
      </c>
      <c r="P1198" s="13"/>
      <c r="Q1198" s="85">
        <f t="shared" si="240"/>
        <v>23563.2</v>
      </c>
    </row>
    <row r="1199" spans="1:17" ht="33">
      <c r="A1199" s="61" t="str">
        <f ca="1">IF(ISERROR(MATCH(E1199,Код_КЦСР,0)),"",INDIRECT(ADDRESS(MATCH(E1199,Код_КЦСР,0)+1,2,,,"КЦСР")))</f>
        <v>Мероприятия по проведению оздоровительной кампании детей за счет субвенций из федерального бюджета</v>
      </c>
      <c r="B1199" s="88">
        <v>810</v>
      </c>
      <c r="C1199" s="8" t="s">
        <v>203</v>
      </c>
      <c r="D1199" s="8" t="s">
        <v>203</v>
      </c>
      <c r="E1199" s="115" t="s">
        <v>429</v>
      </c>
      <c r="F1199" s="115"/>
      <c r="G1199" s="69">
        <f aca="true" t="shared" si="243" ref="G1199:P1201">G1200</f>
        <v>4806</v>
      </c>
      <c r="H1199" s="69">
        <f t="shared" si="243"/>
        <v>0</v>
      </c>
      <c r="I1199" s="69">
        <f t="shared" si="237"/>
        <v>4806</v>
      </c>
      <c r="J1199" s="69">
        <f t="shared" si="243"/>
        <v>0</v>
      </c>
      <c r="K1199" s="85">
        <f t="shared" si="234"/>
        <v>4806</v>
      </c>
      <c r="L1199" s="13">
        <f t="shared" si="243"/>
        <v>0</v>
      </c>
      <c r="M1199" s="85">
        <f t="shared" si="232"/>
        <v>4806</v>
      </c>
      <c r="N1199" s="13">
        <f t="shared" si="243"/>
        <v>0</v>
      </c>
      <c r="O1199" s="85">
        <f t="shared" si="233"/>
        <v>4806</v>
      </c>
      <c r="P1199" s="13">
        <f t="shared" si="243"/>
        <v>0</v>
      </c>
      <c r="Q1199" s="85">
        <f t="shared" si="240"/>
        <v>4806</v>
      </c>
    </row>
    <row r="1200" spans="1:17" ht="12.75">
      <c r="A1200" s="61" t="str">
        <f ca="1">IF(ISERROR(MATCH(F1200,Код_КВР,0)),"",INDIRECT(ADDRESS(MATCH(F1200,Код_КВР,0)+1,2,,,"КВР")))</f>
        <v>Социальное обеспечение и иные выплаты населению</v>
      </c>
      <c r="B1200" s="88">
        <v>810</v>
      </c>
      <c r="C1200" s="8" t="s">
        <v>203</v>
      </c>
      <c r="D1200" s="8" t="s">
        <v>203</v>
      </c>
      <c r="E1200" s="115" t="s">
        <v>429</v>
      </c>
      <c r="F1200" s="115">
        <v>300</v>
      </c>
      <c r="G1200" s="69">
        <f t="shared" si="243"/>
        <v>4806</v>
      </c>
      <c r="H1200" s="69">
        <f t="shared" si="243"/>
        <v>0</v>
      </c>
      <c r="I1200" s="69">
        <f t="shared" si="237"/>
        <v>4806</v>
      </c>
      <c r="J1200" s="69">
        <f t="shared" si="243"/>
        <v>0</v>
      </c>
      <c r="K1200" s="85">
        <f t="shared" si="234"/>
        <v>4806</v>
      </c>
      <c r="L1200" s="13">
        <f t="shared" si="243"/>
        <v>0</v>
      </c>
      <c r="M1200" s="85">
        <f t="shared" si="232"/>
        <v>4806</v>
      </c>
      <c r="N1200" s="13">
        <f t="shared" si="243"/>
        <v>0</v>
      </c>
      <c r="O1200" s="85">
        <f t="shared" si="233"/>
        <v>4806</v>
      </c>
      <c r="P1200" s="13">
        <f t="shared" si="243"/>
        <v>0</v>
      </c>
      <c r="Q1200" s="85">
        <f t="shared" si="240"/>
        <v>4806</v>
      </c>
    </row>
    <row r="1201" spans="1:17" ht="33">
      <c r="A1201" s="61" t="str">
        <f ca="1">IF(ISERROR(MATCH(F1201,Код_КВР,0)),"",INDIRECT(ADDRESS(MATCH(F1201,Код_КВР,0)+1,2,,,"КВР")))</f>
        <v>Социальные выплаты гражданам, кроме публичных нормативных социальных выплат</v>
      </c>
      <c r="B1201" s="88">
        <v>810</v>
      </c>
      <c r="C1201" s="8" t="s">
        <v>203</v>
      </c>
      <c r="D1201" s="8" t="s">
        <v>203</v>
      </c>
      <c r="E1201" s="115" t="s">
        <v>429</v>
      </c>
      <c r="F1201" s="115">
        <v>320</v>
      </c>
      <c r="G1201" s="69">
        <f t="shared" si="243"/>
        <v>4806</v>
      </c>
      <c r="H1201" s="69">
        <f t="shared" si="243"/>
        <v>0</v>
      </c>
      <c r="I1201" s="69">
        <f t="shared" si="237"/>
        <v>4806</v>
      </c>
      <c r="J1201" s="69">
        <f t="shared" si="243"/>
        <v>0</v>
      </c>
      <c r="K1201" s="85">
        <f t="shared" si="234"/>
        <v>4806</v>
      </c>
      <c r="L1201" s="13">
        <f t="shared" si="243"/>
        <v>0</v>
      </c>
      <c r="M1201" s="85">
        <f t="shared" si="232"/>
        <v>4806</v>
      </c>
      <c r="N1201" s="13">
        <f t="shared" si="243"/>
        <v>0</v>
      </c>
      <c r="O1201" s="85">
        <f t="shared" si="233"/>
        <v>4806</v>
      </c>
      <c r="P1201" s="13">
        <f t="shared" si="243"/>
        <v>0</v>
      </c>
      <c r="Q1201" s="85">
        <f t="shared" si="240"/>
        <v>4806</v>
      </c>
    </row>
    <row r="1202" spans="1:17" ht="33">
      <c r="A1202" s="61" t="str">
        <f ca="1">IF(ISERROR(MATCH(F1202,Код_КВР,0)),"",INDIRECT(ADDRESS(MATCH(F1202,Код_КВР,0)+1,2,,,"КВР")))</f>
        <v>Приобретение товаров, работ, услуг в пользу граждан в целях их социального обеспечения</v>
      </c>
      <c r="B1202" s="88">
        <v>810</v>
      </c>
      <c r="C1202" s="8" t="s">
        <v>203</v>
      </c>
      <c r="D1202" s="8" t="s">
        <v>203</v>
      </c>
      <c r="E1202" s="115" t="s">
        <v>429</v>
      </c>
      <c r="F1202" s="115">
        <v>323</v>
      </c>
      <c r="G1202" s="69">
        <v>4806</v>
      </c>
      <c r="H1202" s="69"/>
      <c r="I1202" s="69">
        <f t="shared" si="237"/>
        <v>4806</v>
      </c>
      <c r="J1202" s="69"/>
      <c r="K1202" s="85">
        <f t="shared" si="234"/>
        <v>4806</v>
      </c>
      <c r="L1202" s="13"/>
      <c r="M1202" s="85">
        <f t="shared" si="232"/>
        <v>4806</v>
      </c>
      <c r="N1202" s="13"/>
      <c r="O1202" s="85">
        <f t="shared" si="233"/>
        <v>4806</v>
      </c>
      <c r="P1202" s="13"/>
      <c r="Q1202" s="85">
        <f t="shared" si="240"/>
        <v>4806</v>
      </c>
    </row>
    <row r="1203" spans="1:17" ht="82.5">
      <c r="A1203" s="61" t="str">
        <f ca="1">IF(ISERROR(MATCH(E1203,Код_КЦСР,0)),"",INDIRECT(ADDRESS(MATCH(E1203,Код_КЦСР,0)+1,2,,,"КЦСР")))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203" s="88">
        <v>810</v>
      </c>
      <c r="C1203" s="8" t="s">
        <v>203</v>
      </c>
      <c r="D1203" s="8" t="s">
        <v>203</v>
      </c>
      <c r="E1203" s="115" t="s">
        <v>412</v>
      </c>
      <c r="F1203" s="115"/>
      <c r="G1203" s="69">
        <f aca="true" t="shared" si="244" ref="G1203:P1205">G1204</f>
        <v>34239.200000000004</v>
      </c>
      <c r="H1203" s="69">
        <f t="shared" si="244"/>
        <v>0</v>
      </c>
      <c r="I1203" s="69">
        <f t="shared" si="237"/>
        <v>34239.200000000004</v>
      </c>
      <c r="J1203" s="69">
        <f t="shared" si="244"/>
        <v>-3297.1</v>
      </c>
      <c r="K1203" s="85">
        <f t="shared" si="234"/>
        <v>30942.100000000006</v>
      </c>
      <c r="L1203" s="13">
        <f t="shared" si="244"/>
        <v>0</v>
      </c>
      <c r="M1203" s="85">
        <f t="shared" si="232"/>
        <v>30942.100000000006</v>
      </c>
      <c r="N1203" s="13">
        <f t="shared" si="244"/>
        <v>0</v>
      </c>
      <c r="O1203" s="85">
        <f t="shared" si="233"/>
        <v>30942.100000000006</v>
      </c>
      <c r="P1203" s="13">
        <f t="shared" si="244"/>
        <v>0</v>
      </c>
      <c r="Q1203" s="85">
        <f t="shared" si="240"/>
        <v>30942.100000000006</v>
      </c>
    </row>
    <row r="1204" spans="1:17" ht="12.75">
      <c r="A1204" s="61" t="str">
        <f ca="1">IF(ISERROR(MATCH(F1204,Код_КВР,0)),"",INDIRECT(ADDRESS(MATCH(F1204,Код_КВР,0)+1,2,,,"КВР")))</f>
        <v>Социальное обеспечение и иные выплаты населению</v>
      </c>
      <c r="B1204" s="88">
        <v>810</v>
      </c>
      <c r="C1204" s="8" t="s">
        <v>203</v>
      </c>
      <c r="D1204" s="8" t="s">
        <v>203</v>
      </c>
      <c r="E1204" s="115" t="s">
        <v>412</v>
      </c>
      <c r="F1204" s="115">
        <v>300</v>
      </c>
      <c r="G1204" s="69">
        <f t="shared" si="244"/>
        <v>34239.200000000004</v>
      </c>
      <c r="H1204" s="69">
        <f t="shared" si="244"/>
        <v>0</v>
      </c>
      <c r="I1204" s="69">
        <f t="shared" si="237"/>
        <v>34239.200000000004</v>
      </c>
      <c r="J1204" s="69">
        <f t="shared" si="244"/>
        <v>-3297.1</v>
      </c>
      <c r="K1204" s="85">
        <f t="shared" si="234"/>
        <v>30942.100000000006</v>
      </c>
      <c r="L1204" s="13">
        <f t="shared" si="244"/>
        <v>0</v>
      </c>
      <c r="M1204" s="85">
        <f t="shared" si="232"/>
        <v>30942.100000000006</v>
      </c>
      <c r="N1204" s="13">
        <f t="shared" si="244"/>
        <v>0</v>
      </c>
      <c r="O1204" s="85">
        <f t="shared" si="233"/>
        <v>30942.100000000006</v>
      </c>
      <c r="P1204" s="13">
        <f t="shared" si="244"/>
        <v>0</v>
      </c>
      <c r="Q1204" s="85">
        <f t="shared" si="240"/>
        <v>30942.100000000006</v>
      </c>
    </row>
    <row r="1205" spans="1:17" ht="33">
      <c r="A1205" s="61" t="str">
        <f ca="1">IF(ISERROR(MATCH(F1205,Код_КВР,0)),"",INDIRECT(ADDRESS(MATCH(F1205,Код_КВР,0)+1,2,,,"КВР")))</f>
        <v>Социальные выплаты гражданам, кроме публичных нормативных социальных выплат</v>
      </c>
      <c r="B1205" s="88">
        <v>810</v>
      </c>
      <c r="C1205" s="8" t="s">
        <v>203</v>
      </c>
      <c r="D1205" s="8" t="s">
        <v>203</v>
      </c>
      <c r="E1205" s="115" t="s">
        <v>412</v>
      </c>
      <c r="F1205" s="115">
        <v>320</v>
      </c>
      <c r="G1205" s="69">
        <f t="shared" si="244"/>
        <v>34239.200000000004</v>
      </c>
      <c r="H1205" s="69">
        <f t="shared" si="244"/>
        <v>0</v>
      </c>
      <c r="I1205" s="69">
        <f t="shared" si="237"/>
        <v>34239.200000000004</v>
      </c>
      <c r="J1205" s="69">
        <f t="shared" si="244"/>
        <v>-3297.1</v>
      </c>
      <c r="K1205" s="85">
        <f t="shared" si="234"/>
        <v>30942.100000000006</v>
      </c>
      <c r="L1205" s="13">
        <f t="shared" si="244"/>
        <v>0</v>
      </c>
      <c r="M1205" s="85">
        <f t="shared" si="232"/>
        <v>30942.100000000006</v>
      </c>
      <c r="N1205" s="13">
        <f t="shared" si="244"/>
        <v>0</v>
      </c>
      <c r="O1205" s="85">
        <f t="shared" si="233"/>
        <v>30942.100000000006</v>
      </c>
      <c r="P1205" s="13">
        <f t="shared" si="244"/>
        <v>0</v>
      </c>
      <c r="Q1205" s="85">
        <f t="shared" si="240"/>
        <v>30942.100000000006</v>
      </c>
    </row>
    <row r="1206" spans="1:17" ht="33">
      <c r="A1206" s="61" t="str">
        <f ca="1">IF(ISERROR(MATCH(F1206,Код_КВР,0)),"",INDIRECT(ADDRESS(MATCH(F1206,Код_КВР,0)+1,2,,,"КВР")))</f>
        <v>Приобретение товаров, работ, услуг в пользу граждан в целях их социального обеспечения</v>
      </c>
      <c r="B1206" s="88">
        <v>810</v>
      </c>
      <c r="C1206" s="8" t="s">
        <v>203</v>
      </c>
      <c r="D1206" s="8" t="s">
        <v>203</v>
      </c>
      <c r="E1206" s="115" t="s">
        <v>412</v>
      </c>
      <c r="F1206" s="115">
        <v>323</v>
      </c>
      <c r="G1206" s="69">
        <f>33765.8+473.4</f>
        <v>34239.200000000004</v>
      </c>
      <c r="H1206" s="69"/>
      <c r="I1206" s="69">
        <f t="shared" si="237"/>
        <v>34239.200000000004</v>
      </c>
      <c r="J1206" s="69">
        <v>-3297.1</v>
      </c>
      <c r="K1206" s="85">
        <f t="shared" si="234"/>
        <v>30942.100000000006</v>
      </c>
      <c r="L1206" s="13"/>
      <c r="M1206" s="85">
        <f t="shared" si="232"/>
        <v>30942.100000000006</v>
      </c>
      <c r="N1206" s="13"/>
      <c r="O1206" s="85">
        <f t="shared" si="233"/>
        <v>30942.100000000006</v>
      </c>
      <c r="P1206" s="13"/>
      <c r="Q1206" s="85">
        <f t="shared" si="240"/>
        <v>30942.100000000006</v>
      </c>
    </row>
    <row r="1207" spans="1:17" ht="12.75">
      <c r="A1207" s="61" t="str">
        <f ca="1">IF(ISERROR(MATCH(C1207,Код_Раздел,0)),"",INDIRECT(ADDRESS(MATCH(C1207,Код_Раздел,0)+1,2,,,"Раздел")))</f>
        <v>Социальная политика</v>
      </c>
      <c r="B1207" s="88">
        <v>810</v>
      </c>
      <c r="C1207" s="8" t="s">
        <v>196</v>
      </c>
      <c r="D1207" s="8"/>
      <c r="E1207" s="115"/>
      <c r="F1207" s="115"/>
      <c r="G1207" s="69">
        <f>G1208+G1215+G1262</f>
        <v>830605.2000000001</v>
      </c>
      <c r="H1207" s="69">
        <f>H1208+H1215+H1262</f>
        <v>0</v>
      </c>
      <c r="I1207" s="69">
        <f t="shared" si="237"/>
        <v>830605.2000000001</v>
      </c>
      <c r="J1207" s="69">
        <f>J1208+J1215+J1262</f>
        <v>-718.2</v>
      </c>
      <c r="K1207" s="85">
        <f t="shared" si="234"/>
        <v>829887.0000000001</v>
      </c>
      <c r="L1207" s="13">
        <f>L1208+L1215+L1262</f>
        <v>-825</v>
      </c>
      <c r="M1207" s="85">
        <f t="shared" si="232"/>
        <v>829062.0000000001</v>
      </c>
      <c r="N1207" s="13">
        <f>N1208+N1215+N1262</f>
        <v>432</v>
      </c>
      <c r="O1207" s="85">
        <f t="shared" si="233"/>
        <v>829494.0000000001</v>
      </c>
      <c r="P1207" s="13">
        <f>P1208+P1215+P1262</f>
        <v>0</v>
      </c>
      <c r="Q1207" s="85">
        <f t="shared" si="240"/>
        <v>829494.0000000001</v>
      </c>
    </row>
    <row r="1208" spans="1:17" ht="12.75">
      <c r="A1208" s="12" t="s">
        <v>266</v>
      </c>
      <c r="B1208" s="88">
        <v>810</v>
      </c>
      <c r="C1208" s="8" t="s">
        <v>196</v>
      </c>
      <c r="D1208" s="8" t="s">
        <v>222</v>
      </c>
      <c r="E1208" s="115"/>
      <c r="F1208" s="115"/>
      <c r="G1208" s="69">
        <f aca="true" t="shared" si="245" ref="G1208:P1211">G1209</f>
        <v>114241.1</v>
      </c>
      <c r="H1208" s="69">
        <f t="shared" si="245"/>
        <v>0</v>
      </c>
      <c r="I1208" s="69">
        <f t="shared" si="237"/>
        <v>114241.1</v>
      </c>
      <c r="J1208" s="69">
        <f t="shared" si="245"/>
        <v>0</v>
      </c>
      <c r="K1208" s="85">
        <f t="shared" si="234"/>
        <v>114241.1</v>
      </c>
      <c r="L1208" s="13">
        <f t="shared" si="245"/>
        <v>0</v>
      </c>
      <c r="M1208" s="85">
        <f t="shared" si="232"/>
        <v>114241.1</v>
      </c>
      <c r="N1208" s="13">
        <f t="shared" si="245"/>
        <v>0</v>
      </c>
      <c r="O1208" s="85">
        <f t="shared" si="233"/>
        <v>114241.1</v>
      </c>
      <c r="P1208" s="13">
        <f t="shared" si="245"/>
        <v>365.3</v>
      </c>
      <c r="Q1208" s="85">
        <f t="shared" si="240"/>
        <v>114606.40000000001</v>
      </c>
    </row>
    <row r="1209" spans="1:17" ht="33">
      <c r="A1209" s="61" t="str">
        <f ca="1">IF(ISERROR(MATCH(E1209,Код_КЦСР,0)),"",INDIRECT(ADDRESS(MATCH(E1209,Код_КЦСР,0)+1,2,,,"КЦСР")))</f>
        <v>Муниципальная программа «Социальная поддержка граждан» на 2014-2018 годы</v>
      </c>
      <c r="B1209" s="88">
        <v>810</v>
      </c>
      <c r="C1209" s="8" t="s">
        <v>196</v>
      </c>
      <c r="D1209" s="8" t="s">
        <v>222</v>
      </c>
      <c r="E1209" s="115" t="s">
        <v>6</v>
      </c>
      <c r="F1209" s="115"/>
      <c r="G1209" s="69">
        <f t="shared" si="245"/>
        <v>114241.1</v>
      </c>
      <c r="H1209" s="69">
        <f t="shared" si="245"/>
        <v>0</v>
      </c>
      <c r="I1209" s="69">
        <f t="shared" si="237"/>
        <v>114241.1</v>
      </c>
      <c r="J1209" s="69">
        <f t="shared" si="245"/>
        <v>0</v>
      </c>
      <c r="K1209" s="85">
        <f t="shared" si="234"/>
        <v>114241.1</v>
      </c>
      <c r="L1209" s="13">
        <f t="shared" si="245"/>
        <v>0</v>
      </c>
      <c r="M1209" s="85">
        <f t="shared" si="232"/>
        <v>114241.1</v>
      </c>
      <c r="N1209" s="13">
        <f t="shared" si="245"/>
        <v>0</v>
      </c>
      <c r="O1209" s="85">
        <f t="shared" si="233"/>
        <v>114241.1</v>
      </c>
      <c r="P1209" s="13">
        <f t="shared" si="245"/>
        <v>365.3</v>
      </c>
      <c r="Q1209" s="85">
        <f t="shared" si="240"/>
        <v>114606.40000000001</v>
      </c>
    </row>
    <row r="1210" spans="1:17" ht="82.5">
      <c r="A1210" s="61" t="str">
        <f ca="1">IF(ISERROR(MATCH(E1210,Код_КЦСР,0)),"",INDIRECT(ADDRESS(MATCH(E1210,Код_КЦСР,0)+1,2,,,"КЦСР")))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210" s="88">
        <v>810</v>
      </c>
      <c r="C1210" s="8" t="s">
        <v>196</v>
      </c>
      <c r="D1210" s="8" t="s">
        <v>222</v>
      </c>
      <c r="E1210" s="115" t="s">
        <v>412</v>
      </c>
      <c r="F1210" s="115"/>
      <c r="G1210" s="69">
        <f t="shared" si="245"/>
        <v>114241.1</v>
      </c>
      <c r="H1210" s="69">
        <f t="shared" si="245"/>
        <v>0</v>
      </c>
      <c r="I1210" s="69">
        <f t="shared" si="237"/>
        <v>114241.1</v>
      </c>
      <c r="J1210" s="69">
        <f t="shared" si="245"/>
        <v>0</v>
      </c>
      <c r="K1210" s="85">
        <f t="shared" si="234"/>
        <v>114241.1</v>
      </c>
      <c r="L1210" s="13">
        <f t="shared" si="245"/>
        <v>0</v>
      </c>
      <c r="M1210" s="85">
        <f aca="true" t="shared" si="246" ref="M1210:M1278">K1210+L1210</f>
        <v>114241.1</v>
      </c>
      <c r="N1210" s="13">
        <f t="shared" si="245"/>
        <v>0</v>
      </c>
      <c r="O1210" s="85">
        <f aca="true" t="shared" si="247" ref="O1210:O1278">M1210+N1210</f>
        <v>114241.1</v>
      </c>
      <c r="P1210" s="13">
        <f t="shared" si="245"/>
        <v>365.3</v>
      </c>
      <c r="Q1210" s="85">
        <f t="shared" si="240"/>
        <v>114606.40000000001</v>
      </c>
    </row>
    <row r="1211" spans="1:17" ht="33">
      <c r="A1211" s="61" t="str">
        <f ca="1">IF(ISERROR(MATCH(F1211,Код_КВР,0)),"",INDIRECT(ADDRESS(MATCH(F1211,Код_КВР,0)+1,2,,,"КВР")))</f>
        <v>Предоставление субсидий бюджетным, автономным учреждениям и иным некоммерческим организациям</v>
      </c>
      <c r="B1211" s="88">
        <v>810</v>
      </c>
      <c r="C1211" s="8" t="s">
        <v>196</v>
      </c>
      <c r="D1211" s="8" t="s">
        <v>222</v>
      </c>
      <c r="E1211" s="115" t="s">
        <v>412</v>
      </c>
      <c r="F1211" s="115">
        <v>600</v>
      </c>
      <c r="G1211" s="69">
        <f t="shared" si="245"/>
        <v>114241.1</v>
      </c>
      <c r="H1211" s="69">
        <f t="shared" si="245"/>
        <v>0</v>
      </c>
      <c r="I1211" s="69">
        <f t="shared" si="237"/>
        <v>114241.1</v>
      </c>
      <c r="J1211" s="69">
        <f t="shared" si="245"/>
        <v>0</v>
      </c>
      <c r="K1211" s="85">
        <f t="shared" si="234"/>
        <v>114241.1</v>
      </c>
      <c r="L1211" s="13">
        <f t="shared" si="245"/>
        <v>0</v>
      </c>
      <c r="M1211" s="85">
        <f t="shared" si="246"/>
        <v>114241.1</v>
      </c>
      <c r="N1211" s="13">
        <f t="shared" si="245"/>
        <v>0</v>
      </c>
      <c r="O1211" s="85">
        <f t="shared" si="247"/>
        <v>114241.1</v>
      </c>
      <c r="P1211" s="13">
        <f t="shared" si="245"/>
        <v>365.3</v>
      </c>
      <c r="Q1211" s="85">
        <f t="shared" si="240"/>
        <v>114606.40000000001</v>
      </c>
    </row>
    <row r="1212" spans="1:17" ht="12.75">
      <c r="A1212" s="61" t="str">
        <f ca="1">IF(ISERROR(MATCH(F1212,Код_КВР,0)),"",INDIRECT(ADDRESS(MATCH(F1212,Код_КВР,0)+1,2,,,"КВР")))</f>
        <v>Субсидии бюджетным учреждениям</v>
      </c>
      <c r="B1212" s="88">
        <v>810</v>
      </c>
      <c r="C1212" s="8" t="s">
        <v>196</v>
      </c>
      <c r="D1212" s="8" t="s">
        <v>222</v>
      </c>
      <c r="E1212" s="115" t="s">
        <v>412</v>
      </c>
      <c r="F1212" s="115">
        <v>610</v>
      </c>
      <c r="G1212" s="69">
        <f>G1213+G1214</f>
        <v>114241.1</v>
      </c>
      <c r="H1212" s="69">
        <f>H1213+H1214</f>
        <v>0</v>
      </c>
      <c r="I1212" s="69">
        <f t="shared" si="237"/>
        <v>114241.1</v>
      </c>
      <c r="J1212" s="69">
        <f>J1213+J1214</f>
        <v>0</v>
      </c>
      <c r="K1212" s="85">
        <f t="shared" si="234"/>
        <v>114241.1</v>
      </c>
      <c r="L1212" s="13">
        <f>L1213+L1214</f>
        <v>0</v>
      </c>
      <c r="M1212" s="85">
        <f t="shared" si="246"/>
        <v>114241.1</v>
      </c>
      <c r="N1212" s="13">
        <f>N1213+N1214</f>
        <v>0</v>
      </c>
      <c r="O1212" s="85">
        <f t="shared" si="247"/>
        <v>114241.1</v>
      </c>
      <c r="P1212" s="13">
        <f>P1213+P1214</f>
        <v>365.3</v>
      </c>
      <c r="Q1212" s="85">
        <f t="shared" si="240"/>
        <v>114606.40000000001</v>
      </c>
    </row>
    <row r="1213" spans="1:17" ht="49.5">
      <c r="A1213" s="61" t="str">
        <f ca="1">IF(ISERROR(MATCH(F1213,Код_КВР,0)),"",INDIRECT(ADDRESS(MATCH(F1213,Код_КВР,0)+1,2,,,"КВР")))</f>
        <v>Субсидии бюджетным учреждениям на финансовое обеспечение муниципального задания на оказание муниципальных услуг (выполнение работ)</v>
      </c>
      <c r="B1213" s="88">
        <v>810</v>
      </c>
      <c r="C1213" s="8" t="s">
        <v>196</v>
      </c>
      <c r="D1213" s="8" t="s">
        <v>222</v>
      </c>
      <c r="E1213" s="115" t="s">
        <v>412</v>
      </c>
      <c r="F1213" s="115">
        <v>611</v>
      </c>
      <c r="G1213" s="69">
        <v>110548.1</v>
      </c>
      <c r="H1213" s="69"/>
      <c r="I1213" s="69">
        <f t="shared" si="237"/>
        <v>110548.1</v>
      </c>
      <c r="J1213" s="69"/>
      <c r="K1213" s="85">
        <f t="shared" si="234"/>
        <v>110548.1</v>
      </c>
      <c r="L1213" s="13"/>
      <c r="M1213" s="85">
        <f t="shared" si="246"/>
        <v>110548.1</v>
      </c>
      <c r="N1213" s="13"/>
      <c r="O1213" s="85">
        <f t="shared" si="247"/>
        <v>110548.1</v>
      </c>
      <c r="P1213" s="13"/>
      <c r="Q1213" s="85">
        <f t="shared" si="240"/>
        <v>110548.1</v>
      </c>
    </row>
    <row r="1214" spans="1:17" ht="12.75">
      <c r="A1214" s="61" t="str">
        <f ca="1">IF(ISERROR(MATCH(F1214,Код_КВР,0)),"",INDIRECT(ADDRESS(MATCH(F1214,Код_КВР,0)+1,2,,,"КВР")))</f>
        <v>Субсидии бюджетным учреждениям на иные цели</v>
      </c>
      <c r="B1214" s="88">
        <v>810</v>
      </c>
      <c r="C1214" s="8" t="s">
        <v>196</v>
      </c>
      <c r="D1214" s="8" t="s">
        <v>222</v>
      </c>
      <c r="E1214" s="115" t="s">
        <v>412</v>
      </c>
      <c r="F1214" s="115">
        <v>612</v>
      </c>
      <c r="G1214" s="69">
        <f>1491.7+811.6+1389.7</f>
        <v>3693</v>
      </c>
      <c r="H1214" s="69"/>
      <c r="I1214" s="69">
        <f t="shared" si="237"/>
        <v>3693</v>
      </c>
      <c r="J1214" s="69"/>
      <c r="K1214" s="85">
        <f t="shared" si="234"/>
        <v>3693</v>
      </c>
      <c r="L1214" s="13"/>
      <c r="M1214" s="85">
        <f t="shared" si="246"/>
        <v>3693</v>
      </c>
      <c r="N1214" s="13"/>
      <c r="O1214" s="85">
        <f t="shared" si="247"/>
        <v>3693</v>
      </c>
      <c r="P1214" s="13">
        <v>365.3</v>
      </c>
      <c r="Q1214" s="85">
        <f t="shared" si="240"/>
        <v>4058.3</v>
      </c>
    </row>
    <row r="1215" spans="1:17" ht="12.75">
      <c r="A1215" s="12" t="s">
        <v>187</v>
      </c>
      <c r="B1215" s="88">
        <v>810</v>
      </c>
      <c r="C1215" s="8" t="s">
        <v>196</v>
      </c>
      <c r="D1215" s="8" t="s">
        <v>223</v>
      </c>
      <c r="E1215" s="115"/>
      <c r="F1215" s="115"/>
      <c r="G1215" s="69">
        <f>G1216+G1222</f>
        <v>661473.2000000001</v>
      </c>
      <c r="H1215" s="69">
        <f>H1216+H1222</f>
        <v>0</v>
      </c>
      <c r="I1215" s="69">
        <f t="shared" si="237"/>
        <v>661473.2000000001</v>
      </c>
      <c r="J1215" s="69">
        <f>J1216+J1222</f>
        <v>0</v>
      </c>
      <c r="K1215" s="85">
        <f t="shared" si="234"/>
        <v>661473.2000000001</v>
      </c>
      <c r="L1215" s="13">
        <f>L1216+L1222</f>
        <v>-825</v>
      </c>
      <c r="M1215" s="85">
        <f t="shared" si="246"/>
        <v>660648.2000000001</v>
      </c>
      <c r="N1215" s="13">
        <f>N1216+N1222+N1243</f>
        <v>432</v>
      </c>
      <c r="O1215" s="85">
        <f t="shared" si="247"/>
        <v>661080.2000000001</v>
      </c>
      <c r="P1215" s="13">
        <f>P1216+P1222+P1243</f>
        <v>-365.3</v>
      </c>
      <c r="Q1215" s="85">
        <f t="shared" si="240"/>
        <v>660714.9</v>
      </c>
    </row>
    <row r="1216" spans="1:17" ht="12.75">
      <c r="A1216" s="61" t="str">
        <f ca="1">IF(ISERROR(MATCH(E1216,Код_КЦСР,0)),"",INDIRECT(ADDRESS(MATCH(E1216,Код_КЦСР,0)+1,2,,,"КЦСР")))</f>
        <v>Муниципальная программа «Развитие образования» на 2013-2022 годы</v>
      </c>
      <c r="B1216" s="88">
        <v>810</v>
      </c>
      <c r="C1216" s="8" t="s">
        <v>196</v>
      </c>
      <c r="D1216" s="8" t="s">
        <v>223</v>
      </c>
      <c r="E1216" s="115" t="s">
        <v>277</v>
      </c>
      <c r="F1216" s="115"/>
      <c r="G1216" s="69">
        <f aca="true" t="shared" si="248" ref="G1216:P1220">G1217</f>
        <v>593.9</v>
      </c>
      <c r="H1216" s="69">
        <f t="shared" si="248"/>
        <v>0</v>
      </c>
      <c r="I1216" s="69">
        <f t="shared" si="237"/>
        <v>593.9</v>
      </c>
      <c r="J1216" s="69">
        <f t="shared" si="248"/>
        <v>0</v>
      </c>
      <c r="K1216" s="85">
        <f t="shared" si="234"/>
        <v>593.9</v>
      </c>
      <c r="L1216" s="13">
        <f t="shared" si="248"/>
        <v>0</v>
      </c>
      <c r="M1216" s="85">
        <f t="shared" si="246"/>
        <v>593.9</v>
      </c>
      <c r="N1216" s="13">
        <f t="shared" si="248"/>
        <v>0</v>
      </c>
      <c r="O1216" s="85">
        <f t="shared" si="247"/>
        <v>593.9</v>
      </c>
      <c r="P1216" s="13">
        <f t="shared" si="248"/>
        <v>0</v>
      </c>
      <c r="Q1216" s="85">
        <f t="shared" si="240"/>
        <v>593.9</v>
      </c>
    </row>
    <row r="1217" spans="1:17" ht="33">
      <c r="A1217" s="61" t="str">
        <f ca="1">IF(ISERROR(MATCH(E1217,Код_КЦСР,0)),"",INDIRECT(ADDRESS(MATCH(E1217,Код_КЦСР,0)+1,2,,,"КЦСР")))</f>
        <v>Социально-педагогическая поддержка детей-сирот и детей, оставшихся без попечения родителей</v>
      </c>
      <c r="B1217" s="88">
        <v>810</v>
      </c>
      <c r="C1217" s="8" t="s">
        <v>196</v>
      </c>
      <c r="D1217" s="8" t="s">
        <v>223</v>
      </c>
      <c r="E1217" s="115" t="s">
        <v>418</v>
      </c>
      <c r="F1217" s="115"/>
      <c r="G1217" s="69">
        <f t="shared" si="248"/>
        <v>593.9</v>
      </c>
      <c r="H1217" s="69">
        <f t="shared" si="248"/>
        <v>0</v>
      </c>
      <c r="I1217" s="69">
        <f t="shared" si="237"/>
        <v>593.9</v>
      </c>
      <c r="J1217" s="69">
        <f t="shared" si="248"/>
        <v>0</v>
      </c>
      <c r="K1217" s="85">
        <f t="shared" si="234"/>
        <v>593.9</v>
      </c>
      <c r="L1217" s="13">
        <f t="shared" si="248"/>
        <v>0</v>
      </c>
      <c r="M1217" s="85">
        <f t="shared" si="246"/>
        <v>593.9</v>
      </c>
      <c r="N1217" s="13">
        <f t="shared" si="248"/>
        <v>0</v>
      </c>
      <c r="O1217" s="85">
        <f t="shared" si="247"/>
        <v>593.9</v>
      </c>
      <c r="P1217" s="13">
        <f t="shared" si="248"/>
        <v>0</v>
      </c>
      <c r="Q1217" s="85">
        <f t="shared" si="240"/>
        <v>593.9</v>
      </c>
    </row>
    <row r="1218" spans="1:17" ht="66">
      <c r="A1218" s="61" t="str">
        <f ca="1">IF(ISERROR(MATCH(E1218,Код_КЦСР,0)),"",INDIRECT(ADDRESS(MATCH(E1218,Код_КЦСР,0)+1,2,,,"КЦСР")))</f>
        <v>Обеспечение содержания детей-сирот и детей, оставшихся без попечения родителей, за время пребывания их в соответствующем муниципальном образовательном учреждении для детей-сирот и детей, оставшихся без попечения родителей за счет субвенций из областного бюджета</v>
      </c>
      <c r="B1218" s="88">
        <v>810</v>
      </c>
      <c r="C1218" s="8" t="s">
        <v>196</v>
      </c>
      <c r="D1218" s="8" t="s">
        <v>223</v>
      </c>
      <c r="E1218" s="115" t="s">
        <v>420</v>
      </c>
      <c r="F1218" s="115"/>
      <c r="G1218" s="69">
        <f t="shared" si="248"/>
        <v>593.9</v>
      </c>
      <c r="H1218" s="69">
        <f t="shared" si="248"/>
        <v>0</v>
      </c>
      <c r="I1218" s="69">
        <f t="shared" si="237"/>
        <v>593.9</v>
      </c>
      <c r="J1218" s="69">
        <f t="shared" si="248"/>
        <v>0</v>
      </c>
      <c r="K1218" s="85">
        <f t="shared" si="234"/>
        <v>593.9</v>
      </c>
      <c r="L1218" s="13">
        <f t="shared" si="248"/>
        <v>0</v>
      </c>
      <c r="M1218" s="85">
        <f t="shared" si="246"/>
        <v>593.9</v>
      </c>
      <c r="N1218" s="13">
        <f t="shared" si="248"/>
        <v>0</v>
      </c>
      <c r="O1218" s="85">
        <f t="shared" si="247"/>
        <v>593.9</v>
      </c>
      <c r="P1218" s="13">
        <f t="shared" si="248"/>
        <v>0</v>
      </c>
      <c r="Q1218" s="85">
        <f t="shared" si="240"/>
        <v>593.9</v>
      </c>
    </row>
    <row r="1219" spans="1:17" ht="12.75">
      <c r="A1219" s="61" t="str">
        <f ca="1">IF(ISERROR(MATCH(F1219,Код_КВР,0)),"",INDIRECT(ADDRESS(MATCH(F1219,Код_КВР,0)+1,2,,,"КВР")))</f>
        <v>Социальное обеспечение и иные выплаты населению</v>
      </c>
      <c r="B1219" s="88">
        <v>810</v>
      </c>
      <c r="C1219" s="8" t="s">
        <v>196</v>
      </c>
      <c r="D1219" s="8" t="s">
        <v>223</v>
      </c>
      <c r="E1219" s="115" t="s">
        <v>420</v>
      </c>
      <c r="F1219" s="115">
        <v>300</v>
      </c>
      <c r="G1219" s="69">
        <f t="shared" si="248"/>
        <v>593.9</v>
      </c>
      <c r="H1219" s="69">
        <f t="shared" si="248"/>
        <v>0</v>
      </c>
      <c r="I1219" s="69">
        <f t="shared" si="237"/>
        <v>593.9</v>
      </c>
      <c r="J1219" s="69">
        <f t="shared" si="248"/>
        <v>0</v>
      </c>
      <c r="K1219" s="85">
        <f t="shared" si="234"/>
        <v>593.9</v>
      </c>
      <c r="L1219" s="13">
        <f t="shared" si="248"/>
        <v>0</v>
      </c>
      <c r="M1219" s="85">
        <f t="shared" si="246"/>
        <v>593.9</v>
      </c>
      <c r="N1219" s="13">
        <f t="shared" si="248"/>
        <v>0</v>
      </c>
      <c r="O1219" s="85">
        <f t="shared" si="247"/>
        <v>593.9</v>
      </c>
      <c r="P1219" s="13">
        <f t="shared" si="248"/>
        <v>0</v>
      </c>
      <c r="Q1219" s="85">
        <f t="shared" si="240"/>
        <v>593.9</v>
      </c>
    </row>
    <row r="1220" spans="1:17" ht="33">
      <c r="A1220" s="61" t="str">
        <f ca="1">IF(ISERROR(MATCH(F1220,Код_КВР,0)),"",INDIRECT(ADDRESS(MATCH(F1220,Код_КВР,0)+1,2,,,"КВР")))</f>
        <v>Социальные выплаты гражданам, кроме публичных нормативных социальных выплат</v>
      </c>
      <c r="B1220" s="88">
        <v>810</v>
      </c>
      <c r="C1220" s="8" t="s">
        <v>196</v>
      </c>
      <c r="D1220" s="8" t="s">
        <v>223</v>
      </c>
      <c r="E1220" s="115" t="s">
        <v>420</v>
      </c>
      <c r="F1220" s="115">
        <v>320</v>
      </c>
      <c r="G1220" s="69">
        <f t="shared" si="248"/>
        <v>593.9</v>
      </c>
      <c r="H1220" s="69">
        <f t="shared" si="248"/>
        <v>0</v>
      </c>
      <c r="I1220" s="69">
        <f t="shared" si="237"/>
        <v>593.9</v>
      </c>
      <c r="J1220" s="69">
        <f t="shared" si="248"/>
        <v>0</v>
      </c>
      <c r="K1220" s="85">
        <f t="shared" si="234"/>
        <v>593.9</v>
      </c>
      <c r="L1220" s="13">
        <f t="shared" si="248"/>
        <v>0</v>
      </c>
      <c r="M1220" s="85">
        <f t="shared" si="246"/>
        <v>593.9</v>
      </c>
      <c r="N1220" s="13">
        <f t="shared" si="248"/>
        <v>0</v>
      </c>
      <c r="O1220" s="85">
        <f t="shared" si="247"/>
        <v>593.9</v>
      </c>
      <c r="P1220" s="13">
        <f t="shared" si="248"/>
        <v>0</v>
      </c>
      <c r="Q1220" s="85">
        <f t="shared" si="240"/>
        <v>593.9</v>
      </c>
    </row>
    <row r="1221" spans="1:17" ht="33">
      <c r="A1221" s="61" t="str">
        <f ca="1">IF(ISERROR(MATCH(F1221,Код_КВР,0)),"",INDIRECT(ADDRESS(MATCH(F1221,Код_КВР,0)+1,2,,,"КВР")))</f>
        <v>Пособия, компенсации и иные социальные выплаты гражданам, кроме публичных нормативных обязательств</v>
      </c>
      <c r="B1221" s="88">
        <v>810</v>
      </c>
      <c r="C1221" s="8" t="s">
        <v>196</v>
      </c>
      <c r="D1221" s="8" t="s">
        <v>223</v>
      </c>
      <c r="E1221" s="115" t="s">
        <v>420</v>
      </c>
      <c r="F1221" s="115">
        <v>321</v>
      </c>
      <c r="G1221" s="69">
        <v>593.9</v>
      </c>
      <c r="H1221" s="69"/>
      <c r="I1221" s="69">
        <f t="shared" si="237"/>
        <v>593.9</v>
      </c>
      <c r="J1221" s="69"/>
      <c r="K1221" s="85">
        <f aca="true" t="shared" si="249" ref="K1221:K1292">I1221+J1221</f>
        <v>593.9</v>
      </c>
      <c r="L1221" s="13"/>
      <c r="M1221" s="85">
        <f t="shared" si="246"/>
        <v>593.9</v>
      </c>
      <c r="N1221" s="13"/>
      <c r="O1221" s="85">
        <f t="shared" si="247"/>
        <v>593.9</v>
      </c>
      <c r="P1221" s="13"/>
      <c r="Q1221" s="85">
        <f t="shared" si="240"/>
        <v>593.9</v>
      </c>
    </row>
    <row r="1222" spans="1:17" ht="33">
      <c r="A1222" s="61" t="str">
        <f ca="1">IF(ISERROR(MATCH(E1222,Код_КЦСР,0)),"",INDIRECT(ADDRESS(MATCH(E1222,Код_КЦСР,0)+1,2,,,"КЦСР")))</f>
        <v>Муниципальная программа «Социальная поддержка граждан» на 2014-2018 годы</v>
      </c>
      <c r="B1222" s="88">
        <v>810</v>
      </c>
      <c r="C1222" s="8" t="s">
        <v>196</v>
      </c>
      <c r="D1222" s="8" t="s">
        <v>223</v>
      </c>
      <c r="E1222" s="115" t="s">
        <v>6</v>
      </c>
      <c r="F1222" s="115"/>
      <c r="G1222" s="69">
        <f>G1223+G1228+G1233+G1238+G1248+G1253+G1257</f>
        <v>660879.3</v>
      </c>
      <c r="H1222" s="69">
        <f>H1223+H1228+H1233+H1238+H1248+H1253+H1257</f>
        <v>0</v>
      </c>
      <c r="I1222" s="69">
        <f t="shared" si="237"/>
        <v>660879.3</v>
      </c>
      <c r="J1222" s="69">
        <f>J1223+J1228+J1233+J1238+J1248+J1253+J1257</f>
        <v>0</v>
      </c>
      <c r="K1222" s="85">
        <f t="shared" si="249"/>
        <v>660879.3</v>
      </c>
      <c r="L1222" s="13">
        <f>L1223+L1228+L1233+L1238+L1248+L1253+L1257</f>
        <v>-825</v>
      </c>
      <c r="M1222" s="85">
        <f t="shared" si="246"/>
        <v>660054.3</v>
      </c>
      <c r="N1222" s="13">
        <f>N1223+N1228+N1233+N1238+N1248+N1253+N1257</f>
        <v>0</v>
      </c>
      <c r="O1222" s="85">
        <f t="shared" si="247"/>
        <v>660054.3</v>
      </c>
      <c r="P1222" s="13">
        <f>P1223+P1228+P1233+P1238+P1248+P1253+P1257</f>
        <v>-365.3</v>
      </c>
      <c r="Q1222" s="85">
        <f t="shared" si="240"/>
        <v>659689</v>
      </c>
    </row>
    <row r="1223" spans="1:17" ht="33">
      <c r="A1223" s="61" t="str">
        <f ca="1">IF(ISERROR(MATCH(E1223,Код_КЦСР,0)),"",INDIRECT(ADDRESS(MATCH(E1223,Код_КЦСР,0)+1,2,,,"КЦСР")))</f>
        <v>Выплата ежемесячного социального пособия на оздоровление работникам учреждений здравоохранения</v>
      </c>
      <c r="B1223" s="88">
        <v>810</v>
      </c>
      <c r="C1223" s="8" t="s">
        <v>196</v>
      </c>
      <c r="D1223" s="8" t="s">
        <v>223</v>
      </c>
      <c r="E1223" s="115" t="s">
        <v>10</v>
      </c>
      <c r="F1223" s="115"/>
      <c r="G1223" s="69">
        <f aca="true" t="shared" si="250" ref="G1223:P1226">G1224</f>
        <v>27293</v>
      </c>
      <c r="H1223" s="69">
        <f t="shared" si="250"/>
        <v>0</v>
      </c>
      <c r="I1223" s="69">
        <f t="shared" si="237"/>
        <v>27293</v>
      </c>
      <c r="J1223" s="69">
        <f t="shared" si="250"/>
        <v>0</v>
      </c>
      <c r="K1223" s="85">
        <f t="shared" si="249"/>
        <v>27293</v>
      </c>
      <c r="L1223" s="13">
        <f t="shared" si="250"/>
        <v>-825</v>
      </c>
      <c r="M1223" s="85">
        <f t="shared" si="246"/>
        <v>26468</v>
      </c>
      <c r="N1223" s="13">
        <f t="shared" si="250"/>
        <v>0</v>
      </c>
      <c r="O1223" s="85">
        <f t="shared" si="247"/>
        <v>26468</v>
      </c>
      <c r="P1223" s="13">
        <f t="shared" si="250"/>
        <v>0</v>
      </c>
      <c r="Q1223" s="85">
        <f t="shared" si="240"/>
        <v>26468</v>
      </c>
    </row>
    <row r="1224" spans="1:17" ht="51.75" customHeight="1">
      <c r="A1224" s="61" t="str">
        <f ca="1">IF(ISERROR(MATCH(E1224,Код_КЦСР,0)),"",INDIRECT(ADDRESS(MATCH(E1224,Код_КЦСР,0)+1,2,,,"КЦСР")))</f>
        <v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v>
      </c>
      <c r="B1224" s="88">
        <v>810</v>
      </c>
      <c r="C1224" s="8" t="s">
        <v>196</v>
      </c>
      <c r="D1224" s="8" t="s">
        <v>223</v>
      </c>
      <c r="E1224" s="115" t="s">
        <v>12</v>
      </c>
      <c r="F1224" s="115"/>
      <c r="G1224" s="69">
        <f t="shared" si="250"/>
        <v>27293</v>
      </c>
      <c r="H1224" s="69">
        <f t="shared" si="250"/>
        <v>0</v>
      </c>
      <c r="I1224" s="69">
        <f t="shared" si="237"/>
        <v>27293</v>
      </c>
      <c r="J1224" s="69">
        <f t="shared" si="250"/>
        <v>0</v>
      </c>
      <c r="K1224" s="85">
        <f t="shared" si="249"/>
        <v>27293</v>
      </c>
      <c r="L1224" s="13">
        <f t="shared" si="250"/>
        <v>-825</v>
      </c>
      <c r="M1224" s="85">
        <f t="shared" si="246"/>
        <v>26468</v>
      </c>
      <c r="N1224" s="13">
        <f t="shared" si="250"/>
        <v>0</v>
      </c>
      <c r="O1224" s="85">
        <f t="shared" si="247"/>
        <v>26468</v>
      </c>
      <c r="P1224" s="13">
        <f t="shared" si="250"/>
        <v>0</v>
      </c>
      <c r="Q1224" s="85">
        <f t="shared" si="240"/>
        <v>26468</v>
      </c>
    </row>
    <row r="1225" spans="1:17" ht="12.75">
      <c r="A1225" s="61" t="str">
        <f ca="1">IF(ISERROR(MATCH(F1225,Код_КВР,0)),"",INDIRECT(ADDRESS(MATCH(F1225,Код_КВР,0)+1,2,,,"КВР")))</f>
        <v>Социальное обеспечение и иные выплаты населению</v>
      </c>
      <c r="B1225" s="88">
        <v>810</v>
      </c>
      <c r="C1225" s="8" t="s">
        <v>196</v>
      </c>
      <c r="D1225" s="8" t="s">
        <v>223</v>
      </c>
      <c r="E1225" s="115" t="s">
        <v>12</v>
      </c>
      <c r="F1225" s="115">
        <v>300</v>
      </c>
      <c r="G1225" s="69">
        <f t="shared" si="250"/>
        <v>27293</v>
      </c>
      <c r="H1225" s="69">
        <f t="shared" si="250"/>
        <v>0</v>
      </c>
      <c r="I1225" s="69">
        <f t="shared" si="237"/>
        <v>27293</v>
      </c>
      <c r="J1225" s="69">
        <f t="shared" si="250"/>
        <v>0</v>
      </c>
      <c r="K1225" s="85">
        <f t="shared" si="249"/>
        <v>27293</v>
      </c>
      <c r="L1225" s="13">
        <f t="shared" si="250"/>
        <v>-825</v>
      </c>
      <c r="M1225" s="85">
        <f t="shared" si="246"/>
        <v>26468</v>
      </c>
      <c r="N1225" s="13">
        <f t="shared" si="250"/>
        <v>0</v>
      </c>
      <c r="O1225" s="85">
        <f t="shared" si="247"/>
        <v>26468</v>
      </c>
      <c r="P1225" s="13">
        <f t="shared" si="250"/>
        <v>0</v>
      </c>
      <c r="Q1225" s="85">
        <f t="shared" si="240"/>
        <v>26468</v>
      </c>
    </row>
    <row r="1226" spans="1:17" ht="12.75">
      <c r="A1226" s="61" t="str">
        <f ca="1">IF(ISERROR(MATCH(F1226,Код_КВР,0)),"",INDIRECT(ADDRESS(MATCH(F1226,Код_КВР,0)+1,2,,,"КВР")))</f>
        <v>Публичные нормативные социальные выплаты гражданам</v>
      </c>
      <c r="B1226" s="88">
        <v>810</v>
      </c>
      <c r="C1226" s="8" t="s">
        <v>196</v>
      </c>
      <c r="D1226" s="8" t="s">
        <v>223</v>
      </c>
      <c r="E1226" s="115" t="s">
        <v>12</v>
      </c>
      <c r="F1226" s="115">
        <v>310</v>
      </c>
      <c r="G1226" s="69">
        <f t="shared" si="250"/>
        <v>27293</v>
      </c>
      <c r="H1226" s="69">
        <f t="shared" si="250"/>
        <v>0</v>
      </c>
      <c r="I1226" s="69">
        <f t="shared" si="237"/>
        <v>27293</v>
      </c>
      <c r="J1226" s="69">
        <f t="shared" si="250"/>
        <v>0</v>
      </c>
      <c r="K1226" s="85">
        <f t="shared" si="249"/>
        <v>27293</v>
      </c>
      <c r="L1226" s="13">
        <f t="shared" si="250"/>
        <v>-825</v>
      </c>
      <c r="M1226" s="85">
        <f t="shared" si="246"/>
        <v>26468</v>
      </c>
      <c r="N1226" s="13">
        <f t="shared" si="250"/>
        <v>0</v>
      </c>
      <c r="O1226" s="85">
        <f t="shared" si="247"/>
        <v>26468</v>
      </c>
      <c r="P1226" s="13">
        <f t="shared" si="250"/>
        <v>0</v>
      </c>
      <c r="Q1226" s="85">
        <f t="shared" si="240"/>
        <v>26468</v>
      </c>
    </row>
    <row r="1227" spans="1:17" ht="33">
      <c r="A1227" s="61" t="str">
        <f ca="1">IF(ISERROR(MATCH(F1227,Код_КВР,0)),"",INDIRECT(ADDRESS(MATCH(F1227,Код_КВР,0)+1,2,,,"КВР")))</f>
        <v>Пособия, компенсации, меры социальной поддержки по публичным нормативным обязательствам</v>
      </c>
      <c r="B1227" s="88">
        <v>810</v>
      </c>
      <c r="C1227" s="8" t="s">
        <v>196</v>
      </c>
      <c r="D1227" s="8" t="s">
        <v>223</v>
      </c>
      <c r="E1227" s="115" t="s">
        <v>12</v>
      </c>
      <c r="F1227" s="115">
        <v>313</v>
      </c>
      <c r="G1227" s="69">
        <v>27293</v>
      </c>
      <c r="H1227" s="69"/>
      <c r="I1227" s="69">
        <f t="shared" si="237"/>
        <v>27293</v>
      </c>
      <c r="J1227" s="69"/>
      <c r="K1227" s="85">
        <f t="shared" si="249"/>
        <v>27293</v>
      </c>
      <c r="L1227" s="13">
        <v>-825</v>
      </c>
      <c r="M1227" s="85">
        <f t="shared" si="246"/>
        <v>26468</v>
      </c>
      <c r="N1227" s="13"/>
      <c r="O1227" s="85">
        <f t="shared" si="247"/>
        <v>26468</v>
      </c>
      <c r="P1227" s="13"/>
      <c r="Q1227" s="85">
        <f t="shared" si="240"/>
        <v>26468</v>
      </c>
    </row>
    <row r="1228" spans="1:17" ht="33">
      <c r="A1228" s="61" t="str">
        <f ca="1">IF(ISERROR(MATCH(E1228,Код_КЦСР,0)),"",INDIRECT(ADDRESS(MATCH(E1228,Код_КЦСР,0)+1,2,,,"КЦСР")))</f>
        <v>Выплата ежемесячного социального пособия за найм (поднайм) жилых помещений специалистам учреждений здравоохранения</v>
      </c>
      <c r="B1228" s="88">
        <v>810</v>
      </c>
      <c r="C1228" s="8" t="s">
        <v>196</v>
      </c>
      <c r="D1228" s="8" t="s">
        <v>223</v>
      </c>
      <c r="E1228" s="115" t="s">
        <v>13</v>
      </c>
      <c r="F1228" s="115"/>
      <c r="G1228" s="69">
        <f aca="true" t="shared" si="251" ref="G1228:P1231">G1229</f>
        <v>3888</v>
      </c>
      <c r="H1228" s="69">
        <f t="shared" si="251"/>
        <v>0</v>
      </c>
      <c r="I1228" s="69">
        <f t="shared" si="237"/>
        <v>3888</v>
      </c>
      <c r="J1228" s="69">
        <f t="shared" si="251"/>
        <v>0</v>
      </c>
      <c r="K1228" s="85">
        <f t="shared" si="249"/>
        <v>3888</v>
      </c>
      <c r="L1228" s="13">
        <f t="shared" si="251"/>
        <v>0</v>
      </c>
      <c r="M1228" s="85">
        <f t="shared" si="246"/>
        <v>3888</v>
      </c>
      <c r="N1228" s="13">
        <f t="shared" si="251"/>
        <v>0</v>
      </c>
      <c r="O1228" s="85">
        <f t="shared" si="247"/>
        <v>3888</v>
      </c>
      <c r="P1228" s="13">
        <f t="shared" si="251"/>
        <v>0</v>
      </c>
      <c r="Q1228" s="85">
        <f t="shared" si="240"/>
        <v>3888</v>
      </c>
    </row>
    <row r="1229" spans="1:17" ht="50.25" customHeight="1">
      <c r="A1229" s="61" t="str">
        <f ca="1">IF(ISERROR(MATCH(E1229,Код_КЦСР,0)),"",INDIRECT(ADDRESS(MATCH(E1229,Код_КЦСР,0)+1,2,,,"КЦСР")))</f>
        <v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v>
      </c>
      <c r="B1229" s="88">
        <v>810</v>
      </c>
      <c r="C1229" s="8" t="s">
        <v>196</v>
      </c>
      <c r="D1229" s="8" t="s">
        <v>223</v>
      </c>
      <c r="E1229" s="115" t="s">
        <v>14</v>
      </c>
      <c r="F1229" s="115"/>
      <c r="G1229" s="69">
        <f t="shared" si="251"/>
        <v>3888</v>
      </c>
      <c r="H1229" s="69">
        <f t="shared" si="251"/>
        <v>0</v>
      </c>
      <c r="I1229" s="69">
        <f t="shared" si="237"/>
        <v>3888</v>
      </c>
      <c r="J1229" s="69">
        <f t="shared" si="251"/>
        <v>0</v>
      </c>
      <c r="K1229" s="85">
        <f t="shared" si="249"/>
        <v>3888</v>
      </c>
      <c r="L1229" s="13">
        <f t="shared" si="251"/>
        <v>0</v>
      </c>
      <c r="M1229" s="85">
        <f t="shared" si="246"/>
        <v>3888</v>
      </c>
      <c r="N1229" s="13">
        <f t="shared" si="251"/>
        <v>0</v>
      </c>
      <c r="O1229" s="85">
        <f t="shared" si="247"/>
        <v>3888</v>
      </c>
      <c r="P1229" s="13">
        <f t="shared" si="251"/>
        <v>0</v>
      </c>
      <c r="Q1229" s="85">
        <f t="shared" si="240"/>
        <v>3888</v>
      </c>
    </row>
    <row r="1230" spans="1:17" ht="12.75">
      <c r="A1230" s="61" t="str">
        <f ca="1">IF(ISERROR(MATCH(F1230,Код_КВР,0)),"",INDIRECT(ADDRESS(MATCH(F1230,Код_КВР,0)+1,2,,,"КВР")))</f>
        <v>Социальное обеспечение и иные выплаты населению</v>
      </c>
      <c r="B1230" s="88">
        <v>810</v>
      </c>
      <c r="C1230" s="8" t="s">
        <v>196</v>
      </c>
      <c r="D1230" s="8" t="s">
        <v>223</v>
      </c>
      <c r="E1230" s="115" t="s">
        <v>14</v>
      </c>
      <c r="F1230" s="115">
        <v>300</v>
      </c>
      <c r="G1230" s="69">
        <f t="shared" si="251"/>
        <v>3888</v>
      </c>
      <c r="H1230" s="69">
        <f t="shared" si="251"/>
        <v>0</v>
      </c>
      <c r="I1230" s="69">
        <f t="shared" si="237"/>
        <v>3888</v>
      </c>
      <c r="J1230" s="69">
        <f t="shared" si="251"/>
        <v>0</v>
      </c>
      <c r="K1230" s="85">
        <f t="shared" si="249"/>
        <v>3888</v>
      </c>
      <c r="L1230" s="13">
        <f t="shared" si="251"/>
        <v>0</v>
      </c>
      <c r="M1230" s="85">
        <f t="shared" si="246"/>
        <v>3888</v>
      </c>
      <c r="N1230" s="13">
        <f t="shared" si="251"/>
        <v>0</v>
      </c>
      <c r="O1230" s="85">
        <f t="shared" si="247"/>
        <v>3888</v>
      </c>
      <c r="P1230" s="13">
        <f t="shared" si="251"/>
        <v>0</v>
      </c>
      <c r="Q1230" s="85">
        <f t="shared" si="240"/>
        <v>3888</v>
      </c>
    </row>
    <row r="1231" spans="1:17" ht="12.75">
      <c r="A1231" s="61" t="str">
        <f ca="1">IF(ISERROR(MATCH(F1231,Код_КВР,0)),"",INDIRECT(ADDRESS(MATCH(F1231,Код_КВР,0)+1,2,,,"КВР")))</f>
        <v>Публичные нормативные социальные выплаты гражданам</v>
      </c>
      <c r="B1231" s="88">
        <v>810</v>
      </c>
      <c r="C1231" s="8" t="s">
        <v>196</v>
      </c>
      <c r="D1231" s="8" t="s">
        <v>223</v>
      </c>
      <c r="E1231" s="115" t="s">
        <v>14</v>
      </c>
      <c r="F1231" s="115">
        <v>310</v>
      </c>
      <c r="G1231" s="69">
        <f t="shared" si="251"/>
        <v>3888</v>
      </c>
      <c r="H1231" s="69">
        <f t="shared" si="251"/>
        <v>0</v>
      </c>
      <c r="I1231" s="69">
        <f t="shared" si="237"/>
        <v>3888</v>
      </c>
      <c r="J1231" s="69">
        <f t="shared" si="251"/>
        <v>0</v>
      </c>
      <c r="K1231" s="85">
        <f t="shared" si="249"/>
        <v>3888</v>
      </c>
      <c r="L1231" s="13">
        <f t="shared" si="251"/>
        <v>0</v>
      </c>
      <c r="M1231" s="85">
        <f t="shared" si="246"/>
        <v>3888</v>
      </c>
      <c r="N1231" s="13">
        <f t="shared" si="251"/>
        <v>0</v>
      </c>
      <c r="O1231" s="85">
        <f t="shared" si="247"/>
        <v>3888</v>
      </c>
      <c r="P1231" s="13">
        <f t="shared" si="251"/>
        <v>0</v>
      </c>
      <c r="Q1231" s="85">
        <f t="shared" si="240"/>
        <v>3888</v>
      </c>
    </row>
    <row r="1232" spans="1:17" ht="33">
      <c r="A1232" s="61" t="str">
        <f ca="1">IF(ISERROR(MATCH(F1232,Код_КВР,0)),"",INDIRECT(ADDRESS(MATCH(F1232,Код_КВР,0)+1,2,,,"КВР")))</f>
        <v>Пособия, компенсации, меры социальной поддержки по публичным нормативным обязательствам</v>
      </c>
      <c r="B1232" s="88">
        <v>810</v>
      </c>
      <c r="C1232" s="8" t="s">
        <v>196</v>
      </c>
      <c r="D1232" s="8" t="s">
        <v>223</v>
      </c>
      <c r="E1232" s="115" t="s">
        <v>14</v>
      </c>
      <c r="F1232" s="115">
        <v>313</v>
      </c>
      <c r="G1232" s="69">
        <v>3888</v>
      </c>
      <c r="H1232" s="69"/>
      <c r="I1232" s="69">
        <f t="shared" si="237"/>
        <v>3888</v>
      </c>
      <c r="J1232" s="69"/>
      <c r="K1232" s="85">
        <f t="shared" si="249"/>
        <v>3888</v>
      </c>
      <c r="L1232" s="13"/>
      <c r="M1232" s="85">
        <f t="shared" si="246"/>
        <v>3888</v>
      </c>
      <c r="N1232" s="13"/>
      <c r="O1232" s="85">
        <f t="shared" si="247"/>
        <v>3888</v>
      </c>
      <c r="P1232" s="13"/>
      <c r="Q1232" s="85">
        <f t="shared" si="240"/>
        <v>3888</v>
      </c>
    </row>
    <row r="1233" spans="1:17" ht="33">
      <c r="A1233" s="61" t="str">
        <f ca="1">IF(ISERROR(MATCH(E1233,Код_КЦСР,0)),"",INDIRECT(ADDRESS(MATCH(E1233,Код_КЦСР,0)+1,2,,,"КЦСР")))</f>
        <v>Выплата вознаграждений лицам, имеющим знак «За особые заслуги перед городом Череповцом»</v>
      </c>
      <c r="B1233" s="88">
        <v>810</v>
      </c>
      <c r="C1233" s="8" t="s">
        <v>196</v>
      </c>
      <c r="D1233" s="8" t="s">
        <v>223</v>
      </c>
      <c r="E1233" s="115" t="s">
        <v>15</v>
      </c>
      <c r="F1233" s="115"/>
      <c r="G1233" s="69">
        <f aca="true" t="shared" si="252" ref="G1233:P1236">G1234</f>
        <v>421.2</v>
      </c>
      <c r="H1233" s="69">
        <f t="shared" si="252"/>
        <v>0</v>
      </c>
      <c r="I1233" s="69">
        <f t="shared" si="237"/>
        <v>421.2</v>
      </c>
      <c r="J1233" s="69">
        <f t="shared" si="252"/>
        <v>0</v>
      </c>
      <c r="K1233" s="85">
        <f t="shared" si="249"/>
        <v>421.2</v>
      </c>
      <c r="L1233" s="13">
        <f t="shared" si="252"/>
        <v>0</v>
      </c>
      <c r="M1233" s="85">
        <f t="shared" si="246"/>
        <v>421.2</v>
      </c>
      <c r="N1233" s="13">
        <f t="shared" si="252"/>
        <v>0</v>
      </c>
      <c r="O1233" s="85">
        <f t="shared" si="247"/>
        <v>421.2</v>
      </c>
      <c r="P1233" s="13">
        <f t="shared" si="252"/>
        <v>0</v>
      </c>
      <c r="Q1233" s="85">
        <f t="shared" si="240"/>
        <v>421.2</v>
      </c>
    </row>
    <row r="1234" spans="1:17" ht="49.5">
      <c r="A1234" s="61" t="str">
        <f ca="1">IF(ISERROR(MATCH(E1234,Код_КЦСР,0)),"",INDIRECT(ADDRESS(MATCH(E1234,Код_КЦСР,0)+1,2,,,"КЦСР")))</f>
        <v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v>
      </c>
      <c r="B1234" s="88">
        <v>810</v>
      </c>
      <c r="C1234" s="8" t="s">
        <v>196</v>
      </c>
      <c r="D1234" s="8" t="s">
        <v>223</v>
      </c>
      <c r="E1234" s="115" t="s">
        <v>17</v>
      </c>
      <c r="F1234" s="115"/>
      <c r="G1234" s="69">
        <f t="shared" si="252"/>
        <v>421.2</v>
      </c>
      <c r="H1234" s="69">
        <f t="shared" si="252"/>
        <v>0</v>
      </c>
      <c r="I1234" s="69">
        <f t="shared" si="237"/>
        <v>421.2</v>
      </c>
      <c r="J1234" s="69">
        <f t="shared" si="252"/>
        <v>0</v>
      </c>
      <c r="K1234" s="85">
        <f t="shared" si="249"/>
        <v>421.2</v>
      </c>
      <c r="L1234" s="13">
        <f t="shared" si="252"/>
        <v>0</v>
      </c>
      <c r="M1234" s="85">
        <f t="shared" si="246"/>
        <v>421.2</v>
      </c>
      <c r="N1234" s="13">
        <f t="shared" si="252"/>
        <v>0</v>
      </c>
      <c r="O1234" s="85">
        <f t="shared" si="247"/>
        <v>421.2</v>
      </c>
      <c r="P1234" s="13">
        <f t="shared" si="252"/>
        <v>0</v>
      </c>
      <c r="Q1234" s="85">
        <f t="shared" si="240"/>
        <v>421.2</v>
      </c>
    </row>
    <row r="1235" spans="1:17" ht="12.75">
      <c r="A1235" s="61" t="str">
        <f ca="1">IF(ISERROR(MATCH(F1235,Код_КВР,0)),"",INDIRECT(ADDRESS(MATCH(F1235,Код_КВР,0)+1,2,,,"КВР")))</f>
        <v>Социальное обеспечение и иные выплаты населению</v>
      </c>
      <c r="B1235" s="88">
        <v>810</v>
      </c>
      <c r="C1235" s="8" t="s">
        <v>196</v>
      </c>
      <c r="D1235" s="8" t="s">
        <v>223</v>
      </c>
      <c r="E1235" s="115" t="s">
        <v>17</v>
      </c>
      <c r="F1235" s="115">
        <v>300</v>
      </c>
      <c r="G1235" s="69">
        <f t="shared" si="252"/>
        <v>421.2</v>
      </c>
      <c r="H1235" s="69">
        <f t="shared" si="252"/>
        <v>0</v>
      </c>
      <c r="I1235" s="69">
        <f t="shared" si="237"/>
        <v>421.2</v>
      </c>
      <c r="J1235" s="69">
        <f t="shared" si="252"/>
        <v>0</v>
      </c>
      <c r="K1235" s="85">
        <f t="shared" si="249"/>
        <v>421.2</v>
      </c>
      <c r="L1235" s="13">
        <f t="shared" si="252"/>
        <v>0</v>
      </c>
      <c r="M1235" s="85">
        <f t="shared" si="246"/>
        <v>421.2</v>
      </c>
      <c r="N1235" s="13">
        <f t="shared" si="252"/>
        <v>0</v>
      </c>
      <c r="O1235" s="85">
        <f t="shared" si="247"/>
        <v>421.2</v>
      </c>
      <c r="P1235" s="13">
        <f t="shared" si="252"/>
        <v>0</v>
      </c>
      <c r="Q1235" s="85">
        <f t="shared" si="240"/>
        <v>421.2</v>
      </c>
    </row>
    <row r="1236" spans="1:17" ht="12.75">
      <c r="A1236" s="61" t="str">
        <f ca="1">IF(ISERROR(MATCH(F1236,Код_КВР,0)),"",INDIRECT(ADDRESS(MATCH(F1236,Код_КВР,0)+1,2,,,"КВР")))</f>
        <v>Публичные нормативные социальные выплаты гражданам</v>
      </c>
      <c r="B1236" s="88">
        <v>810</v>
      </c>
      <c r="C1236" s="8" t="s">
        <v>196</v>
      </c>
      <c r="D1236" s="8" t="s">
        <v>223</v>
      </c>
      <c r="E1236" s="115" t="s">
        <v>17</v>
      </c>
      <c r="F1236" s="115">
        <v>310</v>
      </c>
      <c r="G1236" s="69">
        <f t="shared" si="252"/>
        <v>421.2</v>
      </c>
      <c r="H1236" s="69">
        <f t="shared" si="252"/>
        <v>0</v>
      </c>
      <c r="I1236" s="69">
        <f aca="true" t="shared" si="253" ref="I1236:I1314">G1236+H1236</f>
        <v>421.2</v>
      </c>
      <c r="J1236" s="69">
        <f t="shared" si="252"/>
        <v>0</v>
      </c>
      <c r="K1236" s="85">
        <f t="shared" si="249"/>
        <v>421.2</v>
      </c>
      <c r="L1236" s="13">
        <f t="shared" si="252"/>
        <v>0</v>
      </c>
      <c r="M1236" s="85">
        <f t="shared" si="246"/>
        <v>421.2</v>
      </c>
      <c r="N1236" s="13">
        <f t="shared" si="252"/>
        <v>0</v>
      </c>
      <c r="O1236" s="85">
        <f t="shared" si="247"/>
        <v>421.2</v>
      </c>
      <c r="P1236" s="13">
        <f t="shared" si="252"/>
        <v>0</v>
      </c>
      <c r="Q1236" s="85">
        <f t="shared" si="240"/>
        <v>421.2</v>
      </c>
    </row>
    <row r="1237" spans="1:17" ht="33">
      <c r="A1237" s="61" t="str">
        <f ca="1">IF(ISERROR(MATCH(F1237,Код_КВР,0)),"",INDIRECT(ADDRESS(MATCH(F1237,Код_КВР,0)+1,2,,,"КВР")))</f>
        <v>Пособия, компенсации, меры социальной поддержки по публичным нормативным обязательствам</v>
      </c>
      <c r="B1237" s="88">
        <v>810</v>
      </c>
      <c r="C1237" s="8" t="s">
        <v>196</v>
      </c>
      <c r="D1237" s="8" t="s">
        <v>223</v>
      </c>
      <c r="E1237" s="115" t="s">
        <v>17</v>
      </c>
      <c r="F1237" s="115">
        <v>313</v>
      </c>
      <c r="G1237" s="69">
        <v>421.2</v>
      </c>
      <c r="H1237" s="69"/>
      <c r="I1237" s="69">
        <f t="shared" si="253"/>
        <v>421.2</v>
      </c>
      <c r="J1237" s="69"/>
      <c r="K1237" s="85">
        <f t="shared" si="249"/>
        <v>421.2</v>
      </c>
      <c r="L1237" s="13"/>
      <c r="M1237" s="85">
        <f t="shared" si="246"/>
        <v>421.2</v>
      </c>
      <c r="N1237" s="13"/>
      <c r="O1237" s="85">
        <f t="shared" si="247"/>
        <v>421.2</v>
      </c>
      <c r="P1237" s="13"/>
      <c r="Q1237" s="85">
        <f t="shared" si="240"/>
        <v>421.2</v>
      </c>
    </row>
    <row r="1238" spans="1:17" ht="33">
      <c r="A1238" s="61" t="str">
        <f ca="1">IF(ISERROR(MATCH(E1238,Код_КЦСР,0)),"",INDIRECT(ADDRESS(MATCH(E1238,Код_КЦСР,0)+1,2,,,"КЦСР")))</f>
        <v>Выплата вознаграждений лицам, имеющим звание «Почетный гражданин города Череповца</v>
      </c>
      <c r="B1238" s="88">
        <v>810</v>
      </c>
      <c r="C1238" s="8" t="s">
        <v>196</v>
      </c>
      <c r="D1238" s="8" t="s">
        <v>223</v>
      </c>
      <c r="E1238" s="115" t="s">
        <v>18</v>
      </c>
      <c r="F1238" s="115"/>
      <c r="G1238" s="69">
        <f aca="true" t="shared" si="254" ref="G1238:P1241">G1239</f>
        <v>449.5</v>
      </c>
      <c r="H1238" s="69">
        <f t="shared" si="254"/>
        <v>0</v>
      </c>
      <c r="I1238" s="69">
        <f t="shared" si="253"/>
        <v>449.5</v>
      </c>
      <c r="J1238" s="69">
        <f t="shared" si="254"/>
        <v>0</v>
      </c>
      <c r="K1238" s="85">
        <f t="shared" si="249"/>
        <v>449.5</v>
      </c>
      <c r="L1238" s="13">
        <f t="shared" si="254"/>
        <v>0</v>
      </c>
      <c r="M1238" s="85">
        <f t="shared" si="246"/>
        <v>449.5</v>
      </c>
      <c r="N1238" s="13">
        <f t="shared" si="254"/>
        <v>0</v>
      </c>
      <c r="O1238" s="85">
        <f t="shared" si="247"/>
        <v>449.5</v>
      </c>
      <c r="P1238" s="13">
        <f t="shared" si="254"/>
        <v>0</v>
      </c>
      <c r="Q1238" s="85">
        <f t="shared" si="240"/>
        <v>449.5</v>
      </c>
    </row>
    <row r="1239" spans="1:17" ht="49.5">
      <c r="A1239" s="61" t="str">
        <f ca="1">IF(ISERROR(MATCH(E1239,Код_КЦСР,0)),"",INDIRECT(ADDRESS(MATCH(E1239,Код_КЦСР,0)+1,2,,,"КЦСР")))</f>
        <v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v>
      </c>
      <c r="B1239" s="88">
        <v>810</v>
      </c>
      <c r="C1239" s="8" t="s">
        <v>196</v>
      </c>
      <c r="D1239" s="8" t="s">
        <v>223</v>
      </c>
      <c r="E1239" s="115" t="s">
        <v>20</v>
      </c>
      <c r="F1239" s="115"/>
      <c r="G1239" s="69">
        <f t="shared" si="254"/>
        <v>449.5</v>
      </c>
      <c r="H1239" s="69">
        <f t="shared" si="254"/>
        <v>0</v>
      </c>
      <c r="I1239" s="69">
        <f t="shared" si="253"/>
        <v>449.5</v>
      </c>
      <c r="J1239" s="69">
        <f t="shared" si="254"/>
        <v>0</v>
      </c>
      <c r="K1239" s="85">
        <f t="shared" si="249"/>
        <v>449.5</v>
      </c>
      <c r="L1239" s="13">
        <f t="shared" si="254"/>
        <v>0</v>
      </c>
      <c r="M1239" s="85">
        <f t="shared" si="246"/>
        <v>449.5</v>
      </c>
      <c r="N1239" s="13">
        <f t="shared" si="254"/>
        <v>0</v>
      </c>
      <c r="O1239" s="85">
        <f t="shared" si="247"/>
        <v>449.5</v>
      </c>
      <c r="P1239" s="13">
        <f t="shared" si="254"/>
        <v>0</v>
      </c>
      <c r="Q1239" s="85">
        <f t="shared" si="240"/>
        <v>449.5</v>
      </c>
    </row>
    <row r="1240" spans="1:17" ht="12.75">
      <c r="A1240" s="61" t="str">
        <f ca="1">IF(ISERROR(MATCH(F1240,Код_КВР,0)),"",INDIRECT(ADDRESS(MATCH(F1240,Код_КВР,0)+1,2,,,"КВР")))</f>
        <v>Социальное обеспечение и иные выплаты населению</v>
      </c>
      <c r="B1240" s="88">
        <v>810</v>
      </c>
      <c r="C1240" s="8" t="s">
        <v>196</v>
      </c>
      <c r="D1240" s="8" t="s">
        <v>223</v>
      </c>
      <c r="E1240" s="115" t="s">
        <v>20</v>
      </c>
      <c r="F1240" s="115">
        <v>300</v>
      </c>
      <c r="G1240" s="69">
        <f t="shared" si="254"/>
        <v>449.5</v>
      </c>
      <c r="H1240" s="69">
        <f t="shared" si="254"/>
        <v>0</v>
      </c>
      <c r="I1240" s="69">
        <f t="shared" si="253"/>
        <v>449.5</v>
      </c>
      <c r="J1240" s="69">
        <f t="shared" si="254"/>
        <v>0</v>
      </c>
      <c r="K1240" s="85">
        <f t="shared" si="249"/>
        <v>449.5</v>
      </c>
      <c r="L1240" s="13">
        <f t="shared" si="254"/>
        <v>0</v>
      </c>
      <c r="M1240" s="85">
        <f t="shared" si="246"/>
        <v>449.5</v>
      </c>
      <c r="N1240" s="13">
        <f t="shared" si="254"/>
        <v>0</v>
      </c>
      <c r="O1240" s="85">
        <f t="shared" si="247"/>
        <v>449.5</v>
      </c>
      <c r="P1240" s="13">
        <f t="shared" si="254"/>
        <v>0</v>
      </c>
      <c r="Q1240" s="85">
        <f t="shared" si="240"/>
        <v>449.5</v>
      </c>
    </row>
    <row r="1241" spans="1:17" ht="12.75">
      <c r="A1241" s="61" t="str">
        <f ca="1">IF(ISERROR(MATCH(F1241,Код_КВР,0)),"",INDIRECT(ADDRESS(MATCH(F1241,Код_КВР,0)+1,2,,,"КВР")))</f>
        <v>Публичные нормативные социальные выплаты гражданам</v>
      </c>
      <c r="B1241" s="88">
        <v>810</v>
      </c>
      <c r="C1241" s="8" t="s">
        <v>196</v>
      </c>
      <c r="D1241" s="8" t="s">
        <v>223</v>
      </c>
      <c r="E1241" s="115" t="s">
        <v>20</v>
      </c>
      <c r="F1241" s="115">
        <v>310</v>
      </c>
      <c r="G1241" s="69">
        <f t="shared" si="254"/>
        <v>449.5</v>
      </c>
      <c r="H1241" s="69">
        <f t="shared" si="254"/>
        <v>0</v>
      </c>
      <c r="I1241" s="69">
        <f t="shared" si="253"/>
        <v>449.5</v>
      </c>
      <c r="J1241" s="69">
        <f t="shared" si="254"/>
        <v>0</v>
      </c>
      <c r="K1241" s="85">
        <f t="shared" si="249"/>
        <v>449.5</v>
      </c>
      <c r="L1241" s="13">
        <f t="shared" si="254"/>
        <v>0</v>
      </c>
      <c r="M1241" s="85">
        <f t="shared" si="246"/>
        <v>449.5</v>
      </c>
      <c r="N1241" s="13">
        <f t="shared" si="254"/>
        <v>0</v>
      </c>
      <c r="O1241" s="85">
        <f t="shared" si="247"/>
        <v>449.5</v>
      </c>
      <c r="P1241" s="13">
        <f t="shared" si="254"/>
        <v>0</v>
      </c>
      <c r="Q1241" s="85">
        <f t="shared" si="240"/>
        <v>449.5</v>
      </c>
    </row>
    <row r="1242" spans="1:17" ht="33">
      <c r="A1242" s="61" t="str">
        <f ca="1">IF(ISERROR(MATCH(F1242,Код_КВР,0)),"",INDIRECT(ADDRESS(MATCH(F1242,Код_КВР,0)+1,2,,,"КВР")))</f>
        <v>Пособия, компенсации, меры социальной поддержки по публичным нормативным обязательствам</v>
      </c>
      <c r="B1242" s="88">
        <v>810</v>
      </c>
      <c r="C1242" s="8" t="s">
        <v>196</v>
      </c>
      <c r="D1242" s="8" t="s">
        <v>223</v>
      </c>
      <c r="E1242" s="115" t="s">
        <v>20</v>
      </c>
      <c r="F1242" s="115">
        <v>313</v>
      </c>
      <c r="G1242" s="69">
        <v>449.5</v>
      </c>
      <c r="H1242" s="69"/>
      <c r="I1242" s="69">
        <f t="shared" si="253"/>
        <v>449.5</v>
      </c>
      <c r="J1242" s="69"/>
      <c r="K1242" s="85">
        <f t="shared" si="249"/>
        <v>449.5</v>
      </c>
      <c r="L1242" s="13"/>
      <c r="M1242" s="85">
        <f t="shared" si="246"/>
        <v>449.5</v>
      </c>
      <c r="N1242" s="13"/>
      <c r="O1242" s="85">
        <f t="shared" si="247"/>
        <v>449.5</v>
      </c>
      <c r="P1242" s="13"/>
      <c r="Q1242" s="85">
        <f t="shared" si="240"/>
        <v>449.5</v>
      </c>
    </row>
    <row r="1243" spans="1:17" s="96" customFormat="1" ht="135" customHeight="1">
      <c r="A1243" s="61" t="str">
        <f ca="1">IF(ISERROR(MATCH(E1243,Код_КЦСР,0)),"",INDIRECT(ADDRESS(MATCH(E1243,Код_КЦСР,0)+1,2,,,"КЦСР")))</f>
        <v>Предоставление мер социальной поддержки инвалидам Великой Отечественной войны, проживающим в городе Череповце, в виде единовременной денежной выплаты на возмещение затрат по замене газового оборудования, подлежащего замене  в соответствии с актом специализированной организации, выполняющей техническое обслуживание внутридомового газового оборудования, в жилых помещениях, принадлежащих им на праве собственности или занимаемых ими по договору социального найма</v>
      </c>
      <c r="B1243" s="94">
        <v>810</v>
      </c>
      <c r="C1243" s="8" t="s">
        <v>196</v>
      </c>
      <c r="D1243" s="8" t="s">
        <v>223</v>
      </c>
      <c r="E1243" s="115" t="s">
        <v>642</v>
      </c>
      <c r="F1243" s="115"/>
      <c r="G1243" s="69"/>
      <c r="H1243" s="69"/>
      <c r="I1243" s="69"/>
      <c r="J1243" s="69"/>
      <c r="K1243" s="85"/>
      <c r="L1243" s="13"/>
      <c r="M1243" s="85"/>
      <c r="N1243" s="13">
        <f>N1244</f>
        <v>432</v>
      </c>
      <c r="O1243" s="85">
        <f t="shared" si="247"/>
        <v>432</v>
      </c>
      <c r="P1243" s="13">
        <f>P1244</f>
        <v>0</v>
      </c>
      <c r="Q1243" s="85">
        <f t="shared" si="240"/>
        <v>432</v>
      </c>
    </row>
    <row r="1244" spans="1:17" s="96" customFormat="1" ht="142.5" customHeight="1">
      <c r="A1244" s="61" t="str">
        <f ca="1">IF(ISERROR(MATCH(E1244,Код_КЦСР,0)),"",INDIRECT(ADDRESS(MATCH(E1244,Код_КЦСР,0)+1,2,,,"КЦСР")))</f>
        <v>Единовременная денежная выплата инвалидам Великой Отечественной войны, проживающим в городе Череповце, на возмещение затрат по замене газового оборудования (подлежащего замене в соответствии с актом специализированной организации, выполняющей техническое обслуживание внутридомового газового оборудования) в жилых помещениях, принадлежащих им на праве собственности или занимаемых ими по договору социального найма, в соответствии с решением Череповецкой городской Думы от 27.09.2011 № 170</v>
      </c>
      <c r="B1244" s="94">
        <v>810</v>
      </c>
      <c r="C1244" s="8" t="s">
        <v>196</v>
      </c>
      <c r="D1244" s="8" t="s">
        <v>223</v>
      </c>
      <c r="E1244" s="115" t="s">
        <v>644</v>
      </c>
      <c r="F1244" s="115"/>
      <c r="G1244" s="69"/>
      <c r="H1244" s="69"/>
      <c r="I1244" s="69"/>
      <c r="J1244" s="69"/>
      <c r="K1244" s="85"/>
      <c r="L1244" s="13"/>
      <c r="M1244" s="85"/>
      <c r="N1244" s="13">
        <f>N1245</f>
        <v>432</v>
      </c>
      <c r="O1244" s="85">
        <f t="shared" si="247"/>
        <v>432</v>
      </c>
      <c r="P1244" s="13">
        <f>P1245</f>
        <v>0</v>
      </c>
      <c r="Q1244" s="85">
        <f t="shared" si="240"/>
        <v>432</v>
      </c>
    </row>
    <row r="1245" spans="1:17" s="96" customFormat="1" ht="23.25" customHeight="1">
      <c r="A1245" s="61" t="str">
        <f ca="1">IF(ISERROR(MATCH(F1245,Код_КВР,0)),"",INDIRECT(ADDRESS(MATCH(F1245,Код_КВР,0)+1,2,,,"КВР")))</f>
        <v>Социальное обеспечение и иные выплаты населению</v>
      </c>
      <c r="B1245" s="94">
        <v>810</v>
      </c>
      <c r="C1245" s="8" t="s">
        <v>196</v>
      </c>
      <c r="D1245" s="8" t="s">
        <v>223</v>
      </c>
      <c r="E1245" s="115" t="s">
        <v>644</v>
      </c>
      <c r="F1245" s="115">
        <v>300</v>
      </c>
      <c r="G1245" s="69"/>
      <c r="H1245" s="69"/>
      <c r="I1245" s="69"/>
      <c r="J1245" s="69"/>
      <c r="K1245" s="85"/>
      <c r="L1245" s="13"/>
      <c r="M1245" s="85"/>
      <c r="N1245" s="13">
        <f>N1246</f>
        <v>432</v>
      </c>
      <c r="O1245" s="85">
        <f t="shared" si="247"/>
        <v>432</v>
      </c>
      <c r="P1245" s="13">
        <f>P1246</f>
        <v>0</v>
      </c>
      <c r="Q1245" s="85">
        <f t="shared" si="240"/>
        <v>432</v>
      </c>
    </row>
    <row r="1246" spans="1:17" s="96" customFormat="1" ht="22.5" customHeight="1">
      <c r="A1246" s="61" t="str">
        <f ca="1">IF(ISERROR(MATCH(F1246,Код_КВР,0)),"",INDIRECT(ADDRESS(MATCH(F1246,Код_КВР,0)+1,2,,,"КВР")))</f>
        <v>Публичные нормативные социальные выплаты гражданам</v>
      </c>
      <c r="B1246" s="94">
        <v>810</v>
      </c>
      <c r="C1246" s="8" t="s">
        <v>196</v>
      </c>
      <c r="D1246" s="8" t="s">
        <v>223</v>
      </c>
      <c r="E1246" s="115" t="s">
        <v>644</v>
      </c>
      <c r="F1246" s="115">
        <v>310</v>
      </c>
      <c r="G1246" s="69"/>
      <c r="H1246" s="69"/>
      <c r="I1246" s="69"/>
      <c r="J1246" s="69"/>
      <c r="K1246" s="85"/>
      <c r="L1246" s="13"/>
      <c r="M1246" s="85"/>
      <c r="N1246" s="13">
        <f>N1247</f>
        <v>432</v>
      </c>
      <c r="O1246" s="85">
        <f t="shared" si="247"/>
        <v>432</v>
      </c>
      <c r="P1246" s="13">
        <f>P1247</f>
        <v>0</v>
      </c>
      <c r="Q1246" s="85">
        <f t="shared" si="240"/>
        <v>432</v>
      </c>
    </row>
    <row r="1247" spans="1:17" s="96" customFormat="1" ht="37.5" customHeight="1">
      <c r="A1247" s="61" t="str">
        <f ca="1">IF(ISERROR(MATCH(F1247,Код_КВР,0)),"",INDIRECT(ADDRESS(MATCH(F1247,Код_КВР,0)+1,2,,,"КВР")))</f>
        <v>Пособия, компенсации, меры социальной поддержки по публичным нормативным обязательствам</v>
      </c>
      <c r="B1247" s="94">
        <v>810</v>
      </c>
      <c r="C1247" s="8" t="s">
        <v>196</v>
      </c>
      <c r="D1247" s="8" t="s">
        <v>223</v>
      </c>
      <c r="E1247" s="115" t="s">
        <v>644</v>
      </c>
      <c r="F1247" s="115">
        <v>313</v>
      </c>
      <c r="G1247" s="69"/>
      <c r="H1247" s="69"/>
      <c r="I1247" s="69"/>
      <c r="J1247" s="69"/>
      <c r="K1247" s="85"/>
      <c r="L1247" s="13"/>
      <c r="M1247" s="85"/>
      <c r="N1247" s="13">
        <v>432</v>
      </c>
      <c r="O1247" s="85">
        <f t="shared" si="247"/>
        <v>432</v>
      </c>
      <c r="P1247" s="13"/>
      <c r="Q1247" s="85">
        <f t="shared" si="240"/>
        <v>432</v>
      </c>
    </row>
    <row r="1248" spans="1:17" ht="36.75" customHeight="1">
      <c r="A1248" s="61" t="str">
        <f ca="1">IF(ISERROR(MATCH(E1248,Код_КЦСР,0)),"",INDIRECT(ADDRESS(MATCH(E1248,Код_КЦСР,0)+1,2,,,"КЦСР")))</f>
        <v>Социальная поддержка пенсионеров на условиях договора пожизненного содержания с иждивением</v>
      </c>
      <c r="B1248" s="88">
        <v>810</v>
      </c>
      <c r="C1248" s="8" t="s">
        <v>196</v>
      </c>
      <c r="D1248" s="8" t="s">
        <v>223</v>
      </c>
      <c r="E1248" s="115" t="s">
        <v>21</v>
      </c>
      <c r="F1248" s="115"/>
      <c r="G1248" s="69">
        <f aca="true" t="shared" si="255" ref="G1248:P1258">G1249</f>
        <v>14888.699999999999</v>
      </c>
      <c r="H1248" s="69">
        <f t="shared" si="255"/>
        <v>0</v>
      </c>
      <c r="I1248" s="69">
        <f t="shared" si="253"/>
        <v>14888.699999999999</v>
      </c>
      <c r="J1248" s="69">
        <f t="shared" si="255"/>
        <v>0</v>
      </c>
      <c r="K1248" s="85">
        <f t="shared" si="249"/>
        <v>14888.699999999999</v>
      </c>
      <c r="L1248" s="13">
        <f t="shared" si="255"/>
        <v>0</v>
      </c>
      <c r="M1248" s="85">
        <f t="shared" si="246"/>
        <v>14888.699999999999</v>
      </c>
      <c r="N1248" s="13">
        <f t="shared" si="255"/>
        <v>0</v>
      </c>
      <c r="O1248" s="85">
        <f t="shared" si="247"/>
        <v>14888.699999999999</v>
      </c>
      <c r="P1248" s="13">
        <f t="shared" si="255"/>
        <v>0</v>
      </c>
      <c r="Q1248" s="85">
        <f aca="true" t="shared" si="256" ref="Q1248:Q1314">O1248+P1248</f>
        <v>14888.699999999999</v>
      </c>
    </row>
    <row r="1249" spans="1:17" ht="12.75">
      <c r="A1249" s="61" t="str">
        <f ca="1">IF(ISERROR(MATCH(F1249,Код_КВР,0)),"",INDIRECT(ADDRESS(MATCH(F1249,Код_КВР,0)+1,2,,,"КВР")))</f>
        <v>Социальное обеспечение и иные выплаты населению</v>
      </c>
      <c r="B1249" s="88">
        <v>810</v>
      </c>
      <c r="C1249" s="8" t="s">
        <v>196</v>
      </c>
      <c r="D1249" s="8" t="s">
        <v>223</v>
      </c>
      <c r="E1249" s="115" t="s">
        <v>21</v>
      </c>
      <c r="F1249" s="115">
        <v>300</v>
      </c>
      <c r="G1249" s="69">
        <f t="shared" si="255"/>
        <v>14888.699999999999</v>
      </c>
      <c r="H1249" s="69">
        <f t="shared" si="255"/>
        <v>0</v>
      </c>
      <c r="I1249" s="69">
        <f t="shared" si="253"/>
        <v>14888.699999999999</v>
      </c>
      <c r="J1249" s="69">
        <f t="shared" si="255"/>
        <v>0</v>
      </c>
      <c r="K1249" s="85">
        <f t="shared" si="249"/>
        <v>14888.699999999999</v>
      </c>
      <c r="L1249" s="13">
        <f t="shared" si="255"/>
        <v>0</v>
      </c>
      <c r="M1249" s="85">
        <f t="shared" si="246"/>
        <v>14888.699999999999</v>
      </c>
      <c r="N1249" s="13">
        <f t="shared" si="255"/>
        <v>0</v>
      </c>
      <c r="O1249" s="85">
        <f t="shared" si="247"/>
        <v>14888.699999999999</v>
      </c>
      <c r="P1249" s="13">
        <f t="shared" si="255"/>
        <v>0</v>
      </c>
      <c r="Q1249" s="85">
        <f t="shared" si="256"/>
        <v>14888.699999999999</v>
      </c>
    </row>
    <row r="1250" spans="1:17" ht="33">
      <c r="A1250" s="61" t="str">
        <f ca="1">IF(ISERROR(MATCH(F1250,Код_КВР,0)),"",INDIRECT(ADDRESS(MATCH(F1250,Код_КВР,0)+1,2,,,"КВР")))</f>
        <v>Социальные выплаты гражданам, кроме публичных нормативных социальных выплат</v>
      </c>
      <c r="B1250" s="88">
        <v>810</v>
      </c>
      <c r="C1250" s="8" t="s">
        <v>196</v>
      </c>
      <c r="D1250" s="8" t="s">
        <v>223</v>
      </c>
      <c r="E1250" s="115" t="s">
        <v>21</v>
      </c>
      <c r="F1250" s="115">
        <v>320</v>
      </c>
      <c r="G1250" s="69">
        <f>SUM(G1251:G1252)</f>
        <v>14888.699999999999</v>
      </c>
      <c r="H1250" s="69">
        <f>SUM(H1251:H1252)</f>
        <v>0</v>
      </c>
      <c r="I1250" s="69">
        <f t="shared" si="253"/>
        <v>14888.699999999999</v>
      </c>
      <c r="J1250" s="69">
        <f>SUM(J1251:J1252)</f>
        <v>0</v>
      </c>
      <c r="K1250" s="85">
        <f t="shared" si="249"/>
        <v>14888.699999999999</v>
      </c>
      <c r="L1250" s="13">
        <f>SUM(L1251:L1252)</f>
        <v>0</v>
      </c>
      <c r="M1250" s="85">
        <f t="shared" si="246"/>
        <v>14888.699999999999</v>
      </c>
      <c r="N1250" s="13">
        <f>SUM(N1251:N1252)</f>
        <v>0</v>
      </c>
      <c r="O1250" s="85">
        <f t="shared" si="247"/>
        <v>14888.699999999999</v>
      </c>
      <c r="P1250" s="13">
        <f>SUM(P1251:P1252)</f>
        <v>0</v>
      </c>
      <c r="Q1250" s="85">
        <f t="shared" si="256"/>
        <v>14888.699999999999</v>
      </c>
    </row>
    <row r="1251" spans="1:17" ht="33">
      <c r="A1251" s="61" t="str">
        <f ca="1">IF(ISERROR(MATCH(F1251,Код_КВР,0)),"",INDIRECT(ADDRESS(MATCH(F1251,Код_КВР,0)+1,2,,,"КВР")))</f>
        <v>Пособия, компенсации и иные социальные выплаты гражданам, кроме публичных нормативных обязательств</v>
      </c>
      <c r="B1251" s="88">
        <v>810</v>
      </c>
      <c r="C1251" s="8" t="s">
        <v>196</v>
      </c>
      <c r="D1251" s="8" t="s">
        <v>223</v>
      </c>
      <c r="E1251" s="115" t="s">
        <v>21</v>
      </c>
      <c r="F1251" s="115">
        <v>321</v>
      </c>
      <c r="G1251" s="69">
        <v>12936.9</v>
      </c>
      <c r="H1251" s="69"/>
      <c r="I1251" s="69">
        <f t="shared" si="253"/>
        <v>12936.9</v>
      </c>
      <c r="J1251" s="69"/>
      <c r="K1251" s="85">
        <f t="shared" si="249"/>
        <v>12936.9</v>
      </c>
      <c r="L1251" s="13"/>
      <c r="M1251" s="85">
        <f t="shared" si="246"/>
        <v>12936.9</v>
      </c>
      <c r="N1251" s="13"/>
      <c r="O1251" s="85">
        <f t="shared" si="247"/>
        <v>12936.9</v>
      </c>
      <c r="P1251" s="13"/>
      <c r="Q1251" s="85">
        <f t="shared" si="256"/>
        <v>12936.9</v>
      </c>
    </row>
    <row r="1252" spans="1:17" ht="33">
      <c r="A1252" s="61" t="str">
        <f ca="1">IF(ISERROR(MATCH(F1252,Код_КВР,0)),"",INDIRECT(ADDRESS(MATCH(F1252,Код_КВР,0)+1,2,,,"КВР")))</f>
        <v>Приобретение товаров, работ, услуг в пользу граждан в целях их социального обеспечения</v>
      </c>
      <c r="B1252" s="88">
        <v>810</v>
      </c>
      <c r="C1252" s="8" t="s">
        <v>196</v>
      </c>
      <c r="D1252" s="8" t="s">
        <v>223</v>
      </c>
      <c r="E1252" s="115" t="s">
        <v>21</v>
      </c>
      <c r="F1252" s="115">
        <v>323</v>
      </c>
      <c r="G1252" s="69">
        <v>1951.8</v>
      </c>
      <c r="H1252" s="69"/>
      <c r="I1252" s="69">
        <f t="shared" si="253"/>
        <v>1951.8</v>
      </c>
      <c r="J1252" s="69"/>
      <c r="K1252" s="85">
        <f t="shared" si="249"/>
        <v>1951.8</v>
      </c>
      <c r="L1252" s="13"/>
      <c r="M1252" s="85">
        <f t="shared" si="246"/>
        <v>1951.8</v>
      </c>
      <c r="N1252" s="13"/>
      <c r="O1252" s="85">
        <f t="shared" si="247"/>
        <v>1951.8</v>
      </c>
      <c r="P1252" s="13"/>
      <c r="Q1252" s="85">
        <f t="shared" si="256"/>
        <v>1951.8</v>
      </c>
    </row>
    <row r="1253" spans="1:17" ht="33">
      <c r="A1253" s="61" t="str">
        <f ca="1">IF(ISERROR(MATCH(E1253,Код_КЦСР,0)),"",INDIRECT(ADDRESS(MATCH(E1253,Код_КЦСР,0)+1,2,,,"КЦСР")))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253" s="88">
        <v>810</v>
      </c>
      <c r="C1253" s="8" t="s">
        <v>196</v>
      </c>
      <c r="D1253" s="8" t="s">
        <v>223</v>
      </c>
      <c r="E1253" s="115" t="s">
        <v>417</v>
      </c>
      <c r="F1253" s="115"/>
      <c r="G1253" s="69">
        <f t="shared" si="255"/>
        <v>277578.3</v>
      </c>
      <c r="H1253" s="69">
        <f t="shared" si="255"/>
        <v>0</v>
      </c>
      <c r="I1253" s="69">
        <f t="shared" si="253"/>
        <v>277578.3</v>
      </c>
      <c r="J1253" s="69">
        <f t="shared" si="255"/>
        <v>0</v>
      </c>
      <c r="K1253" s="85">
        <f t="shared" si="249"/>
        <v>277578.3</v>
      </c>
      <c r="L1253" s="13">
        <f t="shared" si="255"/>
        <v>0</v>
      </c>
      <c r="M1253" s="85">
        <f t="shared" si="246"/>
        <v>277578.3</v>
      </c>
      <c r="N1253" s="13">
        <f t="shared" si="255"/>
        <v>0</v>
      </c>
      <c r="O1253" s="85">
        <f t="shared" si="247"/>
        <v>277578.3</v>
      </c>
      <c r="P1253" s="13">
        <f t="shared" si="255"/>
        <v>0</v>
      </c>
      <c r="Q1253" s="85">
        <f t="shared" si="256"/>
        <v>277578.3</v>
      </c>
    </row>
    <row r="1254" spans="1:17" ht="12.75">
      <c r="A1254" s="61" t="str">
        <f ca="1">IF(ISERROR(MATCH(F1254,Код_КВР,0)),"",INDIRECT(ADDRESS(MATCH(F1254,Код_КВР,0)+1,2,,,"КВР")))</f>
        <v>Социальное обеспечение и иные выплаты населению</v>
      </c>
      <c r="B1254" s="88">
        <v>810</v>
      </c>
      <c r="C1254" s="8" t="s">
        <v>196</v>
      </c>
      <c r="D1254" s="8" t="s">
        <v>223</v>
      </c>
      <c r="E1254" s="115" t="s">
        <v>417</v>
      </c>
      <c r="F1254" s="115">
        <v>300</v>
      </c>
      <c r="G1254" s="69">
        <f t="shared" si="255"/>
        <v>277578.3</v>
      </c>
      <c r="H1254" s="69">
        <f t="shared" si="255"/>
        <v>0</v>
      </c>
      <c r="I1254" s="69">
        <f t="shared" si="253"/>
        <v>277578.3</v>
      </c>
      <c r="J1254" s="69">
        <f t="shared" si="255"/>
        <v>0</v>
      </c>
      <c r="K1254" s="85">
        <f t="shared" si="249"/>
        <v>277578.3</v>
      </c>
      <c r="L1254" s="13">
        <f t="shared" si="255"/>
        <v>0</v>
      </c>
      <c r="M1254" s="85">
        <f t="shared" si="246"/>
        <v>277578.3</v>
      </c>
      <c r="N1254" s="13">
        <f t="shared" si="255"/>
        <v>0</v>
      </c>
      <c r="O1254" s="85">
        <f t="shared" si="247"/>
        <v>277578.3</v>
      </c>
      <c r="P1254" s="13">
        <f t="shared" si="255"/>
        <v>0</v>
      </c>
      <c r="Q1254" s="85">
        <f t="shared" si="256"/>
        <v>277578.3</v>
      </c>
    </row>
    <row r="1255" spans="1:17" ht="33">
      <c r="A1255" s="61" t="str">
        <f ca="1">IF(ISERROR(MATCH(F1255,Код_КВР,0)),"",INDIRECT(ADDRESS(MATCH(F1255,Код_КВР,0)+1,2,,,"КВР")))</f>
        <v>Социальные выплаты гражданам, кроме публичных нормативных социальных выплат</v>
      </c>
      <c r="B1255" s="88">
        <v>810</v>
      </c>
      <c r="C1255" s="8" t="s">
        <v>196</v>
      </c>
      <c r="D1255" s="8" t="s">
        <v>223</v>
      </c>
      <c r="E1255" s="115" t="s">
        <v>417</v>
      </c>
      <c r="F1255" s="115">
        <v>320</v>
      </c>
      <c r="G1255" s="69">
        <f t="shared" si="255"/>
        <v>277578.3</v>
      </c>
      <c r="H1255" s="69">
        <f t="shared" si="255"/>
        <v>0</v>
      </c>
      <c r="I1255" s="69">
        <f t="shared" si="253"/>
        <v>277578.3</v>
      </c>
      <c r="J1255" s="69">
        <f t="shared" si="255"/>
        <v>0</v>
      </c>
      <c r="K1255" s="85">
        <f t="shared" si="249"/>
        <v>277578.3</v>
      </c>
      <c r="L1255" s="13">
        <f t="shared" si="255"/>
        <v>0</v>
      </c>
      <c r="M1255" s="85">
        <f t="shared" si="246"/>
        <v>277578.3</v>
      </c>
      <c r="N1255" s="13">
        <f t="shared" si="255"/>
        <v>0</v>
      </c>
      <c r="O1255" s="85">
        <f t="shared" si="247"/>
        <v>277578.3</v>
      </c>
      <c r="P1255" s="13">
        <f t="shared" si="255"/>
        <v>0</v>
      </c>
      <c r="Q1255" s="85">
        <f t="shared" si="256"/>
        <v>277578.3</v>
      </c>
    </row>
    <row r="1256" spans="1:17" ht="33">
      <c r="A1256" s="61" t="str">
        <f ca="1">IF(ISERROR(MATCH(F1256,Код_КВР,0)),"",INDIRECT(ADDRESS(MATCH(F1256,Код_КВР,0)+1,2,,,"КВР")))</f>
        <v>Пособия, компенсации и иные социальные выплаты гражданам, кроме публичных нормативных обязательств</v>
      </c>
      <c r="B1256" s="88">
        <v>810</v>
      </c>
      <c r="C1256" s="8" t="s">
        <v>196</v>
      </c>
      <c r="D1256" s="8" t="s">
        <v>223</v>
      </c>
      <c r="E1256" s="115" t="s">
        <v>417</v>
      </c>
      <c r="F1256" s="115">
        <v>321</v>
      </c>
      <c r="G1256" s="69">
        <v>277578.3</v>
      </c>
      <c r="H1256" s="69"/>
      <c r="I1256" s="69">
        <f t="shared" si="253"/>
        <v>277578.3</v>
      </c>
      <c r="J1256" s="69"/>
      <c r="K1256" s="85">
        <f t="shared" si="249"/>
        <v>277578.3</v>
      </c>
      <c r="L1256" s="13"/>
      <c r="M1256" s="85">
        <f t="shared" si="246"/>
        <v>277578.3</v>
      </c>
      <c r="N1256" s="13"/>
      <c r="O1256" s="85">
        <f t="shared" si="247"/>
        <v>277578.3</v>
      </c>
      <c r="P1256" s="13"/>
      <c r="Q1256" s="85">
        <f t="shared" si="256"/>
        <v>277578.3</v>
      </c>
    </row>
    <row r="1257" spans="1:17" ht="82.5">
      <c r="A1257" s="61" t="str">
        <f ca="1">IF(ISERROR(MATCH(E1257,Код_КЦСР,0)),"",INDIRECT(ADDRESS(MATCH(E1257,Код_КЦСР,0)+1,2,,,"КЦСР")))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257" s="88">
        <v>810</v>
      </c>
      <c r="C1257" s="8" t="s">
        <v>196</v>
      </c>
      <c r="D1257" s="8" t="s">
        <v>223</v>
      </c>
      <c r="E1257" s="115" t="s">
        <v>412</v>
      </c>
      <c r="F1257" s="115"/>
      <c r="G1257" s="69">
        <f t="shared" si="255"/>
        <v>336360.6</v>
      </c>
      <c r="H1257" s="69">
        <f t="shared" si="255"/>
        <v>0</v>
      </c>
      <c r="I1257" s="69">
        <f t="shared" si="253"/>
        <v>336360.6</v>
      </c>
      <c r="J1257" s="69">
        <f t="shared" si="255"/>
        <v>0</v>
      </c>
      <c r="K1257" s="85">
        <f t="shared" si="249"/>
        <v>336360.6</v>
      </c>
      <c r="L1257" s="13">
        <f t="shared" si="255"/>
        <v>0</v>
      </c>
      <c r="M1257" s="85">
        <f t="shared" si="246"/>
        <v>336360.6</v>
      </c>
      <c r="N1257" s="13">
        <f t="shared" si="255"/>
        <v>0</v>
      </c>
      <c r="O1257" s="85">
        <f t="shared" si="247"/>
        <v>336360.6</v>
      </c>
      <c r="P1257" s="13">
        <f t="shared" si="255"/>
        <v>-365.3</v>
      </c>
      <c r="Q1257" s="85">
        <f t="shared" si="256"/>
        <v>335995.3</v>
      </c>
    </row>
    <row r="1258" spans="1:17" ht="12.75">
      <c r="A1258" s="61" t="str">
        <f ca="1">IF(ISERROR(MATCH(F1258,Код_КВР,0)),"",INDIRECT(ADDRESS(MATCH(F1258,Код_КВР,0)+1,2,,,"КВР")))</f>
        <v>Социальное обеспечение и иные выплаты населению</v>
      </c>
      <c r="B1258" s="88">
        <v>810</v>
      </c>
      <c r="C1258" s="8" t="s">
        <v>196</v>
      </c>
      <c r="D1258" s="8" t="s">
        <v>223</v>
      </c>
      <c r="E1258" s="115" t="s">
        <v>412</v>
      </c>
      <c r="F1258" s="115">
        <v>300</v>
      </c>
      <c r="G1258" s="69">
        <f t="shared" si="255"/>
        <v>336360.6</v>
      </c>
      <c r="H1258" s="69">
        <f t="shared" si="255"/>
        <v>0</v>
      </c>
      <c r="I1258" s="69">
        <f t="shared" si="253"/>
        <v>336360.6</v>
      </c>
      <c r="J1258" s="69">
        <f t="shared" si="255"/>
        <v>0</v>
      </c>
      <c r="K1258" s="85">
        <f t="shared" si="249"/>
        <v>336360.6</v>
      </c>
      <c r="L1258" s="13">
        <f t="shared" si="255"/>
        <v>0</v>
      </c>
      <c r="M1258" s="85">
        <f t="shared" si="246"/>
        <v>336360.6</v>
      </c>
      <c r="N1258" s="13">
        <f t="shared" si="255"/>
        <v>0</v>
      </c>
      <c r="O1258" s="85">
        <f t="shared" si="247"/>
        <v>336360.6</v>
      </c>
      <c r="P1258" s="13">
        <f t="shared" si="255"/>
        <v>-365.3</v>
      </c>
      <c r="Q1258" s="85">
        <f t="shared" si="256"/>
        <v>335995.3</v>
      </c>
    </row>
    <row r="1259" spans="1:17" ht="33">
      <c r="A1259" s="61" t="str">
        <f ca="1">IF(ISERROR(MATCH(F1259,Код_КВР,0)),"",INDIRECT(ADDRESS(MATCH(F1259,Код_КВР,0)+1,2,,,"КВР")))</f>
        <v>Социальные выплаты гражданам, кроме публичных нормативных социальных выплат</v>
      </c>
      <c r="B1259" s="88">
        <v>810</v>
      </c>
      <c r="C1259" s="8" t="s">
        <v>196</v>
      </c>
      <c r="D1259" s="8" t="s">
        <v>223</v>
      </c>
      <c r="E1259" s="115" t="s">
        <v>412</v>
      </c>
      <c r="F1259" s="115">
        <v>320</v>
      </c>
      <c r="G1259" s="69">
        <f>SUM(G1260:G1261)</f>
        <v>336360.6</v>
      </c>
      <c r="H1259" s="69">
        <f>SUM(H1260:H1261)</f>
        <v>0</v>
      </c>
      <c r="I1259" s="69">
        <f t="shared" si="253"/>
        <v>336360.6</v>
      </c>
      <c r="J1259" s="69">
        <f>SUM(J1260:J1261)</f>
        <v>0</v>
      </c>
      <c r="K1259" s="85">
        <f t="shared" si="249"/>
        <v>336360.6</v>
      </c>
      <c r="L1259" s="13">
        <f>SUM(L1260:L1261)</f>
        <v>0</v>
      </c>
      <c r="M1259" s="85">
        <f t="shared" si="246"/>
        <v>336360.6</v>
      </c>
      <c r="N1259" s="13">
        <f>SUM(N1260:N1261)</f>
        <v>0</v>
      </c>
      <c r="O1259" s="85">
        <f t="shared" si="247"/>
        <v>336360.6</v>
      </c>
      <c r="P1259" s="13">
        <f>SUM(P1260:P1261)</f>
        <v>-365.3</v>
      </c>
      <c r="Q1259" s="85">
        <f t="shared" si="256"/>
        <v>335995.3</v>
      </c>
    </row>
    <row r="1260" spans="1:17" ht="33">
      <c r="A1260" s="61" t="str">
        <f ca="1">IF(ISERROR(MATCH(F1260,Код_КВР,0)),"",INDIRECT(ADDRESS(MATCH(F1260,Код_КВР,0)+1,2,,,"КВР")))</f>
        <v>Пособия, компенсации и иные социальные выплаты гражданам, кроме публичных нормативных обязательств</v>
      </c>
      <c r="B1260" s="88">
        <v>810</v>
      </c>
      <c r="C1260" s="8" t="s">
        <v>196</v>
      </c>
      <c r="D1260" s="8" t="s">
        <v>223</v>
      </c>
      <c r="E1260" s="115" t="s">
        <v>412</v>
      </c>
      <c r="F1260" s="115">
        <v>321</v>
      </c>
      <c r="G1260" s="69">
        <f>326837+8000</f>
        <v>334837</v>
      </c>
      <c r="H1260" s="69"/>
      <c r="I1260" s="69">
        <f t="shared" si="253"/>
        <v>334837</v>
      </c>
      <c r="J1260" s="69"/>
      <c r="K1260" s="85">
        <f t="shared" si="249"/>
        <v>334837</v>
      </c>
      <c r="L1260" s="13"/>
      <c r="M1260" s="85">
        <f t="shared" si="246"/>
        <v>334837</v>
      </c>
      <c r="N1260" s="13"/>
      <c r="O1260" s="85">
        <f t="shared" si="247"/>
        <v>334837</v>
      </c>
      <c r="P1260" s="13">
        <v>-365.3</v>
      </c>
      <c r="Q1260" s="85">
        <f t="shared" si="256"/>
        <v>334471.7</v>
      </c>
    </row>
    <row r="1261" spans="1:17" ht="33">
      <c r="A1261" s="61" t="str">
        <f ca="1">IF(ISERROR(MATCH(F1261,Код_КВР,0)),"",INDIRECT(ADDRESS(MATCH(F1261,Код_КВР,0)+1,2,,,"КВР")))</f>
        <v>Приобретение товаров, работ, услуг в пользу граждан в целях их социального обеспечения</v>
      </c>
      <c r="B1261" s="88">
        <v>810</v>
      </c>
      <c r="C1261" s="8" t="s">
        <v>196</v>
      </c>
      <c r="D1261" s="8" t="s">
        <v>223</v>
      </c>
      <c r="E1261" s="115" t="s">
        <v>412</v>
      </c>
      <c r="F1261" s="115">
        <v>323</v>
      </c>
      <c r="G1261" s="69">
        <f>999+524.6</f>
        <v>1523.6</v>
      </c>
      <c r="H1261" s="69"/>
      <c r="I1261" s="69">
        <f t="shared" si="253"/>
        <v>1523.6</v>
      </c>
      <c r="J1261" s="69"/>
      <c r="K1261" s="85">
        <f t="shared" si="249"/>
        <v>1523.6</v>
      </c>
      <c r="L1261" s="13"/>
      <c r="M1261" s="85">
        <f t="shared" si="246"/>
        <v>1523.6</v>
      </c>
      <c r="N1261" s="13"/>
      <c r="O1261" s="85">
        <f t="shared" si="247"/>
        <v>1523.6</v>
      </c>
      <c r="P1261" s="13"/>
      <c r="Q1261" s="85">
        <f t="shared" si="256"/>
        <v>1523.6</v>
      </c>
    </row>
    <row r="1262" spans="1:17" ht="12.75">
      <c r="A1262" s="12" t="s">
        <v>197</v>
      </c>
      <c r="B1262" s="88">
        <v>810</v>
      </c>
      <c r="C1262" s="8" t="s">
        <v>196</v>
      </c>
      <c r="D1262" s="8" t="s">
        <v>225</v>
      </c>
      <c r="E1262" s="115"/>
      <c r="F1262" s="115"/>
      <c r="G1262" s="69">
        <f>G1263+G1272+G1286</f>
        <v>54890.90000000001</v>
      </c>
      <c r="H1262" s="69">
        <f>H1263+H1272+H1286</f>
        <v>0</v>
      </c>
      <c r="I1262" s="69">
        <f t="shared" si="253"/>
        <v>54890.90000000001</v>
      </c>
      <c r="J1262" s="69">
        <f>J1263+J1272+J1286</f>
        <v>-718.2</v>
      </c>
      <c r="K1262" s="85">
        <f t="shared" si="249"/>
        <v>54172.70000000001</v>
      </c>
      <c r="L1262" s="13">
        <f>L1263+L1272+L1286</f>
        <v>0</v>
      </c>
      <c r="M1262" s="85">
        <f t="shared" si="246"/>
        <v>54172.70000000001</v>
      </c>
      <c r="N1262" s="13">
        <f>N1263+N1272+N1286</f>
        <v>0</v>
      </c>
      <c r="O1262" s="85">
        <f t="shared" si="247"/>
        <v>54172.70000000001</v>
      </c>
      <c r="P1262" s="13">
        <f>P1263+P1272+P1286</f>
        <v>0</v>
      </c>
      <c r="Q1262" s="85">
        <f t="shared" si="256"/>
        <v>54172.70000000001</v>
      </c>
    </row>
    <row r="1263" spans="1:17" ht="12.75">
      <c r="A1263" s="61" t="str">
        <f ca="1">IF(ISERROR(MATCH(E1263,Код_КЦСР,0)),"",INDIRECT(ADDRESS(MATCH(E1263,Код_КЦСР,0)+1,2,,,"КЦСР")))</f>
        <v>Муниципальная программа «Здоровый город» на 2014-2022 годы</v>
      </c>
      <c r="B1263" s="88">
        <v>810</v>
      </c>
      <c r="C1263" s="8" t="s">
        <v>196</v>
      </c>
      <c r="D1263" s="8" t="s">
        <v>225</v>
      </c>
      <c r="E1263" s="115" t="s">
        <v>580</v>
      </c>
      <c r="F1263" s="115"/>
      <c r="G1263" s="69">
        <f>G1264+G1268</f>
        <v>50</v>
      </c>
      <c r="H1263" s="69">
        <f>H1264+H1268</f>
        <v>0</v>
      </c>
      <c r="I1263" s="69">
        <f t="shared" si="253"/>
        <v>50</v>
      </c>
      <c r="J1263" s="69">
        <f>J1264+J1268</f>
        <v>0</v>
      </c>
      <c r="K1263" s="85">
        <f t="shared" si="249"/>
        <v>50</v>
      </c>
      <c r="L1263" s="13">
        <f>L1264+L1268</f>
        <v>0</v>
      </c>
      <c r="M1263" s="85">
        <f t="shared" si="246"/>
        <v>50</v>
      </c>
      <c r="N1263" s="13">
        <f>N1264+N1268</f>
        <v>0</v>
      </c>
      <c r="O1263" s="85">
        <f t="shared" si="247"/>
        <v>50</v>
      </c>
      <c r="P1263" s="13">
        <f>P1264+P1268</f>
        <v>0</v>
      </c>
      <c r="Q1263" s="85">
        <f t="shared" si="256"/>
        <v>50</v>
      </c>
    </row>
    <row r="1264" spans="1:17" ht="12.75" hidden="1">
      <c r="A1264" s="61" t="str">
        <f ca="1">IF(ISERROR(MATCH(E1264,Код_КЦСР,0)),"",INDIRECT(ADDRESS(MATCH(E1264,Код_КЦСР,0)+1,2,,,"КЦСР")))</f>
        <v>Здоровье на рабочем месте</v>
      </c>
      <c r="B1264" s="88">
        <v>810</v>
      </c>
      <c r="C1264" s="8" t="s">
        <v>196</v>
      </c>
      <c r="D1264" s="8" t="s">
        <v>225</v>
      </c>
      <c r="E1264" s="115" t="s">
        <v>589</v>
      </c>
      <c r="F1264" s="115"/>
      <c r="G1264" s="69">
        <f aca="true" t="shared" si="257" ref="G1264:P1266">G1265</f>
        <v>0</v>
      </c>
      <c r="H1264" s="69">
        <f t="shared" si="257"/>
        <v>0</v>
      </c>
      <c r="I1264" s="69">
        <f t="shared" si="253"/>
        <v>0</v>
      </c>
      <c r="J1264" s="69">
        <f t="shared" si="257"/>
        <v>0</v>
      </c>
      <c r="K1264" s="85">
        <f t="shared" si="249"/>
        <v>0</v>
      </c>
      <c r="L1264" s="13">
        <f t="shared" si="257"/>
        <v>0</v>
      </c>
      <c r="M1264" s="85">
        <f t="shared" si="246"/>
        <v>0</v>
      </c>
      <c r="N1264" s="13">
        <f t="shared" si="257"/>
        <v>0</v>
      </c>
      <c r="O1264" s="85">
        <f t="shared" si="247"/>
        <v>0</v>
      </c>
      <c r="P1264" s="13">
        <f t="shared" si="257"/>
        <v>0</v>
      </c>
      <c r="Q1264" s="85">
        <f t="shared" si="256"/>
        <v>0</v>
      </c>
    </row>
    <row r="1265" spans="1:17" ht="12.75" hidden="1">
      <c r="A1265" s="61" t="str">
        <f ca="1">IF(ISERROR(MATCH(F1265,Код_КВР,0)),"",INDIRECT(ADDRESS(MATCH(F1265,Код_КВР,0)+1,2,,,"КВР")))</f>
        <v>Закупка товаров, работ и услуг для муниципальных нужд</v>
      </c>
      <c r="B1265" s="88">
        <v>810</v>
      </c>
      <c r="C1265" s="8" t="s">
        <v>196</v>
      </c>
      <c r="D1265" s="8" t="s">
        <v>225</v>
      </c>
      <c r="E1265" s="115" t="s">
        <v>589</v>
      </c>
      <c r="F1265" s="115">
        <v>200</v>
      </c>
      <c r="G1265" s="69">
        <f t="shared" si="257"/>
        <v>0</v>
      </c>
      <c r="H1265" s="69">
        <f t="shared" si="257"/>
        <v>0</v>
      </c>
      <c r="I1265" s="69">
        <f t="shared" si="253"/>
        <v>0</v>
      </c>
      <c r="J1265" s="69">
        <f t="shared" si="257"/>
        <v>0</v>
      </c>
      <c r="K1265" s="85">
        <f t="shared" si="249"/>
        <v>0</v>
      </c>
      <c r="L1265" s="13">
        <f t="shared" si="257"/>
        <v>0</v>
      </c>
      <c r="M1265" s="85">
        <f t="shared" si="246"/>
        <v>0</v>
      </c>
      <c r="N1265" s="13">
        <f t="shared" si="257"/>
        <v>0</v>
      </c>
      <c r="O1265" s="85">
        <f t="shared" si="247"/>
        <v>0</v>
      </c>
      <c r="P1265" s="13">
        <f t="shared" si="257"/>
        <v>0</v>
      </c>
      <c r="Q1265" s="85">
        <f t="shared" si="256"/>
        <v>0</v>
      </c>
    </row>
    <row r="1266" spans="1:17" ht="33" hidden="1">
      <c r="A1266" s="61" t="str">
        <f ca="1">IF(ISERROR(MATCH(F1266,Код_КВР,0)),"",INDIRECT(ADDRESS(MATCH(F1266,Код_КВР,0)+1,2,,,"КВР")))</f>
        <v>Иные закупки товаров, работ и услуг для обеспечения муниципальных нужд</v>
      </c>
      <c r="B1266" s="88">
        <v>810</v>
      </c>
      <c r="C1266" s="8" t="s">
        <v>196</v>
      </c>
      <c r="D1266" s="8" t="s">
        <v>225</v>
      </c>
      <c r="E1266" s="115" t="s">
        <v>589</v>
      </c>
      <c r="F1266" s="115">
        <v>240</v>
      </c>
      <c r="G1266" s="69">
        <f t="shared" si="257"/>
        <v>0</v>
      </c>
      <c r="H1266" s="69">
        <f t="shared" si="257"/>
        <v>0</v>
      </c>
      <c r="I1266" s="69">
        <f t="shared" si="253"/>
        <v>0</v>
      </c>
      <c r="J1266" s="69">
        <f t="shared" si="257"/>
        <v>0</v>
      </c>
      <c r="K1266" s="85">
        <f t="shared" si="249"/>
        <v>0</v>
      </c>
      <c r="L1266" s="13">
        <f t="shared" si="257"/>
        <v>0</v>
      </c>
      <c r="M1266" s="85">
        <f t="shared" si="246"/>
        <v>0</v>
      </c>
      <c r="N1266" s="13">
        <f t="shared" si="257"/>
        <v>0</v>
      </c>
      <c r="O1266" s="85">
        <f t="shared" si="247"/>
        <v>0</v>
      </c>
      <c r="P1266" s="13">
        <f t="shared" si="257"/>
        <v>0</v>
      </c>
      <c r="Q1266" s="85">
        <f t="shared" si="256"/>
        <v>0</v>
      </c>
    </row>
    <row r="1267" spans="1:17" ht="33" hidden="1">
      <c r="A1267" s="61" t="str">
        <f ca="1">IF(ISERROR(MATCH(F1267,Код_КВР,0)),"",INDIRECT(ADDRESS(MATCH(F1267,Код_КВР,0)+1,2,,,"КВР")))</f>
        <v xml:space="preserve">Прочая закупка товаров, работ и услуг для обеспечения муниципальных нужд         </v>
      </c>
      <c r="B1267" s="88">
        <v>810</v>
      </c>
      <c r="C1267" s="8" t="s">
        <v>196</v>
      </c>
      <c r="D1267" s="8" t="s">
        <v>225</v>
      </c>
      <c r="E1267" s="115" t="s">
        <v>589</v>
      </c>
      <c r="F1267" s="115">
        <v>244</v>
      </c>
      <c r="G1267" s="69"/>
      <c r="H1267" s="69"/>
      <c r="I1267" s="69">
        <f t="shared" si="253"/>
        <v>0</v>
      </c>
      <c r="J1267" s="69"/>
      <c r="K1267" s="85">
        <f t="shared" si="249"/>
        <v>0</v>
      </c>
      <c r="L1267" s="13"/>
      <c r="M1267" s="85">
        <f t="shared" si="246"/>
        <v>0</v>
      </c>
      <c r="N1267" s="13"/>
      <c r="O1267" s="85">
        <f t="shared" si="247"/>
        <v>0</v>
      </c>
      <c r="P1267" s="13"/>
      <c r="Q1267" s="85">
        <f t="shared" si="256"/>
        <v>0</v>
      </c>
    </row>
    <row r="1268" spans="1:17" ht="12.75">
      <c r="A1268" s="61" t="str">
        <f ca="1">IF(ISERROR(MATCH(E1268,Код_КЦСР,0)),"",INDIRECT(ADDRESS(MATCH(E1268,Код_КЦСР,0)+1,2,,,"КЦСР")))</f>
        <v>Активное долголетие</v>
      </c>
      <c r="B1268" s="88">
        <v>810</v>
      </c>
      <c r="C1268" s="8" t="s">
        <v>196</v>
      </c>
      <c r="D1268" s="8" t="s">
        <v>225</v>
      </c>
      <c r="E1268" s="115" t="s">
        <v>591</v>
      </c>
      <c r="F1268" s="115"/>
      <c r="G1268" s="69">
        <f aca="true" t="shared" si="258" ref="G1268:P1270">G1269</f>
        <v>50</v>
      </c>
      <c r="H1268" s="69">
        <f t="shared" si="258"/>
        <v>0</v>
      </c>
      <c r="I1268" s="69">
        <f t="shared" si="253"/>
        <v>50</v>
      </c>
      <c r="J1268" s="69">
        <f t="shared" si="258"/>
        <v>0</v>
      </c>
      <c r="K1268" s="85">
        <f t="shared" si="249"/>
        <v>50</v>
      </c>
      <c r="L1268" s="13">
        <f t="shared" si="258"/>
        <v>0</v>
      </c>
      <c r="M1268" s="85">
        <f t="shared" si="246"/>
        <v>50</v>
      </c>
      <c r="N1268" s="13">
        <f t="shared" si="258"/>
        <v>0</v>
      </c>
      <c r="O1268" s="85">
        <f t="shared" si="247"/>
        <v>50</v>
      </c>
      <c r="P1268" s="13">
        <f t="shared" si="258"/>
        <v>0</v>
      </c>
      <c r="Q1268" s="85">
        <f t="shared" si="256"/>
        <v>50</v>
      </c>
    </row>
    <row r="1269" spans="1:17" ht="12.75">
      <c r="A1269" s="61" t="str">
        <f ca="1">IF(ISERROR(MATCH(F1269,Код_КВР,0)),"",INDIRECT(ADDRESS(MATCH(F1269,Код_КВР,0)+1,2,,,"КВР")))</f>
        <v>Закупка товаров, работ и услуг для муниципальных нужд</v>
      </c>
      <c r="B1269" s="88">
        <v>810</v>
      </c>
      <c r="C1269" s="8" t="s">
        <v>196</v>
      </c>
      <c r="D1269" s="8" t="s">
        <v>225</v>
      </c>
      <c r="E1269" s="115" t="s">
        <v>591</v>
      </c>
      <c r="F1269" s="115">
        <v>200</v>
      </c>
      <c r="G1269" s="69">
        <f t="shared" si="258"/>
        <v>50</v>
      </c>
      <c r="H1269" s="69">
        <f t="shared" si="258"/>
        <v>0</v>
      </c>
      <c r="I1269" s="69">
        <f t="shared" si="253"/>
        <v>50</v>
      </c>
      <c r="J1269" s="69">
        <f t="shared" si="258"/>
        <v>0</v>
      </c>
      <c r="K1269" s="85">
        <f t="shared" si="249"/>
        <v>50</v>
      </c>
      <c r="L1269" s="13">
        <f t="shared" si="258"/>
        <v>0</v>
      </c>
      <c r="M1269" s="85">
        <f t="shared" si="246"/>
        <v>50</v>
      </c>
      <c r="N1269" s="13">
        <f t="shared" si="258"/>
        <v>0</v>
      </c>
      <c r="O1269" s="85">
        <f t="shared" si="247"/>
        <v>50</v>
      </c>
      <c r="P1269" s="13">
        <f t="shared" si="258"/>
        <v>0</v>
      </c>
      <c r="Q1269" s="85">
        <f t="shared" si="256"/>
        <v>50</v>
      </c>
    </row>
    <row r="1270" spans="1:17" ht="33">
      <c r="A1270" s="61" t="str">
        <f ca="1">IF(ISERROR(MATCH(F1270,Код_КВР,0)),"",INDIRECT(ADDRESS(MATCH(F1270,Код_КВР,0)+1,2,,,"КВР")))</f>
        <v>Иные закупки товаров, работ и услуг для обеспечения муниципальных нужд</v>
      </c>
      <c r="B1270" s="88">
        <v>810</v>
      </c>
      <c r="C1270" s="8" t="s">
        <v>196</v>
      </c>
      <c r="D1270" s="8" t="s">
        <v>225</v>
      </c>
      <c r="E1270" s="115" t="s">
        <v>591</v>
      </c>
      <c r="F1270" s="115">
        <v>240</v>
      </c>
      <c r="G1270" s="69">
        <f t="shared" si="258"/>
        <v>50</v>
      </c>
      <c r="H1270" s="69">
        <f t="shared" si="258"/>
        <v>0</v>
      </c>
      <c r="I1270" s="69">
        <f t="shared" si="253"/>
        <v>50</v>
      </c>
      <c r="J1270" s="69">
        <f t="shared" si="258"/>
        <v>0</v>
      </c>
      <c r="K1270" s="85">
        <f t="shared" si="249"/>
        <v>50</v>
      </c>
      <c r="L1270" s="13">
        <f t="shared" si="258"/>
        <v>0</v>
      </c>
      <c r="M1270" s="85">
        <f t="shared" si="246"/>
        <v>50</v>
      </c>
      <c r="N1270" s="13">
        <f t="shared" si="258"/>
        <v>0</v>
      </c>
      <c r="O1270" s="85">
        <f t="shared" si="247"/>
        <v>50</v>
      </c>
      <c r="P1270" s="13">
        <f t="shared" si="258"/>
        <v>0</v>
      </c>
      <c r="Q1270" s="85">
        <f t="shared" si="256"/>
        <v>50</v>
      </c>
    </row>
    <row r="1271" spans="1:17" ht="33">
      <c r="A1271" s="61" t="str">
        <f ca="1">IF(ISERROR(MATCH(F1271,Код_КВР,0)),"",INDIRECT(ADDRESS(MATCH(F1271,Код_КВР,0)+1,2,,,"КВР")))</f>
        <v xml:space="preserve">Прочая закупка товаров, работ и услуг для обеспечения муниципальных нужд         </v>
      </c>
      <c r="B1271" s="88">
        <v>810</v>
      </c>
      <c r="C1271" s="8" t="s">
        <v>196</v>
      </c>
      <c r="D1271" s="8" t="s">
        <v>225</v>
      </c>
      <c r="E1271" s="115" t="s">
        <v>591</v>
      </c>
      <c r="F1271" s="115">
        <v>244</v>
      </c>
      <c r="G1271" s="69">
        <v>50</v>
      </c>
      <c r="H1271" s="69"/>
      <c r="I1271" s="69">
        <f t="shared" si="253"/>
        <v>50</v>
      </c>
      <c r="J1271" s="69"/>
      <c r="K1271" s="85">
        <f t="shared" si="249"/>
        <v>50</v>
      </c>
      <c r="L1271" s="13"/>
      <c r="M1271" s="85">
        <f t="shared" si="246"/>
        <v>50</v>
      </c>
      <c r="N1271" s="13"/>
      <c r="O1271" s="85">
        <f t="shared" si="247"/>
        <v>50</v>
      </c>
      <c r="P1271" s="13"/>
      <c r="Q1271" s="85">
        <f t="shared" si="256"/>
        <v>50</v>
      </c>
    </row>
    <row r="1272" spans="1:17" ht="33">
      <c r="A1272" s="61" t="str">
        <f ca="1">IF(ISERROR(MATCH(E1272,Код_КЦСР,0)),"",INDIRECT(ADDRESS(MATCH(E1272,Код_КЦСР,0)+1,2,,,"КЦСР")))</f>
        <v>Муниципальная программа «Социальная поддержка граждан» на 2014-2018 годы</v>
      </c>
      <c r="B1272" s="88">
        <v>810</v>
      </c>
      <c r="C1272" s="8" t="s">
        <v>196</v>
      </c>
      <c r="D1272" s="8" t="s">
        <v>225</v>
      </c>
      <c r="E1272" s="115" t="s">
        <v>6</v>
      </c>
      <c r="F1272" s="115"/>
      <c r="G1272" s="69">
        <f>G1273+G1282</f>
        <v>12175.3</v>
      </c>
      <c r="H1272" s="69">
        <f>H1273+H1282</f>
        <v>0</v>
      </c>
      <c r="I1272" s="69">
        <f t="shared" si="253"/>
        <v>12175.3</v>
      </c>
      <c r="J1272" s="69">
        <f>J1273+J1282</f>
        <v>0</v>
      </c>
      <c r="K1272" s="85">
        <f t="shared" si="249"/>
        <v>12175.3</v>
      </c>
      <c r="L1272" s="13">
        <f>L1273+L1282</f>
        <v>0</v>
      </c>
      <c r="M1272" s="85">
        <f t="shared" si="246"/>
        <v>12175.3</v>
      </c>
      <c r="N1272" s="13">
        <f>N1273+N1282</f>
        <v>0</v>
      </c>
      <c r="O1272" s="85">
        <f t="shared" si="247"/>
        <v>12175.3</v>
      </c>
      <c r="P1272" s="13">
        <f>P1273+P1282</f>
        <v>0</v>
      </c>
      <c r="Q1272" s="85">
        <f t="shared" si="256"/>
        <v>12175.3</v>
      </c>
    </row>
    <row r="1273" spans="1:17" ht="82.5">
      <c r="A1273" s="61" t="str">
        <f ca="1">IF(ISERROR(MATCH(E1273,Код_КЦСР,0)),"",INDIRECT(ADDRESS(MATCH(E1273,Код_КЦСР,0)+1,2,,,"КЦСР")))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273" s="88">
        <v>810</v>
      </c>
      <c r="C1273" s="8" t="s">
        <v>196</v>
      </c>
      <c r="D1273" s="8" t="s">
        <v>225</v>
      </c>
      <c r="E1273" s="115" t="s">
        <v>412</v>
      </c>
      <c r="F1273" s="115"/>
      <c r="G1273" s="69">
        <f>G1274+G1276</f>
        <v>6988.8</v>
      </c>
      <c r="H1273" s="69">
        <f>H1274+H1276</f>
        <v>0</v>
      </c>
      <c r="I1273" s="69">
        <f t="shared" si="253"/>
        <v>6988.8</v>
      </c>
      <c r="J1273" s="69">
        <f>J1274+J1276</f>
        <v>0</v>
      </c>
      <c r="K1273" s="85">
        <f t="shared" si="249"/>
        <v>6988.8</v>
      </c>
      <c r="L1273" s="13">
        <f>L1274+L1276</f>
        <v>0</v>
      </c>
      <c r="M1273" s="85">
        <f t="shared" si="246"/>
        <v>6988.8</v>
      </c>
      <c r="N1273" s="13">
        <f>N1274+N1276</f>
        <v>0</v>
      </c>
      <c r="O1273" s="85">
        <f t="shared" si="247"/>
        <v>6988.8</v>
      </c>
      <c r="P1273" s="13">
        <f>P1274+P1276+P1279</f>
        <v>0</v>
      </c>
      <c r="Q1273" s="85">
        <f t="shared" si="256"/>
        <v>6988.8</v>
      </c>
    </row>
    <row r="1274" spans="1:17" ht="33">
      <c r="A1274" s="61" t="str">
        <f aca="true" t="shared" si="259" ref="A1274:A1281">IF(ISERROR(MATCH(F1274,Код_КВР,0)),"",INDIRECT(ADDRESS(MATCH(F1274,Код_КВР,0)+1,2,,,"КВР")))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74" s="88">
        <v>810</v>
      </c>
      <c r="C1274" s="8" t="s">
        <v>196</v>
      </c>
      <c r="D1274" s="8" t="s">
        <v>225</v>
      </c>
      <c r="E1274" s="115" t="s">
        <v>412</v>
      </c>
      <c r="F1274" s="115">
        <v>100</v>
      </c>
      <c r="G1274" s="69">
        <f>G1275</f>
        <v>5101</v>
      </c>
      <c r="H1274" s="69">
        <f>H1275</f>
        <v>0</v>
      </c>
      <c r="I1274" s="69">
        <f t="shared" si="253"/>
        <v>5101</v>
      </c>
      <c r="J1274" s="69">
        <f>J1275</f>
        <v>-439.2</v>
      </c>
      <c r="K1274" s="85">
        <f t="shared" si="249"/>
        <v>4661.8</v>
      </c>
      <c r="L1274" s="13">
        <f>L1275</f>
        <v>0</v>
      </c>
      <c r="M1274" s="85">
        <f t="shared" si="246"/>
        <v>4661.8</v>
      </c>
      <c r="N1274" s="13">
        <f>N1275</f>
        <v>0</v>
      </c>
      <c r="O1274" s="85">
        <f t="shared" si="247"/>
        <v>4661.8</v>
      </c>
      <c r="P1274" s="13">
        <f>P1275</f>
        <v>0</v>
      </c>
      <c r="Q1274" s="85">
        <f t="shared" si="256"/>
        <v>4661.8</v>
      </c>
    </row>
    <row r="1275" spans="1:17" ht="12.75">
      <c r="A1275" s="61" t="str">
        <f ca="1" t="shared" si="259"/>
        <v>Расходы на выплаты персоналу казенных учреждений</v>
      </c>
      <c r="B1275" s="88">
        <v>810</v>
      </c>
      <c r="C1275" s="8" t="s">
        <v>196</v>
      </c>
      <c r="D1275" s="8" t="s">
        <v>225</v>
      </c>
      <c r="E1275" s="115" t="s">
        <v>412</v>
      </c>
      <c r="F1275" s="115">
        <v>110</v>
      </c>
      <c r="G1275" s="69">
        <f>5404.5-303.5</f>
        <v>5101</v>
      </c>
      <c r="H1275" s="69"/>
      <c r="I1275" s="69">
        <f t="shared" si="253"/>
        <v>5101</v>
      </c>
      <c r="J1275" s="69">
        <v>-439.2</v>
      </c>
      <c r="K1275" s="85">
        <f t="shared" si="249"/>
        <v>4661.8</v>
      </c>
      <c r="L1275" s="13"/>
      <c r="M1275" s="85">
        <f t="shared" si="246"/>
        <v>4661.8</v>
      </c>
      <c r="N1275" s="13"/>
      <c r="O1275" s="85">
        <f t="shared" si="247"/>
        <v>4661.8</v>
      </c>
      <c r="P1275" s="13"/>
      <c r="Q1275" s="85">
        <f t="shared" si="256"/>
        <v>4661.8</v>
      </c>
    </row>
    <row r="1276" spans="1:17" ht="12.75">
      <c r="A1276" s="61" t="str">
        <f ca="1" t="shared" si="259"/>
        <v>Закупка товаров, работ и услуг для муниципальных нужд</v>
      </c>
      <c r="B1276" s="88">
        <v>810</v>
      </c>
      <c r="C1276" s="8" t="s">
        <v>196</v>
      </c>
      <c r="D1276" s="8" t="s">
        <v>225</v>
      </c>
      <c r="E1276" s="115" t="s">
        <v>412</v>
      </c>
      <c r="F1276" s="115">
        <v>200</v>
      </c>
      <c r="G1276" s="69">
        <f>G1277</f>
        <v>1887.8</v>
      </c>
      <c r="H1276" s="69">
        <f>H1277</f>
        <v>0</v>
      </c>
      <c r="I1276" s="69">
        <f t="shared" si="253"/>
        <v>1887.8</v>
      </c>
      <c r="J1276" s="69">
        <f>J1277</f>
        <v>439.2</v>
      </c>
      <c r="K1276" s="85">
        <f t="shared" si="249"/>
        <v>2327</v>
      </c>
      <c r="L1276" s="13">
        <f>L1277</f>
        <v>0</v>
      </c>
      <c r="M1276" s="85">
        <f t="shared" si="246"/>
        <v>2327</v>
      </c>
      <c r="N1276" s="13">
        <f>N1277</f>
        <v>0</v>
      </c>
      <c r="O1276" s="85">
        <f t="shared" si="247"/>
        <v>2327</v>
      </c>
      <c r="P1276" s="13">
        <f>P1277</f>
        <v>-0.8</v>
      </c>
      <c r="Q1276" s="85">
        <f t="shared" si="256"/>
        <v>2326.2</v>
      </c>
    </row>
    <row r="1277" spans="1:17" ht="33">
      <c r="A1277" s="61" t="str">
        <f ca="1" t="shared" si="259"/>
        <v>Иные закупки товаров, работ и услуг для обеспечения муниципальных нужд</v>
      </c>
      <c r="B1277" s="88">
        <v>810</v>
      </c>
      <c r="C1277" s="8" t="s">
        <v>196</v>
      </c>
      <c r="D1277" s="8" t="s">
        <v>225</v>
      </c>
      <c r="E1277" s="115" t="s">
        <v>412</v>
      </c>
      <c r="F1277" s="115">
        <v>240</v>
      </c>
      <c r="G1277" s="69">
        <f>G1278</f>
        <v>1887.8</v>
      </c>
      <c r="H1277" s="69">
        <f>H1278</f>
        <v>0</v>
      </c>
      <c r="I1277" s="69">
        <f t="shared" si="253"/>
        <v>1887.8</v>
      </c>
      <c r="J1277" s="69">
        <f>J1278</f>
        <v>439.2</v>
      </c>
      <c r="K1277" s="85">
        <f t="shared" si="249"/>
        <v>2327</v>
      </c>
      <c r="L1277" s="13">
        <f>L1278</f>
        <v>0</v>
      </c>
      <c r="M1277" s="85">
        <f t="shared" si="246"/>
        <v>2327</v>
      </c>
      <c r="N1277" s="13">
        <f>N1278</f>
        <v>0</v>
      </c>
      <c r="O1277" s="85">
        <f t="shared" si="247"/>
        <v>2327</v>
      </c>
      <c r="P1277" s="13">
        <f>P1278</f>
        <v>-0.8</v>
      </c>
      <c r="Q1277" s="85">
        <f t="shared" si="256"/>
        <v>2326.2</v>
      </c>
    </row>
    <row r="1278" spans="1:17" ht="33">
      <c r="A1278" s="61" t="str">
        <f ca="1" t="shared" si="259"/>
        <v xml:space="preserve">Прочая закупка товаров, работ и услуг для обеспечения муниципальных нужд         </v>
      </c>
      <c r="B1278" s="88">
        <v>810</v>
      </c>
      <c r="C1278" s="8" t="s">
        <v>196</v>
      </c>
      <c r="D1278" s="8" t="s">
        <v>225</v>
      </c>
      <c r="E1278" s="115" t="s">
        <v>412</v>
      </c>
      <c r="F1278" s="115">
        <v>244</v>
      </c>
      <c r="G1278" s="69">
        <v>1887.8</v>
      </c>
      <c r="H1278" s="69"/>
      <c r="I1278" s="69">
        <f t="shared" si="253"/>
        <v>1887.8</v>
      </c>
      <c r="J1278" s="69">
        <v>439.2</v>
      </c>
      <c r="K1278" s="85">
        <f t="shared" si="249"/>
        <v>2327</v>
      </c>
      <c r="L1278" s="13"/>
      <c r="M1278" s="85">
        <f t="shared" si="246"/>
        <v>2327</v>
      </c>
      <c r="N1278" s="13"/>
      <c r="O1278" s="85">
        <f t="shared" si="247"/>
        <v>2327</v>
      </c>
      <c r="P1278" s="13">
        <v>-0.8</v>
      </c>
      <c r="Q1278" s="85">
        <f t="shared" si="256"/>
        <v>2326.2</v>
      </c>
    </row>
    <row r="1279" spans="1:17" s="96" customFormat="1" ht="26.25" customHeight="1">
      <c r="A1279" s="61" t="str">
        <f ca="1" t="shared" si="259"/>
        <v>Иные бюджетные ассигнования</v>
      </c>
      <c r="B1279" s="120">
        <v>810</v>
      </c>
      <c r="C1279" s="8" t="s">
        <v>196</v>
      </c>
      <c r="D1279" s="8" t="s">
        <v>225</v>
      </c>
      <c r="E1279" s="120" t="s">
        <v>412</v>
      </c>
      <c r="F1279" s="120">
        <v>800</v>
      </c>
      <c r="G1279" s="69"/>
      <c r="H1279" s="69"/>
      <c r="I1279" s="69"/>
      <c r="J1279" s="69"/>
      <c r="K1279" s="85"/>
      <c r="L1279" s="13"/>
      <c r="M1279" s="85"/>
      <c r="N1279" s="13"/>
      <c r="O1279" s="85"/>
      <c r="P1279" s="13">
        <f>P1280</f>
        <v>0.8</v>
      </c>
      <c r="Q1279" s="85">
        <f t="shared" si="256"/>
        <v>0.8</v>
      </c>
    </row>
    <row r="1280" spans="1:17" s="96" customFormat="1" ht="27" customHeight="1">
      <c r="A1280" s="61" t="str">
        <f ca="1" t="shared" si="259"/>
        <v>Уплата налогов, сборов и иных платежей</v>
      </c>
      <c r="B1280" s="120">
        <v>810</v>
      </c>
      <c r="C1280" s="8" t="s">
        <v>196</v>
      </c>
      <c r="D1280" s="8" t="s">
        <v>225</v>
      </c>
      <c r="E1280" s="120" t="s">
        <v>412</v>
      </c>
      <c r="F1280" s="120">
        <v>850</v>
      </c>
      <c r="G1280" s="69"/>
      <c r="H1280" s="69"/>
      <c r="I1280" s="69"/>
      <c r="J1280" s="69"/>
      <c r="K1280" s="85"/>
      <c r="L1280" s="13"/>
      <c r="M1280" s="85"/>
      <c r="N1280" s="13"/>
      <c r="O1280" s="85"/>
      <c r="P1280" s="13">
        <f>P1281</f>
        <v>0.8</v>
      </c>
      <c r="Q1280" s="85">
        <f t="shared" si="256"/>
        <v>0.8</v>
      </c>
    </row>
    <row r="1281" spans="1:17" s="96" customFormat="1" ht="23.25" customHeight="1">
      <c r="A1281" s="61" t="str">
        <f ca="1" t="shared" si="259"/>
        <v>Уплата прочих налогов, сборов и иных платежей</v>
      </c>
      <c r="B1281" s="120">
        <v>810</v>
      </c>
      <c r="C1281" s="8" t="s">
        <v>196</v>
      </c>
      <c r="D1281" s="8" t="s">
        <v>225</v>
      </c>
      <c r="E1281" s="120" t="s">
        <v>412</v>
      </c>
      <c r="F1281" s="120">
        <v>852</v>
      </c>
      <c r="G1281" s="69"/>
      <c r="H1281" s="69"/>
      <c r="I1281" s="69"/>
      <c r="J1281" s="69"/>
      <c r="K1281" s="85"/>
      <c r="L1281" s="13"/>
      <c r="M1281" s="85"/>
      <c r="N1281" s="13"/>
      <c r="O1281" s="85"/>
      <c r="P1281" s="13">
        <v>0.8</v>
      </c>
      <c r="Q1281" s="85">
        <f t="shared" si="256"/>
        <v>0.8</v>
      </c>
    </row>
    <row r="1282" spans="1:17" ht="132">
      <c r="A1282" s="61" t="str">
        <f ca="1">IF(ISERROR(MATCH(E1282,Код_КЦСР,0)),"",INDIRECT(ADDRESS(MATCH(E1282,Код_КЦСР,0)+1,2,,,"КЦСР")))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282" s="88">
        <v>810</v>
      </c>
      <c r="C1282" s="8" t="s">
        <v>196</v>
      </c>
      <c r="D1282" s="8" t="s">
        <v>225</v>
      </c>
      <c r="E1282" s="115" t="s">
        <v>411</v>
      </c>
      <c r="F1282" s="115"/>
      <c r="G1282" s="69">
        <f aca="true" t="shared" si="260" ref="G1282:P1284">G1283</f>
        <v>5186.5</v>
      </c>
      <c r="H1282" s="69">
        <f t="shared" si="260"/>
        <v>0</v>
      </c>
      <c r="I1282" s="69">
        <f t="shared" si="253"/>
        <v>5186.5</v>
      </c>
      <c r="J1282" s="69">
        <f t="shared" si="260"/>
        <v>0</v>
      </c>
      <c r="K1282" s="85">
        <f t="shared" si="249"/>
        <v>5186.5</v>
      </c>
      <c r="L1282" s="13">
        <f t="shared" si="260"/>
        <v>0</v>
      </c>
      <c r="M1282" s="85">
        <f aca="true" t="shared" si="261" ref="M1282:M1345">K1282+L1282</f>
        <v>5186.5</v>
      </c>
      <c r="N1282" s="13">
        <f t="shared" si="260"/>
        <v>0</v>
      </c>
      <c r="O1282" s="85">
        <f aca="true" t="shared" si="262" ref="O1282:O1345">M1282+N1282</f>
        <v>5186.5</v>
      </c>
      <c r="P1282" s="13">
        <f t="shared" si="260"/>
        <v>0</v>
      </c>
      <c r="Q1282" s="85">
        <f t="shared" si="256"/>
        <v>5186.5</v>
      </c>
    </row>
    <row r="1283" spans="1:17" ht="12.75">
      <c r="A1283" s="61" t="str">
        <f ca="1">IF(ISERROR(MATCH(F1283,Код_КВР,0)),"",INDIRECT(ADDRESS(MATCH(F1283,Код_КВР,0)+1,2,,,"КВР")))</f>
        <v>Социальное обеспечение и иные выплаты населению</v>
      </c>
      <c r="B1283" s="88">
        <v>810</v>
      </c>
      <c r="C1283" s="8" t="s">
        <v>196</v>
      </c>
      <c r="D1283" s="8" t="s">
        <v>225</v>
      </c>
      <c r="E1283" s="115" t="s">
        <v>411</v>
      </c>
      <c r="F1283" s="115">
        <v>300</v>
      </c>
      <c r="G1283" s="69">
        <f t="shared" si="260"/>
        <v>5186.5</v>
      </c>
      <c r="H1283" s="69">
        <f t="shared" si="260"/>
        <v>0</v>
      </c>
      <c r="I1283" s="69">
        <f t="shared" si="253"/>
        <v>5186.5</v>
      </c>
      <c r="J1283" s="69">
        <f t="shared" si="260"/>
        <v>0</v>
      </c>
      <c r="K1283" s="85">
        <f t="shared" si="249"/>
        <v>5186.5</v>
      </c>
      <c r="L1283" s="13">
        <f t="shared" si="260"/>
        <v>0</v>
      </c>
      <c r="M1283" s="85">
        <f t="shared" si="261"/>
        <v>5186.5</v>
      </c>
      <c r="N1283" s="13">
        <f t="shared" si="260"/>
        <v>0</v>
      </c>
      <c r="O1283" s="85">
        <f t="shared" si="262"/>
        <v>5186.5</v>
      </c>
      <c r="P1283" s="13">
        <f t="shared" si="260"/>
        <v>0</v>
      </c>
      <c r="Q1283" s="85">
        <f t="shared" si="256"/>
        <v>5186.5</v>
      </c>
    </row>
    <row r="1284" spans="1:17" ht="33">
      <c r="A1284" s="61" t="str">
        <f ca="1">IF(ISERROR(MATCH(F1284,Код_КВР,0)),"",INDIRECT(ADDRESS(MATCH(F1284,Код_КВР,0)+1,2,,,"КВР")))</f>
        <v>Социальные выплаты гражданам, кроме публичных нормативных социальных выплат</v>
      </c>
      <c r="B1284" s="88">
        <v>810</v>
      </c>
      <c r="C1284" s="8" t="s">
        <v>196</v>
      </c>
      <c r="D1284" s="8" t="s">
        <v>225</v>
      </c>
      <c r="E1284" s="115" t="s">
        <v>411</v>
      </c>
      <c r="F1284" s="115">
        <v>320</v>
      </c>
      <c r="G1284" s="69">
        <f t="shared" si="260"/>
        <v>5186.5</v>
      </c>
      <c r="H1284" s="69">
        <f t="shared" si="260"/>
        <v>0</v>
      </c>
      <c r="I1284" s="69">
        <f t="shared" si="253"/>
        <v>5186.5</v>
      </c>
      <c r="J1284" s="69">
        <f t="shared" si="260"/>
        <v>0</v>
      </c>
      <c r="K1284" s="85">
        <f t="shared" si="249"/>
        <v>5186.5</v>
      </c>
      <c r="L1284" s="13">
        <f t="shared" si="260"/>
        <v>0</v>
      </c>
      <c r="M1284" s="85">
        <f t="shared" si="261"/>
        <v>5186.5</v>
      </c>
      <c r="N1284" s="13">
        <f t="shared" si="260"/>
        <v>0</v>
      </c>
      <c r="O1284" s="85">
        <f t="shared" si="262"/>
        <v>5186.5</v>
      </c>
      <c r="P1284" s="13">
        <f t="shared" si="260"/>
        <v>0</v>
      </c>
      <c r="Q1284" s="85">
        <f t="shared" si="256"/>
        <v>5186.5</v>
      </c>
    </row>
    <row r="1285" spans="1:17" ht="33">
      <c r="A1285" s="61" t="str">
        <f ca="1">IF(ISERROR(MATCH(F1285,Код_КВР,0)),"",INDIRECT(ADDRESS(MATCH(F1285,Код_КВР,0)+1,2,,,"КВР")))</f>
        <v>Пособия, компенсации и иные социальные выплаты гражданам, кроме публичных нормативных обязательств</v>
      </c>
      <c r="B1285" s="88">
        <v>810</v>
      </c>
      <c r="C1285" s="8" t="s">
        <v>196</v>
      </c>
      <c r="D1285" s="8" t="s">
        <v>225</v>
      </c>
      <c r="E1285" s="115" t="s">
        <v>411</v>
      </c>
      <c r="F1285" s="115">
        <v>321</v>
      </c>
      <c r="G1285" s="69">
        <v>5186.5</v>
      </c>
      <c r="H1285" s="69"/>
      <c r="I1285" s="69">
        <f t="shared" si="253"/>
        <v>5186.5</v>
      </c>
      <c r="J1285" s="69"/>
      <c r="K1285" s="85">
        <f t="shared" si="249"/>
        <v>5186.5</v>
      </c>
      <c r="L1285" s="13"/>
      <c r="M1285" s="85">
        <f t="shared" si="261"/>
        <v>5186.5</v>
      </c>
      <c r="N1285" s="13"/>
      <c r="O1285" s="85">
        <f t="shared" si="262"/>
        <v>5186.5</v>
      </c>
      <c r="P1285" s="13"/>
      <c r="Q1285" s="85">
        <f t="shared" si="256"/>
        <v>5186.5</v>
      </c>
    </row>
    <row r="1286" spans="1:17" ht="33">
      <c r="A1286" s="61" t="str">
        <f ca="1">IF(ISERROR(MATCH(E1286,Код_КЦСР,0)),"",INDIRECT(ADDRESS(MATCH(E1286,Код_КЦСР,0)+1,2,,,"КЦСР")))</f>
        <v>Непрограммные направления деятельности органов местного самоуправления</v>
      </c>
      <c r="B1286" s="88">
        <v>810</v>
      </c>
      <c r="C1286" s="8" t="s">
        <v>196</v>
      </c>
      <c r="D1286" s="8" t="s">
        <v>225</v>
      </c>
      <c r="E1286" s="115" t="s">
        <v>305</v>
      </c>
      <c r="F1286" s="115"/>
      <c r="G1286" s="69">
        <f>G1287</f>
        <v>42665.600000000006</v>
      </c>
      <c r="H1286" s="69">
        <f>H1287</f>
        <v>0</v>
      </c>
      <c r="I1286" s="69">
        <f t="shared" si="253"/>
        <v>42665.600000000006</v>
      </c>
      <c r="J1286" s="69">
        <f>J1287</f>
        <v>-718.2</v>
      </c>
      <c r="K1286" s="85">
        <f t="shared" si="249"/>
        <v>41947.40000000001</v>
      </c>
      <c r="L1286" s="13">
        <f>L1287</f>
        <v>0</v>
      </c>
      <c r="M1286" s="85">
        <f t="shared" si="261"/>
        <v>41947.40000000001</v>
      </c>
      <c r="N1286" s="13">
        <f>N1287</f>
        <v>0</v>
      </c>
      <c r="O1286" s="85">
        <f t="shared" si="262"/>
        <v>41947.40000000001</v>
      </c>
      <c r="P1286" s="13">
        <f>P1287</f>
        <v>0</v>
      </c>
      <c r="Q1286" s="85">
        <f t="shared" si="256"/>
        <v>41947.40000000001</v>
      </c>
    </row>
    <row r="1287" spans="1:17" ht="12.75">
      <c r="A1287" s="61" t="str">
        <f ca="1">IF(ISERROR(MATCH(E1287,Код_КЦСР,0)),"",INDIRECT(ADDRESS(MATCH(E1287,Код_КЦСР,0)+1,2,,,"КЦСР")))</f>
        <v>Расходы, не включенные в муниципальные программы города Череповца</v>
      </c>
      <c r="B1287" s="88">
        <v>810</v>
      </c>
      <c r="C1287" s="8" t="s">
        <v>196</v>
      </c>
      <c r="D1287" s="8" t="s">
        <v>225</v>
      </c>
      <c r="E1287" s="115" t="s">
        <v>307</v>
      </c>
      <c r="F1287" s="115"/>
      <c r="G1287" s="69">
        <f>G1288+G1295+G1301+G1311+G1317</f>
        <v>42665.600000000006</v>
      </c>
      <c r="H1287" s="69">
        <f>H1288+H1295+H1301+H1311+H1317</f>
        <v>0</v>
      </c>
      <c r="I1287" s="69">
        <f t="shared" si="253"/>
        <v>42665.600000000006</v>
      </c>
      <c r="J1287" s="69">
        <f>J1288+J1295+J1301+J1311+J1317</f>
        <v>-718.2</v>
      </c>
      <c r="K1287" s="85">
        <f t="shared" si="249"/>
        <v>41947.40000000001</v>
      </c>
      <c r="L1287" s="13">
        <f>L1288+L1295+L1301+L1311+L1317</f>
        <v>0</v>
      </c>
      <c r="M1287" s="85">
        <f t="shared" si="261"/>
        <v>41947.40000000001</v>
      </c>
      <c r="N1287" s="13">
        <f>N1288+N1295+N1301+N1311+N1317</f>
        <v>0</v>
      </c>
      <c r="O1287" s="85">
        <f t="shared" si="262"/>
        <v>41947.40000000001</v>
      </c>
      <c r="P1287" s="13">
        <f>P1288+P1295+P1301+P1311+P1317</f>
        <v>0</v>
      </c>
      <c r="Q1287" s="85">
        <f t="shared" si="256"/>
        <v>41947.40000000001</v>
      </c>
    </row>
    <row r="1288" spans="1:17" ht="33">
      <c r="A1288" s="61" t="str">
        <f ca="1">IF(ISERROR(MATCH(E1288,Код_КЦСР,0)),"",INDIRECT(ADDRESS(MATCH(E1288,Код_КЦСР,0)+1,2,,,"КЦСР")))</f>
        <v>Руководство и управление в сфере установленных функций органов местного самоуправления</v>
      </c>
      <c r="B1288" s="88">
        <v>810</v>
      </c>
      <c r="C1288" s="8" t="s">
        <v>196</v>
      </c>
      <c r="D1288" s="8" t="s">
        <v>225</v>
      </c>
      <c r="E1288" s="115" t="s">
        <v>309</v>
      </c>
      <c r="F1288" s="115"/>
      <c r="G1288" s="69">
        <f>G1289</f>
        <v>15807.9</v>
      </c>
      <c r="H1288" s="69">
        <f>H1289</f>
        <v>0</v>
      </c>
      <c r="I1288" s="69">
        <f t="shared" si="253"/>
        <v>15807.9</v>
      </c>
      <c r="J1288" s="69">
        <f>J1289</f>
        <v>-718.2</v>
      </c>
      <c r="K1288" s="85">
        <f t="shared" si="249"/>
        <v>15089.699999999999</v>
      </c>
      <c r="L1288" s="13">
        <f>L1289</f>
        <v>0</v>
      </c>
      <c r="M1288" s="85">
        <f t="shared" si="261"/>
        <v>15089.699999999999</v>
      </c>
      <c r="N1288" s="13">
        <f>N1289</f>
        <v>0</v>
      </c>
      <c r="O1288" s="85">
        <f t="shared" si="262"/>
        <v>15089.699999999999</v>
      </c>
      <c r="P1288" s="13">
        <f>P1289</f>
        <v>0</v>
      </c>
      <c r="Q1288" s="85">
        <f t="shared" si="256"/>
        <v>15089.699999999999</v>
      </c>
    </row>
    <row r="1289" spans="1:17" ht="12.75">
      <c r="A1289" s="61" t="str">
        <f ca="1">IF(ISERROR(MATCH(E1289,Код_КЦСР,0)),"",INDIRECT(ADDRESS(MATCH(E1289,Код_КЦСР,0)+1,2,,,"КЦСР")))</f>
        <v>Центральный аппарат</v>
      </c>
      <c r="B1289" s="88">
        <v>810</v>
      </c>
      <c r="C1289" s="8" t="s">
        <v>196</v>
      </c>
      <c r="D1289" s="8" t="s">
        <v>225</v>
      </c>
      <c r="E1289" s="115" t="s">
        <v>312</v>
      </c>
      <c r="F1289" s="115"/>
      <c r="G1289" s="69">
        <f>G1290+G1292</f>
        <v>15807.9</v>
      </c>
      <c r="H1289" s="69">
        <f>H1290+H1292</f>
        <v>0</v>
      </c>
      <c r="I1289" s="69">
        <f t="shared" si="253"/>
        <v>15807.9</v>
      </c>
      <c r="J1289" s="69">
        <f>J1290+J1292</f>
        <v>-718.2</v>
      </c>
      <c r="K1289" s="85">
        <f t="shared" si="249"/>
        <v>15089.699999999999</v>
      </c>
      <c r="L1289" s="13">
        <f>L1290+L1292</f>
        <v>0</v>
      </c>
      <c r="M1289" s="85">
        <f t="shared" si="261"/>
        <v>15089.699999999999</v>
      </c>
      <c r="N1289" s="13">
        <f>N1290+N1292</f>
        <v>0</v>
      </c>
      <c r="O1289" s="85">
        <f t="shared" si="262"/>
        <v>15089.699999999999</v>
      </c>
      <c r="P1289" s="13">
        <f>P1290+P1292</f>
        <v>0</v>
      </c>
      <c r="Q1289" s="85">
        <f t="shared" si="256"/>
        <v>15089.699999999999</v>
      </c>
    </row>
    <row r="1290" spans="1:17" ht="33">
      <c r="A1290" s="61" t="str">
        <f ca="1">IF(ISERROR(MATCH(F1290,Код_КВР,0)),"",INDIRECT(ADDRESS(MATCH(F1290,Код_КВР,0)+1,2,,,"КВР")))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0" s="88">
        <v>810</v>
      </c>
      <c r="C1290" s="8" t="s">
        <v>196</v>
      </c>
      <c r="D1290" s="8" t="s">
        <v>225</v>
      </c>
      <c r="E1290" s="115" t="s">
        <v>312</v>
      </c>
      <c r="F1290" s="115">
        <v>100</v>
      </c>
      <c r="G1290" s="69">
        <f>G1291</f>
        <v>14842.3</v>
      </c>
      <c r="H1290" s="69">
        <f>H1291</f>
        <v>0</v>
      </c>
      <c r="I1290" s="69">
        <f t="shared" si="253"/>
        <v>14842.3</v>
      </c>
      <c r="J1290" s="69">
        <f>J1291</f>
        <v>0</v>
      </c>
      <c r="K1290" s="85">
        <f t="shared" si="249"/>
        <v>14842.3</v>
      </c>
      <c r="L1290" s="13">
        <f>L1291</f>
        <v>0</v>
      </c>
      <c r="M1290" s="85">
        <f t="shared" si="261"/>
        <v>14842.3</v>
      </c>
      <c r="N1290" s="13">
        <f>N1291</f>
        <v>0</v>
      </c>
      <c r="O1290" s="85">
        <f t="shared" si="262"/>
        <v>14842.3</v>
      </c>
      <c r="P1290" s="13">
        <f>P1291</f>
        <v>0</v>
      </c>
      <c r="Q1290" s="85">
        <f t="shared" si="256"/>
        <v>14842.3</v>
      </c>
    </row>
    <row r="1291" spans="1:17" ht="12.75">
      <c r="A1291" s="61" t="str">
        <f ca="1">IF(ISERROR(MATCH(F1291,Код_КВР,0)),"",INDIRECT(ADDRESS(MATCH(F1291,Код_КВР,0)+1,2,,,"КВР")))</f>
        <v>Расходы на выплаты персоналу муниципальных органов</v>
      </c>
      <c r="B1291" s="88">
        <v>810</v>
      </c>
      <c r="C1291" s="8" t="s">
        <v>196</v>
      </c>
      <c r="D1291" s="8" t="s">
        <v>225</v>
      </c>
      <c r="E1291" s="115" t="s">
        <v>312</v>
      </c>
      <c r="F1291" s="115">
        <v>120</v>
      </c>
      <c r="G1291" s="69">
        <v>14842.3</v>
      </c>
      <c r="H1291" s="69"/>
      <c r="I1291" s="69">
        <f t="shared" si="253"/>
        <v>14842.3</v>
      </c>
      <c r="J1291" s="69"/>
      <c r="K1291" s="85">
        <f t="shared" si="249"/>
        <v>14842.3</v>
      </c>
      <c r="L1291" s="13"/>
      <c r="M1291" s="85">
        <f t="shared" si="261"/>
        <v>14842.3</v>
      </c>
      <c r="N1291" s="13"/>
      <c r="O1291" s="85">
        <f t="shared" si="262"/>
        <v>14842.3</v>
      </c>
      <c r="P1291" s="13"/>
      <c r="Q1291" s="85">
        <f t="shared" si="256"/>
        <v>14842.3</v>
      </c>
    </row>
    <row r="1292" spans="1:17" ht="12.75">
      <c r="A1292" s="61" t="str">
        <f ca="1">IF(ISERROR(MATCH(F1292,Код_КВР,0)),"",INDIRECT(ADDRESS(MATCH(F1292,Код_КВР,0)+1,2,,,"КВР")))</f>
        <v>Закупка товаров, работ и услуг для муниципальных нужд</v>
      </c>
      <c r="B1292" s="88">
        <v>810</v>
      </c>
      <c r="C1292" s="8" t="s">
        <v>196</v>
      </c>
      <c r="D1292" s="8" t="s">
        <v>225</v>
      </c>
      <c r="E1292" s="115" t="s">
        <v>312</v>
      </c>
      <c r="F1292" s="115">
        <v>200</v>
      </c>
      <c r="G1292" s="69">
        <f>G1293</f>
        <v>965.6</v>
      </c>
      <c r="H1292" s="69">
        <f>H1293</f>
        <v>0</v>
      </c>
      <c r="I1292" s="69">
        <f t="shared" si="253"/>
        <v>965.6</v>
      </c>
      <c r="J1292" s="69">
        <f>J1293</f>
        <v>-718.2</v>
      </c>
      <c r="K1292" s="85">
        <f t="shared" si="249"/>
        <v>247.39999999999998</v>
      </c>
      <c r="L1292" s="13">
        <f>L1293</f>
        <v>0</v>
      </c>
      <c r="M1292" s="85">
        <f t="shared" si="261"/>
        <v>247.39999999999998</v>
      </c>
      <c r="N1292" s="13">
        <f>N1293</f>
        <v>0</v>
      </c>
      <c r="O1292" s="85">
        <f t="shared" si="262"/>
        <v>247.39999999999998</v>
      </c>
      <c r="P1292" s="13">
        <f>P1293</f>
        <v>0</v>
      </c>
      <c r="Q1292" s="85">
        <f t="shared" si="256"/>
        <v>247.39999999999998</v>
      </c>
    </row>
    <row r="1293" spans="1:17" ht="33">
      <c r="A1293" s="61" t="str">
        <f ca="1">IF(ISERROR(MATCH(F1293,Код_КВР,0)),"",INDIRECT(ADDRESS(MATCH(F1293,Код_КВР,0)+1,2,,,"КВР")))</f>
        <v>Иные закупки товаров, работ и услуг для обеспечения муниципальных нужд</v>
      </c>
      <c r="B1293" s="88">
        <v>810</v>
      </c>
      <c r="C1293" s="8" t="s">
        <v>196</v>
      </c>
      <c r="D1293" s="8" t="s">
        <v>225</v>
      </c>
      <c r="E1293" s="115" t="s">
        <v>312</v>
      </c>
      <c r="F1293" s="115">
        <v>240</v>
      </c>
      <c r="G1293" s="69">
        <f>G1294</f>
        <v>965.6</v>
      </c>
      <c r="H1293" s="69">
        <f>H1294</f>
        <v>0</v>
      </c>
      <c r="I1293" s="69">
        <f t="shared" si="253"/>
        <v>965.6</v>
      </c>
      <c r="J1293" s="69">
        <f>J1294</f>
        <v>-718.2</v>
      </c>
      <c r="K1293" s="85">
        <f aca="true" t="shared" si="263" ref="K1293:K1370">I1293+J1293</f>
        <v>247.39999999999998</v>
      </c>
      <c r="L1293" s="13">
        <f>L1294</f>
        <v>0</v>
      </c>
      <c r="M1293" s="85">
        <f t="shared" si="261"/>
        <v>247.39999999999998</v>
      </c>
      <c r="N1293" s="13">
        <f>N1294</f>
        <v>0</v>
      </c>
      <c r="O1293" s="85">
        <f t="shared" si="262"/>
        <v>247.39999999999998</v>
      </c>
      <c r="P1293" s="13">
        <f>P1294</f>
        <v>0</v>
      </c>
      <c r="Q1293" s="85">
        <f t="shared" si="256"/>
        <v>247.39999999999998</v>
      </c>
    </row>
    <row r="1294" spans="1:17" ht="33">
      <c r="A1294" s="61" t="str">
        <f ca="1">IF(ISERROR(MATCH(F1294,Код_КВР,0)),"",INDIRECT(ADDRESS(MATCH(F1294,Код_КВР,0)+1,2,,,"КВР")))</f>
        <v xml:space="preserve">Прочая закупка товаров, работ и услуг для обеспечения муниципальных нужд         </v>
      </c>
      <c r="B1294" s="88">
        <v>810</v>
      </c>
      <c r="C1294" s="8" t="s">
        <v>196</v>
      </c>
      <c r="D1294" s="8" t="s">
        <v>225</v>
      </c>
      <c r="E1294" s="115" t="s">
        <v>312</v>
      </c>
      <c r="F1294" s="115">
        <v>244</v>
      </c>
      <c r="G1294" s="69">
        <v>965.6</v>
      </c>
      <c r="H1294" s="69"/>
      <c r="I1294" s="69">
        <f t="shared" si="253"/>
        <v>965.6</v>
      </c>
      <c r="J1294" s="69">
        <f>-370.2-348</f>
        <v>-718.2</v>
      </c>
      <c r="K1294" s="85">
        <f t="shared" si="263"/>
        <v>247.39999999999998</v>
      </c>
      <c r="L1294" s="13"/>
      <c r="M1294" s="85">
        <f t="shared" si="261"/>
        <v>247.39999999999998</v>
      </c>
      <c r="N1294" s="13"/>
      <c r="O1294" s="85">
        <f t="shared" si="262"/>
        <v>247.39999999999998</v>
      </c>
      <c r="P1294" s="13"/>
      <c r="Q1294" s="85">
        <f t="shared" si="256"/>
        <v>247.39999999999998</v>
      </c>
    </row>
    <row r="1295" spans="1:17" ht="33">
      <c r="A1295" s="61" t="str">
        <f ca="1">IF(ISERROR(MATCH(E1295,Код_КЦСР,0)),"",INDIRECT(ADDRESS(MATCH(E1295,Код_КЦСР,0)+1,2,,,"КЦСР")))</f>
        <v>Оплата жилищно-коммунальных услуг отдельным категориям граждан за счет субвенций из федерального бюджета</v>
      </c>
      <c r="B1295" s="88">
        <v>810</v>
      </c>
      <c r="C1295" s="8" t="s">
        <v>196</v>
      </c>
      <c r="D1295" s="8" t="s">
        <v>225</v>
      </c>
      <c r="E1295" s="115" t="s">
        <v>407</v>
      </c>
      <c r="F1295" s="115"/>
      <c r="G1295" s="69">
        <f>G1296</f>
        <v>1390</v>
      </c>
      <c r="H1295" s="69">
        <f>H1296</f>
        <v>0</v>
      </c>
      <c r="I1295" s="69">
        <f t="shared" si="253"/>
        <v>1390</v>
      </c>
      <c r="J1295" s="69">
        <f>J1296+J1298</f>
        <v>0</v>
      </c>
      <c r="K1295" s="85">
        <f t="shared" si="263"/>
        <v>1390</v>
      </c>
      <c r="L1295" s="13">
        <f>L1296+L1298</f>
        <v>0</v>
      </c>
      <c r="M1295" s="85">
        <f t="shared" si="261"/>
        <v>1390</v>
      </c>
      <c r="N1295" s="13">
        <f>N1296+N1298</f>
        <v>0</v>
      </c>
      <c r="O1295" s="85">
        <f t="shared" si="262"/>
        <v>1390</v>
      </c>
      <c r="P1295" s="13">
        <f>P1296+P1298</f>
        <v>0</v>
      </c>
      <c r="Q1295" s="85">
        <f t="shared" si="256"/>
        <v>1390</v>
      </c>
    </row>
    <row r="1296" spans="1:17" ht="33">
      <c r="A1296" s="61" t="str">
        <f ca="1">IF(ISERROR(MATCH(F1296,Код_КВР,0)),"",INDIRECT(ADDRESS(MATCH(F1296,Код_КВР,0)+1,2,,,"КВР")))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296" s="88">
        <v>810</v>
      </c>
      <c r="C1296" s="8" t="s">
        <v>196</v>
      </c>
      <c r="D1296" s="8" t="s">
        <v>225</v>
      </c>
      <c r="E1296" s="115" t="s">
        <v>407</v>
      </c>
      <c r="F1296" s="115">
        <v>100</v>
      </c>
      <c r="G1296" s="69">
        <f>G1297</f>
        <v>1390</v>
      </c>
      <c r="H1296" s="69">
        <f>H1297</f>
        <v>0</v>
      </c>
      <c r="I1296" s="69">
        <f t="shared" si="253"/>
        <v>1390</v>
      </c>
      <c r="J1296" s="69">
        <f>J1297</f>
        <v>-435</v>
      </c>
      <c r="K1296" s="85">
        <f t="shared" si="263"/>
        <v>955</v>
      </c>
      <c r="L1296" s="13">
        <f>L1297</f>
        <v>0</v>
      </c>
      <c r="M1296" s="85">
        <f t="shared" si="261"/>
        <v>955</v>
      </c>
      <c r="N1296" s="13">
        <f>N1297</f>
        <v>0</v>
      </c>
      <c r="O1296" s="85">
        <f t="shared" si="262"/>
        <v>955</v>
      </c>
      <c r="P1296" s="13">
        <f>P1297</f>
        <v>0</v>
      </c>
      <c r="Q1296" s="85">
        <f t="shared" si="256"/>
        <v>955</v>
      </c>
    </row>
    <row r="1297" spans="1:17" ht="12.75">
      <c r="A1297" s="61" t="str">
        <f ca="1">IF(ISERROR(MATCH(F1297,Код_КВР,0)),"",INDIRECT(ADDRESS(MATCH(F1297,Код_КВР,0)+1,2,,,"КВР")))</f>
        <v>Расходы на выплаты персоналу муниципальных органов</v>
      </c>
      <c r="B1297" s="88">
        <v>810</v>
      </c>
      <c r="C1297" s="8" t="s">
        <v>196</v>
      </c>
      <c r="D1297" s="8" t="s">
        <v>225</v>
      </c>
      <c r="E1297" s="115" t="s">
        <v>407</v>
      </c>
      <c r="F1297" s="115">
        <v>120</v>
      </c>
      <c r="G1297" s="69">
        <v>1390</v>
      </c>
      <c r="H1297" s="69"/>
      <c r="I1297" s="69">
        <f t="shared" si="253"/>
        <v>1390</v>
      </c>
      <c r="J1297" s="69">
        <v>-435</v>
      </c>
      <c r="K1297" s="85">
        <f t="shared" si="263"/>
        <v>955</v>
      </c>
      <c r="L1297" s="13"/>
      <c r="M1297" s="85">
        <f t="shared" si="261"/>
        <v>955</v>
      </c>
      <c r="N1297" s="13"/>
      <c r="O1297" s="85">
        <f t="shared" si="262"/>
        <v>955</v>
      </c>
      <c r="P1297" s="13"/>
      <c r="Q1297" s="85">
        <f t="shared" si="256"/>
        <v>955</v>
      </c>
    </row>
    <row r="1298" spans="1:17" ht="12.75">
      <c r="A1298" s="61" t="str">
        <f ca="1">IF(ISERROR(MATCH(F1298,Код_КВР,0)),"",INDIRECT(ADDRESS(MATCH(F1298,Код_КВР,0)+1,2,,,"КВР")))</f>
        <v>Закупка товаров, работ и услуг для муниципальных нужд</v>
      </c>
      <c r="B1298" s="88">
        <v>810</v>
      </c>
      <c r="C1298" s="8" t="s">
        <v>196</v>
      </c>
      <c r="D1298" s="8" t="s">
        <v>225</v>
      </c>
      <c r="E1298" s="115" t="s">
        <v>407</v>
      </c>
      <c r="F1298" s="115">
        <v>200</v>
      </c>
      <c r="G1298" s="69"/>
      <c r="H1298" s="69"/>
      <c r="I1298" s="69"/>
      <c r="J1298" s="69">
        <f>J1299</f>
        <v>435</v>
      </c>
      <c r="K1298" s="85">
        <f t="shared" si="263"/>
        <v>435</v>
      </c>
      <c r="L1298" s="13">
        <f>L1299</f>
        <v>0</v>
      </c>
      <c r="M1298" s="85">
        <f t="shared" si="261"/>
        <v>435</v>
      </c>
      <c r="N1298" s="13">
        <f>N1299</f>
        <v>0</v>
      </c>
      <c r="O1298" s="85">
        <f t="shared" si="262"/>
        <v>435</v>
      </c>
      <c r="P1298" s="13">
        <f>P1299</f>
        <v>0</v>
      </c>
      <c r="Q1298" s="85">
        <f t="shared" si="256"/>
        <v>435</v>
      </c>
    </row>
    <row r="1299" spans="1:17" ht="33">
      <c r="A1299" s="61" t="str">
        <f ca="1">IF(ISERROR(MATCH(F1299,Код_КВР,0)),"",INDIRECT(ADDRESS(MATCH(F1299,Код_КВР,0)+1,2,,,"КВР")))</f>
        <v>Иные закупки товаров, работ и услуг для обеспечения муниципальных нужд</v>
      </c>
      <c r="B1299" s="88">
        <v>810</v>
      </c>
      <c r="C1299" s="8" t="s">
        <v>196</v>
      </c>
      <c r="D1299" s="8" t="s">
        <v>225</v>
      </c>
      <c r="E1299" s="115" t="s">
        <v>407</v>
      </c>
      <c r="F1299" s="115">
        <v>240</v>
      </c>
      <c r="G1299" s="69"/>
      <c r="H1299" s="69"/>
      <c r="I1299" s="69"/>
      <c r="J1299" s="69">
        <f>J1300</f>
        <v>435</v>
      </c>
      <c r="K1299" s="85">
        <f t="shared" si="263"/>
        <v>435</v>
      </c>
      <c r="L1299" s="13">
        <f>L1300</f>
        <v>0</v>
      </c>
      <c r="M1299" s="85">
        <f t="shared" si="261"/>
        <v>435</v>
      </c>
      <c r="N1299" s="13">
        <f>N1300</f>
        <v>0</v>
      </c>
      <c r="O1299" s="85">
        <f t="shared" si="262"/>
        <v>435</v>
      </c>
      <c r="P1299" s="13">
        <f>P1300</f>
        <v>0</v>
      </c>
      <c r="Q1299" s="85">
        <f t="shared" si="256"/>
        <v>435</v>
      </c>
    </row>
    <row r="1300" spans="1:17" ht="33">
      <c r="A1300" s="61" t="str">
        <f ca="1">IF(ISERROR(MATCH(F1300,Код_КВР,0)),"",INDIRECT(ADDRESS(MATCH(F1300,Код_КВР,0)+1,2,,,"КВР")))</f>
        <v xml:space="preserve">Прочая закупка товаров, работ и услуг для обеспечения муниципальных нужд         </v>
      </c>
      <c r="B1300" s="88">
        <v>810</v>
      </c>
      <c r="C1300" s="8" t="s">
        <v>196</v>
      </c>
      <c r="D1300" s="8" t="s">
        <v>225</v>
      </c>
      <c r="E1300" s="115" t="s">
        <v>407</v>
      </c>
      <c r="F1300" s="115">
        <v>244</v>
      </c>
      <c r="G1300" s="69"/>
      <c r="H1300" s="69"/>
      <c r="I1300" s="69"/>
      <c r="J1300" s="69">
        <v>435</v>
      </c>
      <c r="K1300" s="85">
        <f t="shared" si="263"/>
        <v>435</v>
      </c>
      <c r="L1300" s="13"/>
      <c r="M1300" s="85">
        <f t="shared" si="261"/>
        <v>435</v>
      </c>
      <c r="N1300" s="13"/>
      <c r="O1300" s="85">
        <f t="shared" si="262"/>
        <v>435</v>
      </c>
      <c r="P1300" s="13"/>
      <c r="Q1300" s="85">
        <f t="shared" si="256"/>
        <v>435</v>
      </c>
    </row>
    <row r="1301" spans="1:17" ht="82.5">
      <c r="A1301" s="61" t="str">
        <f ca="1">IF(ISERROR(MATCH(E1301,Код_КЦСР,0)),"",INDIRECT(ADDRESS(MATCH(E1301,Код_КЦСР,0)+1,2,,,"КЦСР")))</f>
        <v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субвенций из областного бюджета</v>
      </c>
      <c r="B1301" s="88">
        <v>810</v>
      </c>
      <c r="C1301" s="8" t="s">
        <v>196</v>
      </c>
      <c r="D1301" s="8" t="s">
        <v>225</v>
      </c>
      <c r="E1301" s="115" t="s">
        <v>405</v>
      </c>
      <c r="F1301" s="115"/>
      <c r="G1301" s="69">
        <f>G1302+G1304</f>
        <v>21882.500000000004</v>
      </c>
      <c r="H1301" s="69">
        <f>H1302+H1304</f>
        <v>0</v>
      </c>
      <c r="I1301" s="69">
        <f t="shared" si="253"/>
        <v>21882.500000000004</v>
      </c>
      <c r="J1301" s="69">
        <f>J1302+J1304+J1307</f>
        <v>0</v>
      </c>
      <c r="K1301" s="85">
        <f t="shared" si="263"/>
        <v>21882.500000000004</v>
      </c>
      <c r="L1301" s="13">
        <f>L1302+L1304+L1307</f>
        <v>0</v>
      </c>
      <c r="M1301" s="85">
        <f t="shared" si="261"/>
        <v>21882.500000000004</v>
      </c>
      <c r="N1301" s="13">
        <f>N1302+N1304+N1307</f>
        <v>0</v>
      </c>
      <c r="O1301" s="85">
        <f t="shared" si="262"/>
        <v>21882.500000000004</v>
      </c>
      <c r="P1301" s="13">
        <f>P1302+P1304+P1307</f>
        <v>0</v>
      </c>
      <c r="Q1301" s="85">
        <f t="shared" si="256"/>
        <v>21882.500000000004</v>
      </c>
    </row>
    <row r="1302" spans="1:17" ht="33">
      <c r="A1302" s="61" t="str">
        <f ca="1">IF(ISERROR(MATCH(F1302,Код_КВР,0)),"",INDIRECT(ADDRESS(MATCH(F1302,Код_КВР,0)+1,2,,,"КВР")))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02" s="88">
        <v>810</v>
      </c>
      <c r="C1302" s="8" t="s">
        <v>196</v>
      </c>
      <c r="D1302" s="8" t="s">
        <v>225</v>
      </c>
      <c r="E1302" s="115" t="s">
        <v>405</v>
      </c>
      <c r="F1302" s="115">
        <v>100</v>
      </c>
      <c r="G1302" s="69">
        <f>G1303</f>
        <v>20191.300000000003</v>
      </c>
      <c r="H1302" s="69">
        <f>H1303</f>
        <v>0</v>
      </c>
      <c r="I1302" s="69">
        <f t="shared" si="253"/>
        <v>20191.300000000003</v>
      </c>
      <c r="J1302" s="69">
        <f>J1303</f>
        <v>7.5</v>
      </c>
      <c r="K1302" s="85">
        <f t="shared" si="263"/>
        <v>20198.800000000003</v>
      </c>
      <c r="L1302" s="13">
        <f>L1303</f>
        <v>0</v>
      </c>
      <c r="M1302" s="85">
        <f t="shared" si="261"/>
        <v>20198.800000000003</v>
      </c>
      <c r="N1302" s="13">
        <f>N1303</f>
        <v>0</v>
      </c>
      <c r="O1302" s="85">
        <f t="shared" si="262"/>
        <v>20198.800000000003</v>
      </c>
      <c r="P1302" s="13">
        <f>P1303</f>
        <v>0</v>
      </c>
      <c r="Q1302" s="85">
        <f t="shared" si="256"/>
        <v>20198.800000000003</v>
      </c>
    </row>
    <row r="1303" spans="1:17" ht="12.75">
      <c r="A1303" s="61" t="str">
        <f ca="1">IF(ISERROR(MATCH(F1303,Код_КВР,0)),"",INDIRECT(ADDRESS(MATCH(F1303,Код_КВР,0)+1,2,,,"КВР")))</f>
        <v>Расходы на выплаты персоналу муниципальных органов</v>
      </c>
      <c r="B1303" s="88">
        <v>810</v>
      </c>
      <c r="C1303" s="8" t="s">
        <v>196</v>
      </c>
      <c r="D1303" s="8" t="s">
        <v>225</v>
      </c>
      <c r="E1303" s="115" t="s">
        <v>405</v>
      </c>
      <c r="F1303" s="115">
        <v>120</v>
      </c>
      <c r="G1303" s="69">
        <f>20069.9+121.4</f>
        <v>20191.300000000003</v>
      </c>
      <c r="H1303" s="69"/>
      <c r="I1303" s="69">
        <f t="shared" si="253"/>
        <v>20191.300000000003</v>
      </c>
      <c r="J1303" s="69">
        <v>7.5</v>
      </c>
      <c r="K1303" s="85">
        <f t="shared" si="263"/>
        <v>20198.800000000003</v>
      </c>
      <c r="L1303" s="13"/>
      <c r="M1303" s="85">
        <f t="shared" si="261"/>
        <v>20198.800000000003</v>
      </c>
      <c r="N1303" s="13"/>
      <c r="O1303" s="85">
        <f t="shared" si="262"/>
        <v>20198.800000000003</v>
      </c>
      <c r="P1303" s="13"/>
      <c r="Q1303" s="85">
        <f t="shared" si="256"/>
        <v>20198.800000000003</v>
      </c>
    </row>
    <row r="1304" spans="1:17" ht="12.75">
      <c r="A1304" s="61" t="str">
        <f ca="1">IF(ISERROR(MATCH(F1304,Код_КВР,0)),"",INDIRECT(ADDRESS(MATCH(F1304,Код_КВР,0)+1,2,,,"КВР")))</f>
        <v>Закупка товаров, работ и услуг для муниципальных нужд</v>
      </c>
      <c r="B1304" s="88">
        <v>810</v>
      </c>
      <c r="C1304" s="8" t="s">
        <v>196</v>
      </c>
      <c r="D1304" s="8" t="s">
        <v>225</v>
      </c>
      <c r="E1304" s="115" t="s">
        <v>405</v>
      </c>
      <c r="F1304" s="115">
        <v>200</v>
      </c>
      <c r="G1304" s="69">
        <f>G1305</f>
        <v>1691.1999999999998</v>
      </c>
      <c r="H1304" s="69">
        <f>H1305</f>
        <v>0</v>
      </c>
      <c r="I1304" s="69">
        <f t="shared" si="253"/>
        <v>1691.1999999999998</v>
      </c>
      <c r="J1304" s="69">
        <f>J1305</f>
        <v>-24.9</v>
      </c>
      <c r="K1304" s="85">
        <f t="shared" si="263"/>
        <v>1666.2999999999997</v>
      </c>
      <c r="L1304" s="13">
        <f>L1305</f>
        <v>0</v>
      </c>
      <c r="M1304" s="85">
        <f t="shared" si="261"/>
        <v>1666.2999999999997</v>
      </c>
      <c r="N1304" s="13">
        <f>N1305</f>
        <v>0</v>
      </c>
      <c r="O1304" s="85">
        <f t="shared" si="262"/>
        <v>1666.2999999999997</v>
      </c>
      <c r="P1304" s="13">
        <f>P1305</f>
        <v>0</v>
      </c>
      <c r="Q1304" s="85">
        <f t="shared" si="256"/>
        <v>1666.2999999999997</v>
      </c>
    </row>
    <row r="1305" spans="1:17" ht="33">
      <c r="A1305" s="61" t="str">
        <f ca="1">IF(ISERROR(MATCH(F1305,Код_КВР,0)),"",INDIRECT(ADDRESS(MATCH(F1305,Код_КВР,0)+1,2,,,"КВР")))</f>
        <v>Иные закупки товаров, работ и услуг для обеспечения муниципальных нужд</v>
      </c>
      <c r="B1305" s="88">
        <v>810</v>
      </c>
      <c r="C1305" s="8" t="s">
        <v>196</v>
      </c>
      <c r="D1305" s="8" t="s">
        <v>225</v>
      </c>
      <c r="E1305" s="115" t="s">
        <v>405</v>
      </c>
      <c r="F1305" s="115">
        <v>240</v>
      </c>
      <c r="G1305" s="69">
        <f>G1306</f>
        <v>1691.1999999999998</v>
      </c>
      <c r="H1305" s="69">
        <f>H1306</f>
        <v>0</v>
      </c>
      <c r="I1305" s="69">
        <f t="shared" si="253"/>
        <v>1691.1999999999998</v>
      </c>
      <c r="J1305" s="69">
        <f>J1306</f>
        <v>-24.9</v>
      </c>
      <c r="K1305" s="85">
        <f t="shared" si="263"/>
        <v>1666.2999999999997</v>
      </c>
      <c r="L1305" s="13">
        <f>L1306</f>
        <v>0</v>
      </c>
      <c r="M1305" s="85">
        <f t="shared" si="261"/>
        <v>1666.2999999999997</v>
      </c>
      <c r="N1305" s="13">
        <f>N1306</f>
        <v>0</v>
      </c>
      <c r="O1305" s="85">
        <f t="shared" si="262"/>
        <v>1666.2999999999997</v>
      </c>
      <c r="P1305" s="13">
        <f>P1306</f>
        <v>0</v>
      </c>
      <c r="Q1305" s="85">
        <f t="shared" si="256"/>
        <v>1666.2999999999997</v>
      </c>
    </row>
    <row r="1306" spans="1:17" ht="33">
      <c r="A1306" s="61" t="str">
        <f ca="1">IF(ISERROR(MATCH(F1306,Код_КВР,0)),"",INDIRECT(ADDRESS(MATCH(F1306,Код_КВР,0)+1,2,,,"КВР")))</f>
        <v xml:space="preserve">Прочая закупка товаров, работ и услуг для обеспечения муниципальных нужд         </v>
      </c>
      <c r="B1306" s="88">
        <v>810</v>
      </c>
      <c r="C1306" s="8" t="s">
        <v>196</v>
      </c>
      <c r="D1306" s="8" t="s">
        <v>225</v>
      </c>
      <c r="E1306" s="115" t="s">
        <v>405</v>
      </c>
      <c r="F1306" s="115">
        <v>244</v>
      </c>
      <c r="G1306" s="69">
        <f>1509.1+182.1</f>
        <v>1691.1999999999998</v>
      </c>
      <c r="H1306" s="69"/>
      <c r="I1306" s="69">
        <f t="shared" si="253"/>
        <v>1691.1999999999998</v>
      </c>
      <c r="J1306" s="69">
        <v>-24.9</v>
      </c>
      <c r="K1306" s="85">
        <f t="shared" si="263"/>
        <v>1666.2999999999997</v>
      </c>
      <c r="L1306" s="13"/>
      <c r="M1306" s="85">
        <f t="shared" si="261"/>
        <v>1666.2999999999997</v>
      </c>
      <c r="N1306" s="13"/>
      <c r="O1306" s="85">
        <f t="shared" si="262"/>
        <v>1666.2999999999997</v>
      </c>
      <c r="P1306" s="13"/>
      <c r="Q1306" s="85">
        <f t="shared" si="256"/>
        <v>1666.2999999999997</v>
      </c>
    </row>
    <row r="1307" spans="1:17" ht="12.75">
      <c r="A1307" s="61" t="str">
        <f aca="true" t="shared" si="264" ref="A1307:A1308">IF(ISERROR(MATCH(F1307,Код_КВР,0)),"",INDIRECT(ADDRESS(MATCH(F1307,Код_КВР,0)+1,2,,,"КВР")))</f>
        <v>Иные бюджетные ассигнования</v>
      </c>
      <c r="B1307" s="88">
        <v>810</v>
      </c>
      <c r="C1307" s="8" t="s">
        <v>196</v>
      </c>
      <c r="D1307" s="8" t="s">
        <v>225</v>
      </c>
      <c r="E1307" s="115" t="s">
        <v>405</v>
      </c>
      <c r="F1307" s="115">
        <v>800</v>
      </c>
      <c r="G1307" s="69"/>
      <c r="H1307" s="69"/>
      <c r="I1307" s="69"/>
      <c r="J1307" s="69">
        <f>J1308</f>
        <v>17.4</v>
      </c>
      <c r="K1307" s="85">
        <f t="shared" si="263"/>
        <v>17.4</v>
      </c>
      <c r="L1307" s="13">
        <f>L1308</f>
        <v>0</v>
      </c>
      <c r="M1307" s="85">
        <f t="shared" si="261"/>
        <v>17.4</v>
      </c>
      <c r="N1307" s="13">
        <f>N1308</f>
        <v>0</v>
      </c>
      <c r="O1307" s="85">
        <f t="shared" si="262"/>
        <v>17.4</v>
      </c>
      <c r="P1307" s="13">
        <f>P1308</f>
        <v>0</v>
      </c>
      <c r="Q1307" s="85">
        <f t="shared" si="256"/>
        <v>17.4</v>
      </c>
    </row>
    <row r="1308" spans="1:17" ht="12.75">
      <c r="A1308" s="61" t="str">
        <f ca="1" t="shared" si="264"/>
        <v>Уплата налогов, сборов и иных платежей</v>
      </c>
      <c r="B1308" s="88">
        <v>810</v>
      </c>
      <c r="C1308" s="8" t="s">
        <v>196</v>
      </c>
      <c r="D1308" s="8" t="s">
        <v>225</v>
      </c>
      <c r="E1308" s="115" t="s">
        <v>405</v>
      </c>
      <c r="F1308" s="115">
        <v>850</v>
      </c>
      <c r="G1308" s="69"/>
      <c r="H1308" s="69"/>
      <c r="I1308" s="69"/>
      <c r="J1308" s="69">
        <f>J1309+J1310</f>
        <v>17.4</v>
      </c>
      <c r="K1308" s="85">
        <f t="shared" si="263"/>
        <v>17.4</v>
      </c>
      <c r="L1308" s="13">
        <f>L1309+L1310</f>
        <v>0</v>
      </c>
      <c r="M1308" s="85">
        <f t="shared" si="261"/>
        <v>17.4</v>
      </c>
      <c r="N1308" s="13">
        <f>N1309+N1310</f>
        <v>0</v>
      </c>
      <c r="O1308" s="85">
        <f t="shared" si="262"/>
        <v>17.4</v>
      </c>
      <c r="P1308" s="13">
        <f>P1309+P1310</f>
        <v>0</v>
      </c>
      <c r="Q1308" s="85">
        <f t="shared" si="256"/>
        <v>17.4</v>
      </c>
    </row>
    <row r="1309" spans="1:17" ht="12.75">
      <c r="A1309" s="61" t="str">
        <f ca="1">IF(ISERROR(MATCH(F1309,Код_КВР,0)),"",INDIRECT(ADDRESS(MATCH(F1309,Код_КВР,0)+1,2,,,"КВР")))</f>
        <v>Уплата налога на имущество организаций и земельного налога</v>
      </c>
      <c r="B1309" s="88">
        <v>810</v>
      </c>
      <c r="C1309" s="8" t="s">
        <v>196</v>
      </c>
      <c r="D1309" s="8" t="s">
        <v>225</v>
      </c>
      <c r="E1309" s="115" t="s">
        <v>405</v>
      </c>
      <c r="F1309" s="115">
        <v>851</v>
      </c>
      <c r="G1309" s="69"/>
      <c r="H1309" s="69"/>
      <c r="I1309" s="69"/>
      <c r="J1309" s="69">
        <v>7.4</v>
      </c>
      <c r="K1309" s="85">
        <f t="shared" si="263"/>
        <v>7.4</v>
      </c>
      <c r="L1309" s="13"/>
      <c r="M1309" s="85">
        <f t="shared" si="261"/>
        <v>7.4</v>
      </c>
      <c r="N1309" s="13"/>
      <c r="O1309" s="85">
        <f t="shared" si="262"/>
        <v>7.4</v>
      </c>
      <c r="P1309" s="13"/>
      <c r="Q1309" s="85">
        <f t="shared" si="256"/>
        <v>7.4</v>
      </c>
    </row>
    <row r="1310" spans="1:17" ht="12.75">
      <c r="A1310" s="61" t="str">
        <f ca="1">IF(ISERROR(MATCH(F1310,Код_КВР,0)),"",INDIRECT(ADDRESS(MATCH(F1310,Код_КВР,0)+1,2,,,"КВР")))</f>
        <v>Уплата прочих налогов, сборов и иных платежей</v>
      </c>
      <c r="B1310" s="88">
        <v>810</v>
      </c>
      <c r="C1310" s="8" t="s">
        <v>196</v>
      </c>
      <c r="D1310" s="8" t="s">
        <v>225</v>
      </c>
      <c r="E1310" s="115" t="s">
        <v>405</v>
      </c>
      <c r="F1310" s="115">
        <v>852</v>
      </c>
      <c r="G1310" s="69"/>
      <c r="H1310" s="69"/>
      <c r="I1310" s="69"/>
      <c r="J1310" s="69">
        <v>10</v>
      </c>
      <c r="K1310" s="85">
        <f t="shared" si="263"/>
        <v>10</v>
      </c>
      <c r="L1310" s="13"/>
      <c r="M1310" s="85">
        <f t="shared" si="261"/>
        <v>10</v>
      </c>
      <c r="N1310" s="13"/>
      <c r="O1310" s="85">
        <f t="shared" si="262"/>
        <v>10</v>
      </c>
      <c r="P1310" s="13"/>
      <c r="Q1310" s="85">
        <f t="shared" si="256"/>
        <v>10</v>
      </c>
    </row>
    <row r="1311" spans="1:17" ht="132">
      <c r="A1311" s="61" t="str">
        <f ca="1">IF(ISERROR(MATCH(E1311,Код_КЦСР,0)),"",INDIRECT(ADDRESS(MATCH(E1311,Код_КЦСР,0)+1,2,,,"КЦСР")))</f>
        <v>Осуществление отдельных государственных полномочий по организации и осуществлению деятельности по опеке и попечительству в отношении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 за счет субвенций из областного бюджета</v>
      </c>
      <c r="B1311" s="88">
        <v>810</v>
      </c>
      <c r="C1311" s="8" t="s">
        <v>196</v>
      </c>
      <c r="D1311" s="8" t="s">
        <v>225</v>
      </c>
      <c r="E1311" s="115" t="s">
        <v>400</v>
      </c>
      <c r="F1311" s="115"/>
      <c r="G1311" s="69">
        <f>G1312+G1314</f>
        <v>2682.5</v>
      </c>
      <c r="H1311" s="69">
        <f>H1312+H1314</f>
        <v>0</v>
      </c>
      <c r="I1311" s="69">
        <f t="shared" si="253"/>
        <v>2682.5</v>
      </c>
      <c r="J1311" s="69">
        <f>J1312+J1314</f>
        <v>0</v>
      </c>
      <c r="K1311" s="85">
        <f t="shared" si="263"/>
        <v>2682.5</v>
      </c>
      <c r="L1311" s="13">
        <f>L1312+L1314</f>
        <v>0</v>
      </c>
      <c r="M1311" s="85">
        <f t="shared" si="261"/>
        <v>2682.5</v>
      </c>
      <c r="N1311" s="13">
        <f>N1312+N1314</f>
        <v>0</v>
      </c>
      <c r="O1311" s="85">
        <f t="shared" si="262"/>
        <v>2682.5</v>
      </c>
      <c r="P1311" s="13">
        <f>P1312+P1314</f>
        <v>0</v>
      </c>
      <c r="Q1311" s="85">
        <f t="shared" si="256"/>
        <v>2682.5</v>
      </c>
    </row>
    <row r="1312" spans="1:17" ht="33">
      <c r="A1312" s="61" t="str">
        <f ca="1">IF(ISERROR(MATCH(F1312,Код_КВР,0)),"",INDIRECT(ADDRESS(MATCH(F1312,Код_КВР,0)+1,2,,,"КВР")))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12" s="88">
        <v>810</v>
      </c>
      <c r="C1312" s="8" t="s">
        <v>196</v>
      </c>
      <c r="D1312" s="8" t="s">
        <v>225</v>
      </c>
      <c r="E1312" s="115" t="s">
        <v>400</v>
      </c>
      <c r="F1312" s="115">
        <v>100</v>
      </c>
      <c r="G1312" s="69">
        <f>G1313</f>
        <v>2180.9</v>
      </c>
      <c r="H1312" s="69">
        <f>H1313</f>
        <v>0</v>
      </c>
      <c r="I1312" s="69">
        <f t="shared" si="253"/>
        <v>2180.9</v>
      </c>
      <c r="J1312" s="69">
        <f>J1313</f>
        <v>0</v>
      </c>
      <c r="K1312" s="85">
        <f t="shared" si="263"/>
        <v>2180.9</v>
      </c>
      <c r="L1312" s="13">
        <f>L1313</f>
        <v>0</v>
      </c>
      <c r="M1312" s="85">
        <f t="shared" si="261"/>
        <v>2180.9</v>
      </c>
      <c r="N1312" s="13">
        <f>N1313</f>
        <v>0</v>
      </c>
      <c r="O1312" s="85">
        <f t="shared" si="262"/>
        <v>2180.9</v>
      </c>
      <c r="P1312" s="13">
        <f>P1313</f>
        <v>0</v>
      </c>
      <c r="Q1312" s="85">
        <f t="shared" si="256"/>
        <v>2180.9</v>
      </c>
    </row>
    <row r="1313" spans="1:17" ht="12.75">
      <c r="A1313" s="61" t="str">
        <f ca="1">IF(ISERROR(MATCH(F1313,Код_КВР,0)),"",INDIRECT(ADDRESS(MATCH(F1313,Код_КВР,0)+1,2,,,"КВР")))</f>
        <v>Расходы на выплаты персоналу муниципальных органов</v>
      </c>
      <c r="B1313" s="88">
        <v>810</v>
      </c>
      <c r="C1313" s="8" t="s">
        <v>196</v>
      </c>
      <c r="D1313" s="8" t="s">
        <v>225</v>
      </c>
      <c r="E1313" s="115" t="s">
        <v>400</v>
      </c>
      <c r="F1313" s="115">
        <v>120</v>
      </c>
      <c r="G1313" s="69">
        <v>2180.9</v>
      </c>
      <c r="H1313" s="69"/>
      <c r="I1313" s="69">
        <f t="shared" si="253"/>
        <v>2180.9</v>
      </c>
      <c r="J1313" s="69"/>
      <c r="K1313" s="85">
        <f t="shared" si="263"/>
        <v>2180.9</v>
      </c>
      <c r="L1313" s="13"/>
      <c r="M1313" s="85">
        <f t="shared" si="261"/>
        <v>2180.9</v>
      </c>
      <c r="N1313" s="13"/>
      <c r="O1313" s="85">
        <f t="shared" si="262"/>
        <v>2180.9</v>
      </c>
      <c r="P1313" s="13"/>
      <c r="Q1313" s="85">
        <f t="shared" si="256"/>
        <v>2180.9</v>
      </c>
    </row>
    <row r="1314" spans="1:17" ht="12.75">
      <c r="A1314" s="61" t="str">
        <f ca="1">IF(ISERROR(MATCH(F1314,Код_КВР,0)),"",INDIRECT(ADDRESS(MATCH(F1314,Код_КВР,0)+1,2,,,"КВР")))</f>
        <v>Закупка товаров, работ и услуг для муниципальных нужд</v>
      </c>
      <c r="B1314" s="88">
        <v>810</v>
      </c>
      <c r="C1314" s="8" t="s">
        <v>196</v>
      </c>
      <c r="D1314" s="8" t="s">
        <v>225</v>
      </c>
      <c r="E1314" s="115" t="s">
        <v>400</v>
      </c>
      <c r="F1314" s="115">
        <v>200</v>
      </c>
      <c r="G1314" s="69">
        <f>G1315</f>
        <v>501.6</v>
      </c>
      <c r="H1314" s="69">
        <f>H1315</f>
        <v>0</v>
      </c>
      <c r="I1314" s="69">
        <f t="shared" si="253"/>
        <v>501.6</v>
      </c>
      <c r="J1314" s="69">
        <f>J1315</f>
        <v>0</v>
      </c>
      <c r="K1314" s="85">
        <f t="shared" si="263"/>
        <v>501.6</v>
      </c>
      <c r="L1314" s="13">
        <f>L1315</f>
        <v>0</v>
      </c>
      <c r="M1314" s="85">
        <f t="shared" si="261"/>
        <v>501.6</v>
      </c>
      <c r="N1314" s="13">
        <f>N1315</f>
        <v>0</v>
      </c>
      <c r="O1314" s="85">
        <f t="shared" si="262"/>
        <v>501.6</v>
      </c>
      <c r="P1314" s="13">
        <f>P1315</f>
        <v>0</v>
      </c>
      <c r="Q1314" s="85">
        <f t="shared" si="256"/>
        <v>501.6</v>
      </c>
    </row>
    <row r="1315" spans="1:17" ht="33">
      <c r="A1315" s="61" t="str">
        <f ca="1">IF(ISERROR(MATCH(F1315,Код_КВР,0)),"",INDIRECT(ADDRESS(MATCH(F1315,Код_КВР,0)+1,2,,,"КВР")))</f>
        <v>Иные закупки товаров, работ и услуг для обеспечения муниципальных нужд</v>
      </c>
      <c r="B1315" s="88">
        <v>810</v>
      </c>
      <c r="C1315" s="8" t="s">
        <v>196</v>
      </c>
      <c r="D1315" s="8" t="s">
        <v>225</v>
      </c>
      <c r="E1315" s="115" t="s">
        <v>400</v>
      </c>
      <c r="F1315" s="115">
        <v>240</v>
      </c>
      <c r="G1315" s="69">
        <f>G1316</f>
        <v>501.6</v>
      </c>
      <c r="H1315" s="69">
        <f>H1316</f>
        <v>0</v>
      </c>
      <c r="I1315" s="69">
        <f aca="true" t="shared" si="265" ref="I1315:I1389">G1315+H1315</f>
        <v>501.6</v>
      </c>
      <c r="J1315" s="69">
        <f>J1316</f>
        <v>0</v>
      </c>
      <c r="K1315" s="85">
        <f t="shared" si="263"/>
        <v>501.6</v>
      </c>
      <c r="L1315" s="13">
        <f>L1316</f>
        <v>0</v>
      </c>
      <c r="M1315" s="85">
        <f t="shared" si="261"/>
        <v>501.6</v>
      </c>
      <c r="N1315" s="13">
        <f>N1316</f>
        <v>0</v>
      </c>
      <c r="O1315" s="85">
        <f t="shared" si="262"/>
        <v>501.6</v>
      </c>
      <c r="P1315" s="13">
        <f>P1316</f>
        <v>0</v>
      </c>
      <c r="Q1315" s="85">
        <f aca="true" t="shared" si="266" ref="Q1315:Q1378">O1315+P1315</f>
        <v>501.6</v>
      </c>
    </row>
    <row r="1316" spans="1:17" ht="33">
      <c r="A1316" s="61" t="str">
        <f ca="1">IF(ISERROR(MATCH(F1316,Код_КВР,0)),"",INDIRECT(ADDRESS(MATCH(F1316,Код_КВР,0)+1,2,,,"КВР")))</f>
        <v xml:space="preserve">Прочая закупка товаров, работ и услуг для обеспечения муниципальных нужд         </v>
      </c>
      <c r="B1316" s="88">
        <v>810</v>
      </c>
      <c r="C1316" s="8" t="s">
        <v>196</v>
      </c>
      <c r="D1316" s="8" t="s">
        <v>225</v>
      </c>
      <c r="E1316" s="115" t="s">
        <v>400</v>
      </c>
      <c r="F1316" s="115">
        <v>244</v>
      </c>
      <c r="G1316" s="69">
        <v>501.6</v>
      </c>
      <c r="H1316" s="69"/>
      <c r="I1316" s="69">
        <f t="shared" si="265"/>
        <v>501.6</v>
      </c>
      <c r="J1316" s="69"/>
      <c r="K1316" s="85">
        <f t="shared" si="263"/>
        <v>501.6</v>
      </c>
      <c r="L1316" s="13"/>
      <c r="M1316" s="85">
        <f t="shared" si="261"/>
        <v>501.6</v>
      </c>
      <c r="N1316" s="13"/>
      <c r="O1316" s="85">
        <f t="shared" si="262"/>
        <v>501.6</v>
      </c>
      <c r="P1316" s="13"/>
      <c r="Q1316" s="85">
        <f t="shared" si="266"/>
        <v>501.6</v>
      </c>
    </row>
    <row r="1317" spans="1:17" ht="82.5">
      <c r="A1317" s="61" t="str">
        <f ca="1">IF(ISERROR(MATCH(E1317,Код_КЦСР,0)),"",INDIRECT(ADDRESS(MATCH(E1317,Код_КЦСР,0)+1,2,,,"КЦСР")))</f>
        <v>Осуществление отдельных государственных полномочий в соответствии с законом области от 8 ноября 2011 года № 2642-ОЗ «О наделении органов местного самоуправления городского округа «город Череповец» отдельными государственными полномочиями в сфере труда» за счет субвенций из областного бюджета</v>
      </c>
      <c r="B1317" s="88">
        <v>810</v>
      </c>
      <c r="C1317" s="8" t="s">
        <v>196</v>
      </c>
      <c r="D1317" s="8" t="s">
        <v>225</v>
      </c>
      <c r="E1317" s="115" t="s">
        <v>409</v>
      </c>
      <c r="F1317" s="115"/>
      <c r="G1317" s="69">
        <f>G1318+G1320</f>
        <v>902.7</v>
      </c>
      <c r="H1317" s="69">
        <f>H1318+H1320</f>
        <v>0</v>
      </c>
      <c r="I1317" s="69">
        <f t="shared" si="265"/>
        <v>902.7</v>
      </c>
      <c r="J1317" s="69">
        <f>J1318+J1320</f>
        <v>0</v>
      </c>
      <c r="K1317" s="85">
        <f t="shared" si="263"/>
        <v>902.7</v>
      </c>
      <c r="L1317" s="13">
        <f>L1318+L1320</f>
        <v>0</v>
      </c>
      <c r="M1317" s="85">
        <f t="shared" si="261"/>
        <v>902.7</v>
      </c>
      <c r="N1317" s="13">
        <f>N1318+N1320</f>
        <v>0</v>
      </c>
      <c r="O1317" s="85">
        <f t="shared" si="262"/>
        <v>902.7</v>
      </c>
      <c r="P1317" s="13">
        <f>P1318+P1320</f>
        <v>0</v>
      </c>
      <c r="Q1317" s="85">
        <f t="shared" si="266"/>
        <v>902.7</v>
      </c>
    </row>
    <row r="1318" spans="1:17" ht="33">
      <c r="A1318" s="61" t="str">
        <f ca="1">IF(ISERROR(MATCH(F1318,Код_КВР,0)),"",INDIRECT(ADDRESS(MATCH(F1318,Код_КВР,0)+1,2,,,"КВР")))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18" s="88">
        <v>810</v>
      </c>
      <c r="C1318" s="8" t="s">
        <v>196</v>
      </c>
      <c r="D1318" s="8" t="s">
        <v>225</v>
      </c>
      <c r="E1318" s="115" t="s">
        <v>409</v>
      </c>
      <c r="F1318" s="115">
        <v>100</v>
      </c>
      <c r="G1318" s="69">
        <f>G1319</f>
        <v>722.2</v>
      </c>
      <c r="H1318" s="69">
        <f>H1319</f>
        <v>0</v>
      </c>
      <c r="I1318" s="69">
        <f t="shared" si="265"/>
        <v>722.2</v>
      </c>
      <c r="J1318" s="69">
        <f>J1319</f>
        <v>0</v>
      </c>
      <c r="K1318" s="85">
        <f t="shared" si="263"/>
        <v>722.2</v>
      </c>
      <c r="L1318" s="13">
        <f>L1319</f>
        <v>0</v>
      </c>
      <c r="M1318" s="85">
        <f t="shared" si="261"/>
        <v>722.2</v>
      </c>
      <c r="N1318" s="13">
        <f>N1319</f>
        <v>0</v>
      </c>
      <c r="O1318" s="85">
        <f t="shared" si="262"/>
        <v>722.2</v>
      </c>
      <c r="P1318" s="13">
        <f>P1319</f>
        <v>0</v>
      </c>
      <c r="Q1318" s="85">
        <f t="shared" si="266"/>
        <v>722.2</v>
      </c>
    </row>
    <row r="1319" spans="1:17" ht="12.75">
      <c r="A1319" s="61" t="str">
        <f ca="1">IF(ISERROR(MATCH(F1319,Код_КВР,0)),"",INDIRECT(ADDRESS(MATCH(F1319,Код_КВР,0)+1,2,,,"КВР")))</f>
        <v>Расходы на выплаты персоналу муниципальных органов</v>
      </c>
      <c r="B1319" s="88">
        <v>810</v>
      </c>
      <c r="C1319" s="8" t="s">
        <v>196</v>
      </c>
      <c r="D1319" s="8" t="s">
        <v>225</v>
      </c>
      <c r="E1319" s="115" t="s">
        <v>409</v>
      </c>
      <c r="F1319" s="115">
        <v>120</v>
      </c>
      <c r="G1319" s="69">
        <v>722.2</v>
      </c>
      <c r="H1319" s="69"/>
      <c r="I1319" s="69">
        <f t="shared" si="265"/>
        <v>722.2</v>
      </c>
      <c r="J1319" s="69"/>
      <c r="K1319" s="85">
        <f t="shared" si="263"/>
        <v>722.2</v>
      </c>
      <c r="L1319" s="13"/>
      <c r="M1319" s="85">
        <f t="shared" si="261"/>
        <v>722.2</v>
      </c>
      <c r="N1319" s="13"/>
      <c r="O1319" s="85">
        <f t="shared" si="262"/>
        <v>722.2</v>
      </c>
      <c r="P1319" s="13"/>
      <c r="Q1319" s="85">
        <f t="shared" si="266"/>
        <v>722.2</v>
      </c>
    </row>
    <row r="1320" spans="1:17" ht="12.75">
      <c r="A1320" s="61" t="str">
        <f ca="1">IF(ISERROR(MATCH(F1320,Код_КВР,0)),"",INDIRECT(ADDRESS(MATCH(F1320,Код_КВР,0)+1,2,,,"КВР")))</f>
        <v>Закупка товаров, работ и услуг для муниципальных нужд</v>
      </c>
      <c r="B1320" s="88">
        <v>810</v>
      </c>
      <c r="C1320" s="8" t="s">
        <v>196</v>
      </c>
      <c r="D1320" s="8" t="s">
        <v>225</v>
      </c>
      <c r="E1320" s="115" t="s">
        <v>409</v>
      </c>
      <c r="F1320" s="115">
        <v>200</v>
      </c>
      <c r="G1320" s="69">
        <f>G1321</f>
        <v>180.5</v>
      </c>
      <c r="H1320" s="69">
        <f>H1321</f>
        <v>0</v>
      </c>
      <c r="I1320" s="69">
        <f t="shared" si="265"/>
        <v>180.5</v>
      </c>
      <c r="J1320" s="69">
        <f>J1321</f>
        <v>0</v>
      </c>
      <c r="K1320" s="85">
        <f t="shared" si="263"/>
        <v>180.5</v>
      </c>
      <c r="L1320" s="13">
        <f>L1321</f>
        <v>0</v>
      </c>
      <c r="M1320" s="85">
        <f t="shared" si="261"/>
        <v>180.5</v>
      </c>
      <c r="N1320" s="13">
        <f>N1321</f>
        <v>0</v>
      </c>
      <c r="O1320" s="85">
        <f t="shared" si="262"/>
        <v>180.5</v>
      </c>
      <c r="P1320" s="13">
        <f>P1321</f>
        <v>0</v>
      </c>
      <c r="Q1320" s="85">
        <f t="shared" si="266"/>
        <v>180.5</v>
      </c>
    </row>
    <row r="1321" spans="1:17" ht="33">
      <c r="A1321" s="61" t="str">
        <f ca="1">IF(ISERROR(MATCH(F1321,Код_КВР,0)),"",INDIRECT(ADDRESS(MATCH(F1321,Код_КВР,0)+1,2,,,"КВР")))</f>
        <v>Иные закупки товаров, работ и услуг для обеспечения муниципальных нужд</v>
      </c>
      <c r="B1321" s="88">
        <v>810</v>
      </c>
      <c r="C1321" s="8" t="s">
        <v>196</v>
      </c>
      <c r="D1321" s="8" t="s">
        <v>225</v>
      </c>
      <c r="E1321" s="115" t="s">
        <v>409</v>
      </c>
      <c r="F1321" s="115">
        <v>240</v>
      </c>
      <c r="G1321" s="69">
        <f>G1322</f>
        <v>180.5</v>
      </c>
      <c r="H1321" s="69">
        <f>H1322</f>
        <v>0</v>
      </c>
      <c r="I1321" s="69">
        <f t="shared" si="265"/>
        <v>180.5</v>
      </c>
      <c r="J1321" s="69">
        <f>J1322</f>
        <v>0</v>
      </c>
      <c r="K1321" s="85">
        <f t="shared" si="263"/>
        <v>180.5</v>
      </c>
      <c r="L1321" s="13">
        <f>L1322</f>
        <v>0</v>
      </c>
      <c r="M1321" s="85">
        <f t="shared" si="261"/>
        <v>180.5</v>
      </c>
      <c r="N1321" s="13">
        <f>N1322</f>
        <v>0</v>
      </c>
      <c r="O1321" s="85">
        <f t="shared" si="262"/>
        <v>180.5</v>
      </c>
      <c r="P1321" s="13">
        <f>P1322</f>
        <v>0</v>
      </c>
      <c r="Q1321" s="85">
        <f t="shared" si="266"/>
        <v>180.5</v>
      </c>
    </row>
    <row r="1322" spans="1:17" ht="33">
      <c r="A1322" s="61" t="str">
        <f ca="1">IF(ISERROR(MATCH(F1322,Код_КВР,0)),"",INDIRECT(ADDRESS(MATCH(F1322,Код_КВР,0)+1,2,,,"КВР")))</f>
        <v xml:space="preserve">Прочая закупка товаров, работ и услуг для обеспечения муниципальных нужд         </v>
      </c>
      <c r="B1322" s="88">
        <v>810</v>
      </c>
      <c r="C1322" s="8" t="s">
        <v>196</v>
      </c>
      <c r="D1322" s="8" t="s">
        <v>225</v>
      </c>
      <c r="E1322" s="115" t="s">
        <v>409</v>
      </c>
      <c r="F1322" s="115">
        <v>244</v>
      </c>
      <c r="G1322" s="69">
        <v>180.5</v>
      </c>
      <c r="H1322" s="69"/>
      <c r="I1322" s="69">
        <f t="shared" si="265"/>
        <v>180.5</v>
      </c>
      <c r="J1322" s="69"/>
      <c r="K1322" s="85">
        <f t="shared" si="263"/>
        <v>180.5</v>
      </c>
      <c r="L1322" s="13"/>
      <c r="M1322" s="85">
        <f t="shared" si="261"/>
        <v>180.5</v>
      </c>
      <c r="N1322" s="13"/>
      <c r="O1322" s="85">
        <f t="shared" si="262"/>
        <v>180.5</v>
      </c>
      <c r="P1322" s="13"/>
      <c r="Q1322" s="85">
        <f t="shared" si="266"/>
        <v>180.5</v>
      </c>
    </row>
    <row r="1323" spans="1:17" ht="12.75">
      <c r="A1323" s="61" t="str">
        <f ca="1">IF(ISERROR(MATCH(B1323,Код_ППП,0)),"",INDIRECT(ADDRESS(MATCH(B1323,Код_ППП,0)+1,2,,,"ППП")))</f>
        <v>КОМИТЕТ ПО УПРАВЛЕНИЮ ИМУЩЕСТВОМ ГОРОДА</v>
      </c>
      <c r="B1323" s="88">
        <v>811</v>
      </c>
      <c r="C1323" s="8"/>
      <c r="D1323" s="8"/>
      <c r="E1323" s="115"/>
      <c r="F1323" s="115"/>
      <c r="G1323" s="69">
        <f>G1324+G1340+G1407+G1426+G1476</f>
        <v>339048.19999999995</v>
      </c>
      <c r="H1323" s="69">
        <f>H1324+H1340+H1407+H1426+H1476</f>
        <v>-15804.3</v>
      </c>
      <c r="I1323" s="69">
        <f t="shared" si="265"/>
        <v>323243.89999999997</v>
      </c>
      <c r="J1323" s="69">
        <f>J1324+J1340+J1407+J1426+J1476</f>
        <v>6019.699999999999</v>
      </c>
      <c r="K1323" s="85">
        <f t="shared" si="263"/>
        <v>329263.6</v>
      </c>
      <c r="L1323" s="13">
        <f>L1324+L1340+L1407+L1426+L1476+L1469</f>
        <v>-487.19999999999936</v>
      </c>
      <c r="M1323" s="85">
        <f t="shared" si="261"/>
        <v>328776.39999999997</v>
      </c>
      <c r="N1323" s="13">
        <f>N1324+N1340+N1407+N1426+N1476+N1469</f>
        <v>841</v>
      </c>
      <c r="O1323" s="85">
        <f t="shared" si="262"/>
        <v>329617.39999999997</v>
      </c>
      <c r="P1323" s="13">
        <f>P1324+P1340+P1407+P1426+P1476+P1469</f>
        <v>3959.5</v>
      </c>
      <c r="Q1323" s="85">
        <f t="shared" si="266"/>
        <v>333576.89999999997</v>
      </c>
    </row>
    <row r="1324" spans="1:17" ht="12.75">
      <c r="A1324" s="61" t="str">
        <f ca="1">IF(ISERROR(MATCH(C1324,Код_Раздел,0)),"",INDIRECT(ADDRESS(MATCH(C1324,Код_Раздел,0)+1,2,,,"Раздел")))</f>
        <v>Общегосударственные  вопросы</v>
      </c>
      <c r="B1324" s="88">
        <v>811</v>
      </c>
      <c r="C1324" s="8" t="s">
        <v>221</v>
      </c>
      <c r="D1324" s="8"/>
      <c r="E1324" s="115"/>
      <c r="F1324" s="115"/>
      <c r="G1324" s="69">
        <f>G1325</f>
        <v>25015.5</v>
      </c>
      <c r="H1324" s="69">
        <f>H1325</f>
        <v>0</v>
      </c>
      <c r="I1324" s="69">
        <f t="shared" si="265"/>
        <v>25015.5</v>
      </c>
      <c r="J1324" s="69">
        <f>J1325</f>
        <v>-7758.6</v>
      </c>
      <c r="K1324" s="85">
        <f t="shared" si="263"/>
        <v>17256.9</v>
      </c>
      <c r="L1324" s="13">
        <f>L1325</f>
        <v>-778.2</v>
      </c>
      <c r="M1324" s="85">
        <f t="shared" si="261"/>
        <v>16478.7</v>
      </c>
      <c r="N1324" s="13">
        <f>N1325</f>
        <v>-365.3</v>
      </c>
      <c r="O1324" s="85">
        <f t="shared" si="262"/>
        <v>16113.400000000001</v>
      </c>
      <c r="P1324" s="13">
        <f>P1325</f>
        <v>0</v>
      </c>
      <c r="Q1324" s="85">
        <f t="shared" si="266"/>
        <v>16113.400000000001</v>
      </c>
    </row>
    <row r="1325" spans="1:17" ht="12.75">
      <c r="A1325" s="12" t="s">
        <v>245</v>
      </c>
      <c r="B1325" s="88">
        <v>811</v>
      </c>
      <c r="C1325" s="8" t="s">
        <v>221</v>
      </c>
      <c r="D1325" s="8" t="s">
        <v>198</v>
      </c>
      <c r="E1325" s="115"/>
      <c r="F1325" s="115"/>
      <c r="G1325" s="69">
        <f>G1326+G1335</f>
        <v>25015.5</v>
      </c>
      <c r="H1325" s="69">
        <f>H1326+H1335</f>
        <v>0</v>
      </c>
      <c r="I1325" s="69">
        <f t="shared" si="265"/>
        <v>25015.5</v>
      </c>
      <c r="J1325" s="69">
        <f>J1326+J1335</f>
        <v>-7758.6</v>
      </c>
      <c r="K1325" s="85">
        <f t="shared" si="263"/>
        <v>17256.9</v>
      </c>
      <c r="L1325" s="13">
        <f>L1326+L1335</f>
        <v>-778.2</v>
      </c>
      <c r="M1325" s="85">
        <f t="shared" si="261"/>
        <v>16478.7</v>
      </c>
      <c r="N1325" s="13">
        <f>N1326+N1335</f>
        <v>-365.3</v>
      </c>
      <c r="O1325" s="85">
        <f t="shared" si="262"/>
        <v>16113.400000000001</v>
      </c>
      <c r="P1325" s="13">
        <f>P1326+P1335</f>
        <v>0</v>
      </c>
      <c r="Q1325" s="85">
        <f t="shared" si="266"/>
        <v>16113.400000000001</v>
      </c>
    </row>
    <row r="1326" spans="1:17" ht="33">
      <c r="A1326" s="61" t="str">
        <f ca="1">IF(ISERROR(MATCH(E1326,Код_КЦСР,0)),"",INDIRECT(ADDRESS(MATCH(E1326,Код_КЦСР,0)+1,2,,,"КЦСР")))</f>
        <v>Муниципальная программа «Развитие земельно-имущественного комплекса  города Череповца» на 2014-2018 годы</v>
      </c>
      <c r="B1326" s="88">
        <v>811</v>
      </c>
      <c r="C1326" s="8" t="s">
        <v>221</v>
      </c>
      <c r="D1326" s="8" t="s">
        <v>198</v>
      </c>
      <c r="E1326" s="115" t="s">
        <v>62</v>
      </c>
      <c r="F1326" s="115"/>
      <c r="G1326" s="69">
        <f>G1327+G1331</f>
        <v>14904.6</v>
      </c>
      <c r="H1326" s="69">
        <f>H1327+H1331</f>
        <v>0</v>
      </c>
      <c r="I1326" s="69">
        <f t="shared" si="265"/>
        <v>14904.6</v>
      </c>
      <c r="J1326" s="69">
        <f>J1327+J1331</f>
        <v>-7758.6</v>
      </c>
      <c r="K1326" s="85">
        <f t="shared" si="263"/>
        <v>7146</v>
      </c>
      <c r="L1326" s="13">
        <f>L1327+L1331</f>
        <v>-778.2</v>
      </c>
      <c r="M1326" s="85">
        <f t="shared" si="261"/>
        <v>6367.8</v>
      </c>
      <c r="N1326" s="13">
        <f>N1327+N1331</f>
        <v>-365.3</v>
      </c>
      <c r="O1326" s="85">
        <f t="shared" si="262"/>
        <v>6002.5</v>
      </c>
      <c r="P1326" s="13">
        <f>P1327+P1331</f>
        <v>0</v>
      </c>
      <c r="Q1326" s="85">
        <f t="shared" si="266"/>
        <v>6002.5</v>
      </c>
    </row>
    <row r="1327" spans="1:17" ht="33">
      <c r="A1327" s="61" t="str">
        <f ca="1">IF(ISERROR(MATCH(E1327,Код_КЦСР,0)),"",INDIRECT(ADDRESS(MATCH(E1327,Код_КЦСР,0)+1,2,,,"КЦСР")))</f>
        <v>Формирование и обеспечение сохранности муниципального земельно-имущественного комплекса</v>
      </c>
      <c r="B1327" s="88">
        <v>811</v>
      </c>
      <c r="C1327" s="8" t="s">
        <v>221</v>
      </c>
      <c r="D1327" s="8" t="s">
        <v>198</v>
      </c>
      <c r="E1327" s="115" t="s">
        <v>64</v>
      </c>
      <c r="F1327" s="115"/>
      <c r="G1327" s="69">
        <f aca="true" t="shared" si="267" ref="G1327:P1329">G1328</f>
        <v>10109.5</v>
      </c>
      <c r="H1327" s="69">
        <f t="shared" si="267"/>
        <v>0</v>
      </c>
      <c r="I1327" s="69">
        <f t="shared" si="265"/>
        <v>10109.5</v>
      </c>
      <c r="J1327" s="69">
        <f t="shared" si="267"/>
        <v>-7758.6</v>
      </c>
      <c r="K1327" s="85">
        <f t="shared" si="263"/>
        <v>2350.8999999999996</v>
      </c>
      <c r="L1327" s="13">
        <f t="shared" si="267"/>
        <v>0</v>
      </c>
      <c r="M1327" s="85">
        <f t="shared" si="261"/>
        <v>2350.8999999999996</v>
      </c>
      <c r="N1327" s="13">
        <f t="shared" si="267"/>
        <v>-365.3</v>
      </c>
      <c r="O1327" s="85">
        <f t="shared" si="262"/>
        <v>1985.5999999999997</v>
      </c>
      <c r="P1327" s="13">
        <f t="shared" si="267"/>
        <v>0</v>
      </c>
      <c r="Q1327" s="85">
        <f t="shared" si="266"/>
        <v>1985.5999999999997</v>
      </c>
    </row>
    <row r="1328" spans="1:17" ht="12.75">
      <c r="A1328" s="61" t="str">
        <f ca="1">IF(ISERROR(MATCH(F1328,Код_КВР,0)),"",INDIRECT(ADDRESS(MATCH(F1328,Код_КВР,0)+1,2,,,"КВР")))</f>
        <v>Закупка товаров, работ и услуг для муниципальных нужд</v>
      </c>
      <c r="B1328" s="88">
        <v>811</v>
      </c>
      <c r="C1328" s="8" t="s">
        <v>221</v>
      </c>
      <c r="D1328" s="8" t="s">
        <v>198</v>
      </c>
      <c r="E1328" s="115" t="s">
        <v>64</v>
      </c>
      <c r="F1328" s="115">
        <v>200</v>
      </c>
      <c r="G1328" s="69">
        <f t="shared" si="267"/>
        <v>10109.5</v>
      </c>
      <c r="H1328" s="69">
        <f t="shared" si="267"/>
        <v>0</v>
      </c>
      <c r="I1328" s="69">
        <f t="shared" si="265"/>
        <v>10109.5</v>
      </c>
      <c r="J1328" s="69">
        <f t="shared" si="267"/>
        <v>-7758.6</v>
      </c>
      <c r="K1328" s="85">
        <f t="shared" si="263"/>
        <v>2350.8999999999996</v>
      </c>
      <c r="L1328" s="13">
        <f t="shared" si="267"/>
        <v>0</v>
      </c>
      <c r="M1328" s="85">
        <f t="shared" si="261"/>
        <v>2350.8999999999996</v>
      </c>
      <c r="N1328" s="13">
        <f t="shared" si="267"/>
        <v>-365.3</v>
      </c>
      <c r="O1328" s="85">
        <f t="shared" si="262"/>
        <v>1985.5999999999997</v>
      </c>
      <c r="P1328" s="13">
        <f t="shared" si="267"/>
        <v>0</v>
      </c>
      <c r="Q1328" s="85">
        <f t="shared" si="266"/>
        <v>1985.5999999999997</v>
      </c>
    </row>
    <row r="1329" spans="1:17" ht="33">
      <c r="A1329" s="61" t="str">
        <f ca="1">IF(ISERROR(MATCH(F1329,Код_КВР,0)),"",INDIRECT(ADDRESS(MATCH(F1329,Код_КВР,0)+1,2,,,"КВР")))</f>
        <v>Иные закупки товаров, работ и услуг для обеспечения муниципальных нужд</v>
      </c>
      <c r="B1329" s="88">
        <v>811</v>
      </c>
      <c r="C1329" s="8" t="s">
        <v>221</v>
      </c>
      <c r="D1329" s="8" t="s">
        <v>198</v>
      </c>
      <c r="E1329" s="115" t="s">
        <v>64</v>
      </c>
      <c r="F1329" s="115">
        <v>240</v>
      </c>
      <c r="G1329" s="69">
        <f t="shared" si="267"/>
        <v>10109.5</v>
      </c>
      <c r="H1329" s="69">
        <f t="shared" si="267"/>
        <v>0</v>
      </c>
      <c r="I1329" s="69">
        <f t="shared" si="265"/>
        <v>10109.5</v>
      </c>
      <c r="J1329" s="69">
        <f t="shared" si="267"/>
        <v>-7758.6</v>
      </c>
      <c r="K1329" s="85">
        <f t="shared" si="263"/>
        <v>2350.8999999999996</v>
      </c>
      <c r="L1329" s="13">
        <f t="shared" si="267"/>
        <v>0</v>
      </c>
      <c r="M1329" s="85">
        <f t="shared" si="261"/>
        <v>2350.8999999999996</v>
      </c>
      <c r="N1329" s="13">
        <f t="shared" si="267"/>
        <v>-365.3</v>
      </c>
      <c r="O1329" s="85">
        <f t="shared" si="262"/>
        <v>1985.5999999999997</v>
      </c>
      <c r="P1329" s="13">
        <f t="shared" si="267"/>
        <v>0</v>
      </c>
      <c r="Q1329" s="85">
        <f t="shared" si="266"/>
        <v>1985.5999999999997</v>
      </c>
    </row>
    <row r="1330" spans="1:17" ht="33">
      <c r="A1330" s="61" t="str">
        <f ca="1">IF(ISERROR(MATCH(F1330,Код_КВР,0)),"",INDIRECT(ADDRESS(MATCH(F1330,Код_КВР,0)+1,2,,,"КВР")))</f>
        <v xml:space="preserve">Прочая закупка товаров, работ и услуг для обеспечения муниципальных нужд         </v>
      </c>
      <c r="B1330" s="88">
        <v>811</v>
      </c>
      <c r="C1330" s="8" t="s">
        <v>221</v>
      </c>
      <c r="D1330" s="8" t="s">
        <v>198</v>
      </c>
      <c r="E1330" s="115" t="s">
        <v>64</v>
      </c>
      <c r="F1330" s="115">
        <v>244</v>
      </c>
      <c r="G1330" s="69">
        <v>10109.5</v>
      </c>
      <c r="H1330" s="69"/>
      <c r="I1330" s="69">
        <f t="shared" si="265"/>
        <v>10109.5</v>
      </c>
      <c r="J1330" s="69">
        <v>-7758.6</v>
      </c>
      <c r="K1330" s="85">
        <f t="shared" si="263"/>
        <v>2350.8999999999996</v>
      </c>
      <c r="L1330" s="13"/>
      <c r="M1330" s="85">
        <f t="shared" si="261"/>
        <v>2350.8999999999996</v>
      </c>
      <c r="N1330" s="13">
        <v>-365.3</v>
      </c>
      <c r="O1330" s="85">
        <f t="shared" si="262"/>
        <v>1985.5999999999997</v>
      </c>
      <c r="P1330" s="13"/>
      <c r="Q1330" s="85">
        <f t="shared" si="266"/>
        <v>1985.5999999999997</v>
      </c>
    </row>
    <row r="1331" spans="1:17" ht="33">
      <c r="A1331" s="61" t="str">
        <f ca="1">IF(ISERROR(MATCH(E1331,Код_КЦСР,0)),"",INDIRECT(ADDRESS(MATCH(E1331,Код_КЦСР,0)+1,2,,,"КЦСР")))</f>
        <v>Обеспечение поступлений в доход бюджета от использования и распоряжения земельно-имущественным комплексом</v>
      </c>
      <c r="B1331" s="88">
        <v>811</v>
      </c>
      <c r="C1331" s="8" t="s">
        <v>221</v>
      </c>
      <c r="D1331" s="8" t="s">
        <v>198</v>
      </c>
      <c r="E1331" s="115" t="s">
        <v>66</v>
      </c>
      <c r="F1331" s="115"/>
      <c r="G1331" s="69">
        <f aca="true" t="shared" si="268" ref="G1331:P1333">G1332</f>
        <v>4795.1</v>
      </c>
      <c r="H1331" s="69">
        <f t="shared" si="268"/>
        <v>0</v>
      </c>
      <c r="I1331" s="69">
        <f t="shared" si="265"/>
        <v>4795.1</v>
      </c>
      <c r="J1331" s="69">
        <f t="shared" si="268"/>
        <v>0</v>
      </c>
      <c r="K1331" s="85">
        <f t="shared" si="263"/>
        <v>4795.1</v>
      </c>
      <c r="L1331" s="13">
        <f t="shared" si="268"/>
        <v>-778.2</v>
      </c>
      <c r="M1331" s="85">
        <f t="shared" si="261"/>
        <v>4016.9000000000005</v>
      </c>
      <c r="N1331" s="13">
        <f t="shared" si="268"/>
        <v>0</v>
      </c>
      <c r="O1331" s="85">
        <f t="shared" si="262"/>
        <v>4016.9000000000005</v>
      </c>
      <c r="P1331" s="13">
        <f t="shared" si="268"/>
        <v>0</v>
      </c>
      <c r="Q1331" s="85">
        <f t="shared" si="266"/>
        <v>4016.9000000000005</v>
      </c>
    </row>
    <row r="1332" spans="1:17" ht="12.75">
      <c r="A1332" s="61" t="str">
        <f ca="1">IF(ISERROR(MATCH(F1332,Код_КВР,0)),"",INDIRECT(ADDRESS(MATCH(F1332,Код_КВР,0)+1,2,,,"КВР")))</f>
        <v>Закупка товаров, работ и услуг для муниципальных нужд</v>
      </c>
      <c r="B1332" s="88">
        <v>811</v>
      </c>
      <c r="C1332" s="8" t="s">
        <v>221</v>
      </c>
      <c r="D1332" s="8" t="s">
        <v>198</v>
      </c>
      <c r="E1332" s="115" t="s">
        <v>66</v>
      </c>
      <c r="F1332" s="115">
        <v>200</v>
      </c>
      <c r="G1332" s="69">
        <f t="shared" si="268"/>
        <v>4795.1</v>
      </c>
      <c r="H1332" s="69">
        <f t="shared" si="268"/>
        <v>0</v>
      </c>
      <c r="I1332" s="69">
        <f t="shared" si="265"/>
        <v>4795.1</v>
      </c>
      <c r="J1332" s="69">
        <f t="shared" si="268"/>
        <v>0</v>
      </c>
      <c r="K1332" s="85">
        <f t="shared" si="263"/>
        <v>4795.1</v>
      </c>
      <c r="L1332" s="13">
        <f t="shared" si="268"/>
        <v>-778.2</v>
      </c>
      <c r="M1332" s="85">
        <f t="shared" si="261"/>
        <v>4016.9000000000005</v>
      </c>
      <c r="N1332" s="13">
        <f t="shared" si="268"/>
        <v>0</v>
      </c>
      <c r="O1332" s="85">
        <f t="shared" si="262"/>
        <v>4016.9000000000005</v>
      </c>
      <c r="P1332" s="13">
        <f t="shared" si="268"/>
        <v>0</v>
      </c>
      <c r="Q1332" s="85">
        <f t="shared" si="266"/>
        <v>4016.9000000000005</v>
      </c>
    </row>
    <row r="1333" spans="1:17" ht="33">
      <c r="A1333" s="61" t="str">
        <f ca="1">IF(ISERROR(MATCH(F1333,Код_КВР,0)),"",INDIRECT(ADDRESS(MATCH(F1333,Код_КВР,0)+1,2,,,"КВР")))</f>
        <v>Иные закупки товаров, работ и услуг для обеспечения муниципальных нужд</v>
      </c>
      <c r="B1333" s="88">
        <v>811</v>
      </c>
      <c r="C1333" s="8" t="s">
        <v>221</v>
      </c>
      <c r="D1333" s="8" t="s">
        <v>198</v>
      </c>
      <c r="E1333" s="115" t="s">
        <v>66</v>
      </c>
      <c r="F1333" s="115">
        <v>240</v>
      </c>
      <c r="G1333" s="69">
        <f t="shared" si="268"/>
        <v>4795.1</v>
      </c>
      <c r="H1333" s="69">
        <f t="shared" si="268"/>
        <v>0</v>
      </c>
      <c r="I1333" s="69">
        <f t="shared" si="265"/>
        <v>4795.1</v>
      </c>
      <c r="J1333" s="69">
        <f t="shared" si="268"/>
        <v>0</v>
      </c>
      <c r="K1333" s="85">
        <f t="shared" si="263"/>
        <v>4795.1</v>
      </c>
      <c r="L1333" s="13">
        <f t="shared" si="268"/>
        <v>-778.2</v>
      </c>
      <c r="M1333" s="85">
        <f t="shared" si="261"/>
        <v>4016.9000000000005</v>
      </c>
      <c r="N1333" s="13">
        <f t="shared" si="268"/>
        <v>0</v>
      </c>
      <c r="O1333" s="85">
        <f t="shared" si="262"/>
        <v>4016.9000000000005</v>
      </c>
      <c r="P1333" s="13">
        <f t="shared" si="268"/>
        <v>0</v>
      </c>
      <c r="Q1333" s="85">
        <f t="shared" si="266"/>
        <v>4016.9000000000005</v>
      </c>
    </row>
    <row r="1334" spans="1:17" ht="33">
      <c r="A1334" s="61" t="str">
        <f ca="1">IF(ISERROR(MATCH(F1334,Код_КВР,0)),"",INDIRECT(ADDRESS(MATCH(F1334,Код_КВР,0)+1,2,,,"КВР")))</f>
        <v xml:space="preserve">Прочая закупка товаров, работ и услуг для обеспечения муниципальных нужд         </v>
      </c>
      <c r="B1334" s="88">
        <v>811</v>
      </c>
      <c r="C1334" s="8" t="s">
        <v>221</v>
      </c>
      <c r="D1334" s="8" t="s">
        <v>198</v>
      </c>
      <c r="E1334" s="115" t="s">
        <v>66</v>
      </c>
      <c r="F1334" s="115">
        <v>244</v>
      </c>
      <c r="G1334" s="69">
        <v>4795.1</v>
      </c>
      <c r="H1334" s="69"/>
      <c r="I1334" s="69">
        <f t="shared" si="265"/>
        <v>4795.1</v>
      </c>
      <c r="J1334" s="69"/>
      <c r="K1334" s="85">
        <f t="shared" si="263"/>
        <v>4795.1</v>
      </c>
      <c r="L1334" s="13">
        <f>-208.8-100-469.4</f>
        <v>-778.2</v>
      </c>
      <c r="M1334" s="85">
        <f t="shared" si="261"/>
        <v>4016.9000000000005</v>
      </c>
      <c r="N1334" s="13"/>
      <c r="O1334" s="85">
        <f t="shared" si="262"/>
        <v>4016.9000000000005</v>
      </c>
      <c r="P1334" s="13"/>
      <c r="Q1334" s="85">
        <f t="shared" si="266"/>
        <v>4016.9000000000005</v>
      </c>
    </row>
    <row r="1335" spans="1:17" ht="49.5">
      <c r="A1335" s="61" t="str">
        <f ca="1">IF(ISERROR(MATCH(E1335,Код_КЦСР,0)),"",INDIRECT(ADDRESS(MATCH(E1335,Код_КЦСР,0)+1,2,,,"КЦСР")))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35" s="88">
        <v>811</v>
      </c>
      <c r="C1335" s="8" t="s">
        <v>221</v>
      </c>
      <c r="D1335" s="8" t="s">
        <v>198</v>
      </c>
      <c r="E1335" s="115" t="s">
        <v>70</v>
      </c>
      <c r="F1335" s="115"/>
      <c r="G1335" s="69">
        <f aca="true" t="shared" si="269" ref="G1335:P1338">G1336</f>
        <v>10110.9</v>
      </c>
      <c r="H1335" s="69">
        <f t="shared" si="269"/>
        <v>0</v>
      </c>
      <c r="I1335" s="69">
        <f t="shared" si="265"/>
        <v>10110.9</v>
      </c>
      <c r="J1335" s="69">
        <f t="shared" si="269"/>
        <v>0</v>
      </c>
      <c r="K1335" s="85">
        <f t="shared" si="263"/>
        <v>10110.9</v>
      </c>
      <c r="L1335" s="13">
        <f t="shared" si="269"/>
        <v>0</v>
      </c>
      <c r="M1335" s="85">
        <f t="shared" si="261"/>
        <v>10110.9</v>
      </c>
      <c r="N1335" s="13">
        <f t="shared" si="269"/>
        <v>0</v>
      </c>
      <c r="O1335" s="85">
        <f t="shared" si="262"/>
        <v>10110.9</v>
      </c>
      <c r="P1335" s="13">
        <f t="shared" si="269"/>
        <v>0</v>
      </c>
      <c r="Q1335" s="85">
        <f t="shared" si="266"/>
        <v>10110.9</v>
      </c>
    </row>
    <row r="1336" spans="1:17" ht="12.75">
      <c r="A1336" s="61" t="str">
        <f ca="1">IF(ISERROR(MATCH(E1336,Код_КЦСР,0)),"",INDIRECT(ADDRESS(MATCH(E1336,Код_КЦСР,0)+1,2,,,"КЦСР")))</f>
        <v>Капитальный ремонт  объектов муниципальной собственности</v>
      </c>
      <c r="B1336" s="88">
        <v>811</v>
      </c>
      <c r="C1336" s="8" t="s">
        <v>221</v>
      </c>
      <c r="D1336" s="8" t="s">
        <v>198</v>
      </c>
      <c r="E1336" s="115" t="s">
        <v>78</v>
      </c>
      <c r="F1336" s="115"/>
      <c r="G1336" s="69">
        <f t="shared" si="269"/>
        <v>10110.9</v>
      </c>
      <c r="H1336" s="69">
        <f t="shared" si="269"/>
        <v>0</v>
      </c>
      <c r="I1336" s="69">
        <f t="shared" si="265"/>
        <v>10110.9</v>
      </c>
      <c r="J1336" s="69">
        <f t="shared" si="269"/>
        <v>0</v>
      </c>
      <c r="K1336" s="85">
        <f t="shared" si="263"/>
        <v>10110.9</v>
      </c>
      <c r="L1336" s="13">
        <f t="shared" si="269"/>
        <v>0</v>
      </c>
      <c r="M1336" s="85">
        <f t="shared" si="261"/>
        <v>10110.9</v>
      </c>
      <c r="N1336" s="13">
        <f t="shared" si="269"/>
        <v>0</v>
      </c>
      <c r="O1336" s="85">
        <f t="shared" si="262"/>
        <v>10110.9</v>
      </c>
      <c r="P1336" s="13">
        <f t="shared" si="269"/>
        <v>0</v>
      </c>
      <c r="Q1336" s="85">
        <f t="shared" si="266"/>
        <v>10110.9</v>
      </c>
    </row>
    <row r="1337" spans="1:17" ht="12.75">
      <c r="A1337" s="61" t="str">
        <f ca="1">IF(ISERROR(MATCH(F1337,Код_КВР,0)),"",INDIRECT(ADDRESS(MATCH(F1337,Код_КВР,0)+1,2,,,"КВР")))</f>
        <v>Закупка товаров, работ и услуг для муниципальных нужд</v>
      </c>
      <c r="B1337" s="88">
        <v>811</v>
      </c>
      <c r="C1337" s="8" t="s">
        <v>221</v>
      </c>
      <c r="D1337" s="8" t="s">
        <v>198</v>
      </c>
      <c r="E1337" s="115" t="s">
        <v>78</v>
      </c>
      <c r="F1337" s="115">
        <v>200</v>
      </c>
      <c r="G1337" s="69">
        <f t="shared" si="269"/>
        <v>10110.9</v>
      </c>
      <c r="H1337" s="69">
        <f t="shared" si="269"/>
        <v>0</v>
      </c>
      <c r="I1337" s="69">
        <f t="shared" si="265"/>
        <v>10110.9</v>
      </c>
      <c r="J1337" s="69">
        <f t="shared" si="269"/>
        <v>0</v>
      </c>
      <c r="K1337" s="85">
        <f t="shared" si="263"/>
        <v>10110.9</v>
      </c>
      <c r="L1337" s="13">
        <f t="shared" si="269"/>
        <v>0</v>
      </c>
      <c r="M1337" s="85">
        <f t="shared" si="261"/>
        <v>10110.9</v>
      </c>
      <c r="N1337" s="13">
        <f t="shared" si="269"/>
        <v>0</v>
      </c>
      <c r="O1337" s="85">
        <f t="shared" si="262"/>
        <v>10110.9</v>
      </c>
      <c r="P1337" s="13">
        <f t="shared" si="269"/>
        <v>0</v>
      </c>
      <c r="Q1337" s="85">
        <f t="shared" si="266"/>
        <v>10110.9</v>
      </c>
    </row>
    <row r="1338" spans="1:17" ht="33">
      <c r="A1338" s="61" t="str">
        <f ca="1">IF(ISERROR(MATCH(F1338,Код_КВР,0)),"",INDIRECT(ADDRESS(MATCH(F1338,Код_КВР,0)+1,2,,,"КВР")))</f>
        <v>Иные закупки товаров, работ и услуг для обеспечения муниципальных нужд</v>
      </c>
      <c r="B1338" s="88">
        <v>811</v>
      </c>
      <c r="C1338" s="8" t="s">
        <v>221</v>
      </c>
      <c r="D1338" s="8" t="s">
        <v>198</v>
      </c>
      <c r="E1338" s="115" t="s">
        <v>78</v>
      </c>
      <c r="F1338" s="115">
        <v>240</v>
      </c>
      <c r="G1338" s="69">
        <f t="shared" si="269"/>
        <v>10110.9</v>
      </c>
      <c r="H1338" s="69">
        <f t="shared" si="269"/>
        <v>0</v>
      </c>
      <c r="I1338" s="69">
        <f t="shared" si="265"/>
        <v>10110.9</v>
      </c>
      <c r="J1338" s="69">
        <f t="shared" si="269"/>
        <v>0</v>
      </c>
      <c r="K1338" s="85">
        <f t="shared" si="263"/>
        <v>10110.9</v>
      </c>
      <c r="L1338" s="13">
        <f t="shared" si="269"/>
        <v>0</v>
      </c>
      <c r="M1338" s="85">
        <f t="shared" si="261"/>
        <v>10110.9</v>
      </c>
      <c r="N1338" s="13">
        <f t="shared" si="269"/>
        <v>0</v>
      </c>
      <c r="O1338" s="85">
        <f t="shared" si="262"/>
        <v>10110.9</v>
      </c>
      <c r="P1338" s="13">
        <f t="shared" si="269"/>
        <v>0</v>
      </c>
      <c r="Q1338" s="85">
        <f t="shared" si="266"/>
        <v>10110.9</v>
      </c>
    </row>
    <row r="1339" spans="1:17" ht="33">
      <c r="A1339" s="61" t="str">
        <f ca="1">IF(ISERROR(MATCH(F1339,Код_КВР,0)),"",INDIRECT(ADDRESS(MATCH(F1339,Код_КВР,0)+1,2,,,"КВР")))</f>
        <v>Закупка товаров, работ, услуг в целях капитального ремонта муниципального имущества</v>
      </c>
      <c r="B1339" s="88">
        <v>811</v>
      </c>
      <c r="C1339" s="8" t="s">
        <v>221</v>
      </c>
      <c r="D1339" s="8" t="s">
        <v>198</v>
      </c>
      <c r="E1339" s="115" t="s">
        <v>78</v>
      </c>
      <c r="F1339" s="115">
        <v>243</v>
      </c>
      <c r="G1339" s="69">
        <v>10110.9</v>
      </c>
      <c r="H1339" s="69"/>
      <c r="I1339" s="69">
        <f t="shared" si="265"/>
        <v>10110.9</v>
      </c>
      <c r="J1339" s="69"/>
      <c r="K1339" s="85">
        <f t="shared" si="263"/>
        <v>10110.9</v>
      </c>
      <c r="L1339" s="13"/>
      <c r="M1339" s="85">
        <f t="shared" si="261"/>
        <v>10110.9</v>
      </c>
      <c r="N1339" s="13"/>
      <c r="O1339" s="85">
        <f t="shared" si="262"/>
        <v>10110.9</v>
      </c>
      <c r="P1339" s="13"/>
      <c r="Q1339" s="85">
        <f t="shared" si="266"/>
        <v>10110.9</v>
      </c>
    </row>
    <row r="1340" spans="1:17" ht="12.75">
      <c r="A1340" s="61" t="str">
        <f ca="1">IF(ISERROR(MATCH(C1340,Код_Раздел,0)),"",INDIRECT(ADDRESS(MATCH(C1340,Код_Раздел,0)+1,2,,,"Раздел")))</f>
        <v>Национальная экономика</v>
      </c>
      <c r="B1340" s="88">
        <v>811</v>
      </c>
      <c r="C1340" s="8" t="s">
        <v>224</v>
      </c>
      <c r="D1340" s="8"/>
      <c r="E1340" s="115"/>
      <c r="F1340" s="115"/>
      <c r="G1340" s="69">
        <f>G1341+G1352+G1366</f>
        <v>172390.99999999997</v>
      </c>
      <c r="H1340" s="69">
        <f>H1341+H1352+H1366</f>
        <v>-15804.3</v>
      </c>
      <c r="I1340" s="69">
        <f t="shared" si="265"/>
        <v>156586.69999999998</v>
      </c>
      <c r="J1340" s="69">
        <f>J1341+J1352+J1366</f>
        <v>0</v>
      </c>
      <c r="K1340" s="85">
        <f t="shared" si="263"/>
        <v>156586.69999999998</v>
      </c>
      <c r="L1340" s="13">
        <f>L1341+L1352+L1366+L1359</f>
        <v>3322.3</v>
      </c>
      <c r="M1340" s="85">
        <f t="shared" si="261"/>
        <v>159908.99999999997</v>
      </c>
      <c r="N1340" s="13">
        <f>N1341+N1352+N1366+N1359</f>
        <v>-2635.8999999999996</v>
      </c>
      <c r="O1340" s="85">
        <f t="shared" si="262"/>
        <v>157273.09999999998</v>
      </c>
      <c r="P1340" s="13">
        <f>P1341+P1352+P1366+P1359</f>
        <v>0</v>
      </c>
      <c r="Q1340" s="85">
        <f t="shared" si="266"/>
        <v>157273.09999999998</v>
      </c>
    </row>
    <row r="1341" spans="1:17" ht="12.75">
      <c r="A1341" s="77" t="s">
        <v>367</v>
      </c>
      <c r="B1341" s="88">
        <v>811</v>
      </c>
      <c r="C1341" s="8" t="s">
        <v>224</v>
      </c>
      <c r="D1341" s="8" t="s">
        <v>230</v>
      </c>
      <c r="E1341" s="115"/>
      <c r="F1341" s="115"/>
      <c r="G1341" s="69">
        <f>G1342+G1347</f>
        <v>82953.9</v>
      </c>
      <c r="H1341" s="69">
        <f>H1342+H1347</f>
        <v>-15804.3</v>
      </c>
      <c r="I1341" s="69">
        <f t="shared" si="265"/>
        <v>67149.59999999999</v>
      </c>
      <c r="J1341" s="69">
        <f>J1342+J1347</f>
        <v>0</v>
      </c>
      <c r="K1341" s="85">
        <f t="shared" si="263"/>
        <v>67149.59999999999</v>
      </c>
      <c r="L1341" s="13">
        <f>L1342+L1347</f>
        <v>0</v>
      </c>
      <c r="M1341" s="85">
        <f t="shared" si="261"/>
        <v>67149.59999999999</v>
      </c>
      <c r="N1341" s="13">
        <f>N1342+N1347</f>
        <v>-2565.7</v>
      </c>
      <c r="O1341" s="85">
        <f t="shared" si="262"/>
        <v>64583.899999999994</v>
      </c>
      <c r="P1341" s="13">
        <f>P1342+P1347</f>
        <v>0</v>
      </c>
      <c r="Q1341" s="85">
        <f t="shared" si="266"/>
        <v>64583.899999999994</v>
      </c>
    </row>
    <row r="1342" spans="1:17" ht="33">
      <c r="A1342" s="61" t="str">
        <f ca="1">IF(ISERROR(MATCH(E1342,Код_КЦСР,0)),"",INDIRECT(ADDRESS(MATCH(E1342,Код_КЦСР,0)+1,2,,,"КЦСР")))</f>
        <v>Муниципальная программа «Развитие городского общественного транспорта» на 2014-2016 годы</v>
      </c>
      <c r="B1342" s="88">
        <v>811</v>
      </c>
      <c r="C1342" s="8" t="s">
        <v>224</v>
      </c>
      <c r="D1342" s="8" t="s">
        <v>230</v>
      </c>
      <c r="E1342" s="115" t="s">
        <v>39</v>
      </c>
      <c r="F1342" s="115"/>
      <c r="G1342" s="69">
        <f aca="true" t="shared" si="270" ref="G1342:P1345">G1343</f>
        <v>18724.9</v>
      </c>
      <c r="H1342" s="69">
        <f t="shared" si="270"/>
        <v>0</v>
      </c>
      <c r="I1342" s="69">
        <f t="shared" si="265"/>
        <v>18724.9</v>
      </c>
      <c r="J1342" s="69">
        <f t="shared" si="270"/>
        <v>0</v>
      </c>
      <c r="K1342" s="85">
        <f t="shared" si="263"/>
        <v>18724.9</v>
      </c>
      <c r="L1342" s="13">
        <f t="shared" si="270"/>
        <v>0</v>
      </c>
      <c r="M1342" s="85">
        <f t="shared" si="261"/>
        <v>18724.9</v>
      </c>
      <c r="N1342" s="13">
        <f t="shared" si="270"/>
        <v>0</v>
      </c>
      <c r="O1342" s="85">
        <f t="shared" si="262"/>
        <v>18724.9</v>
      </c>
      <c r="P1342" s="13">
        <f t="shared" si="270"/>
        <v>0</v>
      </c>
      <c r="Q1342" s="85">
        <f t="shared" si="266"/>
        <v>18724.9</v>
      </c>
    </row>
    <row r="1343" spans="1:17" ht="12.75">
      <c r="A1343" s="61" t="str">
        <f ca="1">IF(ISERROR(MATCH(E1343,Код_КЦСР,0)),"",INDIRECT(ADDRESS(MATCH(E1343,Код_КЦСР,0)+1,2,,,"КЦСР")))</f>
        <v>Приобретение автобусов в муниципальную собственность</v>
      </c>
      <c r="B1343" s="88">
        <v>811</v>
      </c>
      <c r="C1343" s="8" t="s">
        <v>224</v>
      </c>
      <c r="D1343" s="8" t="s">
        <v>230</v>
      </c>
      <c r="E1343" s="115" t="s">
        <v>41</v>
      </c>
      <c r="F1343" s="115"/>
      <c r="G1343" s="69">
        <f t="shared" si="270"/>
        <v>18724.9</v>
      </c>
      <c r="H1343" s="69">
        <f t="shared" si="270"/>
        <v>0</v>
      </c>
      <c r="I1343" s="69">
        <f t="shared" si="265"/>
        <v>18724.9</v>
      </c>
      <c r="J1343" s="69">
        <f t="shared" si="270"/>
        <v>0</v>
      </c>
      <c r="K1343" s="85">
        <f t="shared" si="263"/>
        <v>18724.9</v>
      </c>
      <c r="L1343" s="13">
        <f t="shared" si="270"/>
        <v>0</v>
      </c>
      <c r="M1343" s="85">
        <f t="shared" si="261"/>
        <v>18724.9</v>
      </c>
      <c r="N1343" s="13">
        <f t="shared" si="270"/>
        <v>0</v>
      </c>
      <c r="O1343" s="85">
        <f t="shared" si="262"/>
        <v>18724.9</v>
      </c>
      <c r="P1343" s="13">
        <f t="shared" si="270"/>
        <v>0</v>
      </c>
      <c r="Q1343" s="85">
        <f t="shared" si="266"/>
        <v>18724.9</v>
      </c>
    </row>
    <row r="1344" spans="1:17" ht="12.75">
      <c r="A1344" s="61" t="str">
        <f ca="1">IF(ISERROR(MATCH(F1344,Код_КВР,0)),"",INDIRECT(ADDRESS(MATCH(F1344,Код_КВР,0)+1,2,,,"КВР")))</f>
        <v>Закупка товаров, работ и услуг для муниципальных нужд</v>
      </c>
      <c r="B1344" s="88">
        <v>811</v>
      </c>
      <c r="C1344" s="8" t="s">
        <v>224</v>
      </c>
      <c r="D1344" s="8" t="s">
        <v>230</v>
      </c>
      <c r="E1344" s="115" t="s">
        <v>41</v>
      </c>
      <c r="F1344" s="115">
        <v>200</v>
      </c>
      <c r="G1344" s="69">
        <f t="shared" si="270"/>
        <v>18724.9</v>
      </c>
      <c r="H1344" s="69">
        <f t="shared" si="270"/>
        <v>0</v>
      </c>
      <c r="I1344" s="69">
        <f t="shared" si="265"/>
        <v>18724.9</v>
      </c>
      <c r="J1344" s="69">
        <f t="shared" si="270"/>
        <v>0</v>
      </c>
      <c r="K1344" s="85">
        <f t="shared" si="263"/>
        <v>18724.9</v>
      </c>
      <c r="L1344" s="13">
        <f t="shared" si="270"/>
        <v>0</v>
      </c>
      <c r="M1344" s="85">
        <f t="shared" si="261"/>
        <v>18724.9</v>
      </c>
      <c r="N1344" s="13">
        <f t="shared" si="270"/>
        <v>0</v>
      </c>
      <c r="O1344" s="85">
        <f t="shared" si="262"/>
        <v>18724.9</v>
      </c>
      <c r="P1344" s="13">
        <f t="shared" si="270"/>
        <v>0</v>
      </c>
      <c r="Q1344" s="85">
        <f t="shared" si="266"/>
        <v>18724.9</v>
      </c>
    </row>
    <row r="1345" spans="1:17" ht="33">
      <c r="A1345" s="61" t="str">
        <f ca="1">IF(ISERROR(MATCH(F1345,Код_КВР,0)),"",INDIRECT(ADDRESS(MATCH(F1345,Код_КВР,0)+1,2,,,"КВР")))</f>
        <v>Иные закупки товаров, работ и услуг для обеспечения муниципальных нужд</v>
      </c>
      <c r="B1345" s="88">
        <v>811</v>
      </c>
      <c r="C1345" s="8" t="s">
        <v>224</v>
      </c>
      <c r="D1345" s="8" t="s">
        <v>230</v>
      </c>
      <c r="E1345" s="115" t="s">
        <v>41</v>
      </c>
      <c r="F1345" s="115">
        <v>240</v>
      </c>
      <c r="G1345" s="69">
        <f t="shared" si="270"/>
        <v>18724.9</v>
      </c>
      <c r="H1345" s="69">
        <f t="shared" si="270"/>
        <v>0</v>
      </c>
      <c r="I1345" s="69">
        <f t="shared" si="265"/>
        <v>18724.9</v>
      </c>
      <c r="J1345" s="69">
        <f t="shared" si="270"/>
        <v>0</v>
      </c>
      <c r="K1345" s="85">
        <f t="shared" si="263"/>
        <v>18724.9</v>
      </c>
      <c r="L1345" s="13">
        <f t="shared" si="270"/>
        <v>0</v>
      </c>
      <c r="M1345" s="85">
        <f t="shared" si="261"/>
        <v>18724.9</v>
      </c>
      <c r="N1345" s="13">
        <f t="shared" si="270"/>
        <v>0</v>
      </c>
      <c r="O1345" s="85">
        <f t="shared" si="262"/>
        <v>18724.9</v>
      </c>
      <c r="P1345" s="13">
        <f t="shared" si="270"/>
        <v>0</v>
      </c>
      <c r="Q1345" s="85">
        <f t="shared" si="266"/>
        <v>18724.9</v>
      </c>
    </row>
    <row r="1346" spans="1:17" ht="33">
      <c r="A1346" s="61" t="str">
        <f ca="1">IF(ISERROR(MATCH(F1346,Код_КВР,0)),"",INDIRECT(ADDRESS(MATCH(F1346,Код_КВР,0)+1,2,,,"КВР")))</f>
        <v xml:space="preserve">Прочая закупка товаров, работ и услуг для обеспечения муниципальных нужд         </v>
      </c>
      <c r="B1346" s="88">
        <v>811</v>
      </c>
      <c r="C1346" s="8" t="s">
        <v>224</v>
      </c>
      <c r="D1346" s="8" t="s">
        <v>230</v>
      </c>
      <c r="E1346" s="115" t="s">
        <v>41</v>
      </c>
      <c r="F1346" s="115">
        <v>244</v>
      </c>
      <c r="G1346" s="69">
        <v>18724.9</v>
      </c>
      <c r="H1346" s="69"/>
      <c r="I1346" s="69">
        <f t="shared" si="265"/>
        <v>18724.9</v>
      </c>
      <c r="J1346" s="69"/>
      <c r="K1346" s="85">
        <f t="shared" si="263"/>
        <v>18724.9</v>
      </c>
      <c r="L1346" s="13"/>
      <c r="M1346" s="85">
        <f aca="true" t="shared" si="271" ref="M1346:M1420">K1346+L1346</f>
        <v>18724.9</v>
      </c>
      <c r="N1346" s="13"/>
      <c r="O1346" s="85">
        <f aca="true" t="shared" si="272" ref="O1346:O1420">M1346+N1346</f>
        <v>18724.9</v>
      </c>
      <c r="P1346" s="13"/>
      <c r="Q1346" s="85">
        <f t="shared" si="266"/>
        <v>18724.9</v>
      </c>
    </row>
    <row r="1347" spans="1:17" ht="33">
      <c r="A1347" s="61" t="str">
        <f ca="1">IF(ISERROR(MATCH(E1347,Код_КЦСР,0)),"",INDIRECT(ADDRESS(MATCH(E1347,Код_КЦСР,0)+1,2,,,"КЦСР")))</f>
        <v>Муниципальная программа «Развитие земельно-имущественного комплекса  города Череповца» на 2014-2018 годы</v>
      </c>
      <c r="B1347" s="88">
        <v>811</v>
      </c>
      <c r="C1347" s="8" t="s">
        <v>224</v>
      </c>
      <c r="D1347" s="8" t="s">
        <v>230</v>
      </c>
      <c r="E1347" s="115" t="s">
        <v>62</v>
      </c>
      <c r="F1347" s="115"/>
      <c r="G1347" s="69">
        <f aca="true" t="shared" si="273" ref="G1347:P1350">G1348</f>
        <v>64229</v>
      </c>
      <c r="H1347" s="69">
        <f t="shared" si="273"/>
        <v>-15804.3</v>
      </c>
      <c r="I1347" s="69">
        <f t="shared" si="265"/>
        <v>48424.7</v>
      </c>
      <c r="J1347" s="69">
        <f t="shared" si="273"/>
        <v>0</v>
      </c>
      <c r="K1347" s="85">
        <f t="shared" si="263"/>
        <v>48424.7</v>
      </c>
      <c r="L1347" s="13">
        <f t="shared" si="273"/>
        <v>0</v>
      </c>
      <c r="M1347" s="85">
        <f t="shared" si="271"/>
        <v>48424.7</v>
      </c>
      <c r="N1347" s="13">
        <f t="shared" si="273"/>
        <v>-2565.7</v>
      </c>
      <c r="O1347" s="85">
        <f t="shared" si="272"/>
        <v>45859</v>
      </c>
      <c r="P1347" s="13">
        <f t="shared" si="273"/>
        <v>0</v>
      </c>
      <c r="Q1347" s="85">
        <f t="shared" si="266"/>
        <v>45859</v>
      </c>
    </row>
    <row r="1348" spans="1:17" ht="33">
      <c r="A1348" s="61" t="str">
        <f ca="1">IF(ISERROR(MATCH(E1348,Код_КЦСР,0)),"",INDIRECT(ADDRESS(MATCH(E1348,Код_КЦСР,0)+1,2,,,"КЦСР")))</f>
        <v>Формирование и обеспечение сохранности муниципального земельно-имущественного комплекса</v>
      </c>
      <c r="B1348" s="88">
        <v>811</v>
      </c>
      <c r="C1348" s="8" t="s">
        <v>224</v>
      </c>
      <c r="D1348" s="8" t="s">
        <v>230</v>
      </c>
      <c r="E1348" s="115" t="s">
        <v>64</v>
      </c>
      <c r="F1348" s="115"/>
      <c r="G1348" s="69">
        <f t="shared" si="273"/>
        <v>64229</v>
      </c>
      <c r="H1348" s="69">
        <f t="shared" si="273"/>
        <v>-15804.3</v>
      </c>
      <c r="I1348" s="69">
        <f t="shared" si="265"/>
        <v>48424.7</v>
      </c>
      <c r="J1348" s="69">
        <f t="shared" si="273"/>
        <v>0</v>
      </c>
      <c r="K1348" s="85">
        <f t="shared" si="263"/>
        <v>48424.7</v>
      </c>
      <c r="L1348" s="13">
        <f t="shared" si="273"/>
        <v>0</v>
      </c>
      <c r="M1348" s="85">
        <f t="shared" si="271"/>
        <v>48424.7</v>
      </c>
      <c r="N1348" s="13">
        <f t="shared" si="273"/>
        <v>-2565.7</v>
      </c>
      <c r="O1348" s="85">
        <f t="shared" si="272"/>
        <v>45859</v>
      </c>
      <c r="P1348" s="13">
        <f t="shared" si="273"/>
        <v>0</v>
      </c>
      <c r="Q1348" s="85">
        <f t="shared" si="266"/>
        <v>45859</v>
      </c>
    </row>
    <row r="1349" spans="1:17" ht="12.75">
      <c r="A1349" s="61" t="str">
        <f ca="1">IF(ISERROR(MATCH(F1349,Код_КВР,0)),"",INDIRECT(ADDRESS(MATCH(F1349,Код_КВР,0)+1,2,,,"КВР")))</f>
        <v>Закупка товаров, работ и услуг для муниципальных нужд</v>
      </c>
      <c r="B1349" s="88">
        <v>811</v>
      </c>
      <c r="C1349" s="8" t="s">
        <v>224</v>
      </c>
      <c r="D1349" s="8" t="s">
        <v>230</v>
      </c>
      <c r="E1349" s="115" t="s">
        <v>64</v>
      </c>
      <c r="F1349" s="115">
        <v>200</v>
      </c>
      <c r="G1349" s="69">
        <f t="shared" si="273"/>
        <v>64229</v>
      </c>
      <c r="H1349" s="69">
        <f t="shared" si="273"/>
        <v>-15804.3</v>
      </c>
      <c r="I1349" s="69">
        <f t="shared" si="265"/>
        <v>48424.7</v>
      </c>
      <c r="J1349" s="69">
        <f t="shared" si="273"/>
        <v>0</v>
      </c>
      <c r="K1349" s="85">
        <f t="shared" si="263"/>
        <v>48424.7</v>
      </c>
      <c r="L1349" s="13">
        <f t="shared" si="273"/>
        <v>0</v>
      </c>
      <c r="M1349" s="85">
        <f t="shared" si="271"/>
        <v>48424.7</v>
      </c>
      <c r="N1349" s="13">
        <f t="shared" si="273"/>
        <v>-2565.7</v>
      </c>
      <c r="O1349" s="85">
        <f t="shared" si="272"/>
        <v>45859</v>
      </c>
      <c r="P1349" s="13">
        <f t="shared" si="273"/>
        <v>0</v>
      </c>
      <c r="Q1349" s="85">
        <f t="shared" si="266"/>
        <v>45859</v>
      </c>
    </row>
    <row r="1350" spans="1:17" ht="33">
      <c r="A1350" s="61" t="str">
        <f ca="1">IF(ISERROR(MATCH(F1350,Код_КВР,0)),"",INDIRECT(ADDRESS(MATCH(F1350,Код_КВР,0)+1,2,,,"КВР")))</f>
        <v>Иные закупки товаров, работ и услуг для обеспечения муниципальных нужд</v>
      </c>
      <c r="B1350" s="88">
        <v>811</v>
      </c>
      <c r="C1350" s="8" t="s">
        <v>224</v>
      </c>
      <c r="D1350" s="8" t="s">
        <v>230</v>
      </c>
      <c r="E1350" s="115" t="s">
        <v>64</v>
      </c>
      <c r="F1350" s="115">
        <v>240</v>
      </c>
      <c r="G1350" s="69">
        <f t="shared" si="273"/>
        <v>64229</v>
      </c>
      <c r="H1350" s="69">
        <f t="shared" si="273"/>
        <v>-15804.3</v>
      </c>
      <c r="I1350" s="69">
        <f t="shared" si="265"/>
        <v>48424.7</v>
      </c>
      <c r="J1350" s="69">
        <f t="shared" si="273"/>
        <v>0</v>
      </c>
      <c r="K1350" s="85">
        <f t="shared" si="263"/>
        <v>48424.7</v>
      </c>
      <c r="L1350" s="13">
        <f t="shared" si="273"/>
        <v>0</v>
      </c>
      <c r="M1350" s="85">
        <f t="shared" si="271"/>
        <v>48424.7</v>
      </c>
      <c r="N1350" s="13">
        <f t="shared" si="273"/>
        <v>-2565.7</v>
      </c>
      <c r="O1350" s="85">
        <f t="shared" si="272"/>
        <v>45859</v>
      </c>
      <c r="P1350" s="13">
        <f t="shared" si="273"/>
        <v>0</v>
      </c>
      <c r="Q1350" s="85">
        <f t="shared" si="266"/>
        <v>45859</v>
      </c>
    </row>
    <row r="1351" spans="1:17" ht="33">
      <c r="A1351" s="61" t="str">
        <f ca="1">IF(ISERROR(MATCH(F1351,Код_КВР,0)),"",INDIRECT(ADDRESS(MATCH(F1351,Код_КВР,0)+1,2,,,"КВР")))</f>
        <v xml:space="preserve">Прочая закупка товаров, работ и услуг для обеспечения муниципальных нужд         </v>
      </c>
      <c r="B1351" s="88">
        <v>811</v>
      </c>
      <c r="C1351" s="8" t="s">
        <v>224</v>
      </c>
      <c r="D1351" s="8" t="s">
        <v>230</v>
      </c>
      <c r="E1351" s="115" t="s">
        <v>64</v>
      </c>
      <c r="F1351" s="115">
        <v>244</v>
      </c>
      <c r="G1351" s="69">
        <v>64229</v>
      </c>
      <c r="H1351" s="69">
        <v>-15804.3</v>
      </c>
      <c r="I1351" s="69">
        <f t="shared" si="265"/>
        <v>48424.7</v>
      </c>
      <c r="J1351" s="69"/>
      <c r="K1351" s="85">
        <f t="shared" si="263"/>
        <v>48424.7</v>
      </c>
      <c r="L1351" s="13"/>
      <c r="M1351" s="85">
        <f t="shared" si="271"/>
        <v>48424.7</v>
      </c>
      <c r="N1351" s="13">
        <v>-2565.7</v>
      </c>
      <c r="O1351" s="85">
        <f t="shared" si="272"/>
        <v>45859</v>
      </c>
      <c r="P1351" s="13"/>
      <c r="Q1351" s="85">
        <f t="shared" si="266"/>
        <v>45859</v>
      </c>
    </row>
    <row r="1352" spans="1:17" ht="12.75">
      <c r="A1352" s="77" t="s">
        <v>188</v>
      </c>
      <c r="B1352" s="88">
        <v>811</v>
      </c>
      <c r="C1352" s="8" t="s">
        <v>224</v>
      </c>
      <c r="D1352" s="8" t="s">
        <v>227</v>
      </c>
      <c r="E1352" s="115"/>
      <c r="F1352" s="115"/>
      <c r="G1352" s="69">
        <f aca="true" t="shared" si="274" ref="G1352:P1357">G1353</f>
        <v>2004.9</v>
      </c>
      <c r="H1352" s="69">
        <f t="shared" si="274"/>
        <v>0</v>
      </c>
      <c r="I1352" s="69">
        <f t="shared" si="265"/>
        <v>2004.9</v>
      </c>
      <c r="J1352" s="69">
        <f t="shared" si="274"/>
        <v>-594.6</v>
      </c>
      <c r="K1352" s="85">
        <f t="shared" si="263"/>
        <v>1410.3000000000002</v>
      </c>
      <c r="L1352" s="13">
        <f t="shared" si="274"/>
        <v>2159</v>
      </c>
      <c r="M1352" s="85">
        <f t="shared" si="271"/>
        <v>3569.3</v>
      </c>
      <c r="N1352" s="13">
        <f t="shared" si="274"/>
        <v>0</v>
      </c>
      <c r="O1352" s="85">
        <f t="shared" si="272"/>
        <v>3569.3</v>
      </c>
      <c r="P1352" s="13">
        <f t="shared" si="274"/>
        <v>0</v>
      </c>
      <c r="Q1352" s="85">
        <f t="shared" si="266"/>
        <v>3569.3</v>
      </c>
    </row>
    <row r="1353" spans="1:17" ht="49.5">
      <c r="A1353" s="61" t="str">
        <f ca="1">IF(ISERROR(MATCH(E1353,Код_КЦСР,0)),"",INDIRECT(ADDRESS(MATCH(E1353,Код_КЦСР,0)+1,2,,,"КЦСР")))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53" s="88">
        <v>811</v>
      </c>
      <c r="C1353" s="8" t="s">
        <v>224</v>
      </c>
      <c r="D1353" s="8" t="s">
        <v>227</v>
      </c>
      <c r="E1353" s="115" t="s">
        <v>70</v>
      </c>
      <c r="F1353" s="115"/>
      <c r="G1353" s="69">
        <f t="shared" si="274"/>
        <v>2004.9</v>
      </c>
      <c r="H1353" s="69">
        <f t="shared" si="274"/>
        <v>0</v>
      </c>
      <c r="I1353" s="69">
        <f t="shared" si="265"/>
        <v>2004.9</v>
      </c>
      <c r="J1353" s="69">
        <f t="shared" si="274"/>
        <v>-594.6</v>
      </c>
      <c r="K1353" s="85">
        <f t="shared" si="263"/>
        <v>1410.3000000000002</v>
      </c>
      <c r="L1353" s="13">
        <f t="shared" si="274"/>
        <v>2159</v>
      </c>
      <c r="M1353" s="85">
        <f t="shared" si="271"/>
        <v>3569.3</v>
      </c>
      <c r="N1353" s="13">
        <f t="shared" si="274"/>
        <v>0</v>
      </c>
      <c r="O1353" s="85">
        <f t="shared" si="272"/>
        <v>3569.3</v>
      </c>
      <c r="P1353" s="13">
        <f t="shared" si="274"/>
        <v>0</v>
      </c>
      <c r="Q1353" s="85">
        <f t="shared" si="266"/>
        <v>3569.3</v>
      </c>
    </row>
    <row r="1354" spans="1:17" ht="33">
      <c r="A1354" s="61" t="str">
        <f ca="1">IF(ISERROR(MATCH(E1354,Код_КЦСР,0)),"",INDIRECT(ADDRESS(MATCH(E1354,Код_КЦСР,0)+1,2,,,"КЦСР")))</f>
        <v>Капитальное строительство и реконструкция объектов муниципальной собственности</v>
      </c>
      <c r="B1354" s="88">
        <v>811</v>
      </c>
      <c r="C1354" s="8" t="s">
        <v>224</v>
      </c>
      <c r="D1354" s="8" t="s">
        <v>227</v>
      </c>
      <c r="E1354" s="115" t="s">
        <v>72</v>
      </c>
      <c r="F1354" s="115"/>
      <c r="G1354" s="69">
        <f t="shared" si="274"/>
        <v>2004.9</v>
      </c>
      <c r="H1354" s="69">
        <f t="shared" si="274"/>
        <v>0</v>
      </c>
      <c r="I1354" s="69">
        <f t="shared" si="265"/>
        <v>2004.9</v>
      </c>
      <c r="J1354" s="69">
        <f t="shared" si="274"/>
        <v>-594.6</v>
      </c>
      <c r="K1354" s="85">
        <f t="shared" si="263"/>
        <v>1410.3000000000002</v>
      </c>
      <c r="L1354" s="13">
        <f t="shared" si="274"/>
        <v>2159</v>
      </c>
      <c r="M1354" s="85">
        <f t="shared" si="271"/>
        <v>3569.3</v>
      </c>
      <c r="N1354" s="13">
        <f t="shared" si="274"/>
        <v>0</v>
      </c>
      <c r="O1354" s="85">
        <f t="shared" si="272"/>
        <v>3569.3</v>
      </c>
      <c r="P1354" s="13">
        <f t="shared" si="274"/>
        <v>0</v>
      </c>
      <c r="Q1354" s="85">
        <f t="shared" si="266"/>
        <v>3569.3</v>
      </c>
    </row>
    <row r="1355" spans="1:17" ht="12.75">
      <c r="A1355" s="61" t="str">
        <f ca="1">IF(ISERROR(MATCH(E1355,Код_КЦСР,0)),"",INDIRECT(ADDRESS(MATCH(E1355,Код_КЦСР,0)+1,2,,,"КЦСР")))</f>
        <v>Строительство объектов сметной стоимостью до 100 млн. рублей</v>
      </c>
      <c r="B1355" s="88">
        <v>811</v>
      </c>
      <c r="C1355" s="8" t="s">
        <v>224</v>
      </c>
      <c r="D1355" s="8" t="s">
        <v>227</v>
      </c>
      <c r="E1355" s="115" t="s">
        <v>73</v>
      </c>
      <c r="F1355" s="115"/>
      <c r="G1355" s="69">
        <f t="shared" si="274"/>
        <v>2004.9</v>
      </c>
      <c r="H1355" s="69">
        <f t="shared" si="274"/>
        <v>0</v>
      </c>
      <c r="I1355" s="69">
        <f t="shared" si="265"/>
        <v>2004.9</v>
      </c>
      <c r="J1355" s="69">
        <f t="shared" si="274"/>
        <v>-594.6</v>
      </c>
      <c r="K1355" s="85">
        <f t="shared" si="263"/>
        <v>1410.3000000000002</v>
      </c>
      <c r="L1355" s="13">
        <f t="shared" si="274"/>
        <v>2159</v>
      </c>
      <c r="M1355" s="85">
        <f t="shared" si="271"/>
        <v>3569.3</v>
      </c>
      <c r="N1355" s="13">
        <f t="shared" si="274"/>
        <v>0</v>
      </c>
      <c r="O1355" s="85">
        <f t="shared" si="272"/>
        <v>3569.3</v>
      </c>
      <c r="P1355" s="13">
        <f t="shared" si="274"/>
        <v>0</v>
      </c>
      <c r="Q1355" s="85">
        <f t="shared" si="266"/>
        <v>3569.3</v>
      </c>
    </row>
    <row r="1356" spans="1:17" ht="33">
      <c r="A1356" s="61" t="str">
        <f ca="1">IF(ISERROR(MATCH(F1356,Код_КВР,0)),"",INDIRECT(ADDRESS(MATCH(F1356,Код_КВР,0)+1,2,,,"КВР")))</f>
        <v>Капитальные вложения в объекты недвижимого имущества муниципальной собственности</v>
      </c>
      <c r="B1356" s="88">
        <v>811</v>
      </c>
      <c r="C1356" s="8" t="s">
        <v>224</v>
      </c>
      <c r="D1356" s="8" t="s">
        <v>227</v>
      </c>
      <c r="E1356" s="115" t="s">
        <v>73</v>
      </c>
      <c r="F1356" s="115">
        <v>400</v>
      </c>
      <c r="G1356" s="69">
        <f t="shared" si="274"/>
        <v>2004.9</v>
      </c>
      <c r="H1356" s="69">
        <f t="shared" si="274"/>
        <v>0</v>
      </c>
      <c r="I1356" s="69">
        <f t="shared" si="265"/>
        <v>2004.9</v>
      </c>
      <c r="J1356" s="69">
        <f t="shared" si="274"/>
        <v>-594.6</v>
      </c>
      <c r="K1356" s="85">
        <f t="shared" si="263"/>
        <v>1410.3000000000002</v>
      </c>
      <c r="L1356" s="13">
        <f t="shared" si="274"/>
        <v>2159</v>
      </c>
      <c r="M1356" s="85">
        <f t="shared" si="271"/>
        <v>3569.3</v>
      </c>
      <c r="N1356" s="13">
        <f t="shared" si="274"/>
        <v>0</v>
      </c>
      <c r="O1356" s="85">
        <f t="shared" si="272"/>
        <v>3569.3</v>
      </c>
      <c r="P1356" s="13">
        <f t="shared" si="274"/>
        <v>0</v>
      </c>
      <c r="Q1356" s="85">
        <f t="shared" si="266"/>
        <v>3569.3</v>
      </c>
    </row>
    <row r="1357" spans="1:17" ht="12.75">
      <c r="A1357" s="61" t="str">
        <f ca="1">IF(ISERROR(MATCH(F1357,Код_КВР,0)),"",INDIRECT(ADDRESS(MATCH(F1357,Код_КВР,0)+1,2,,,"КВР")))</f>
        <v>Бюджетные инвестиции</v>
      </c>
      <c r="B1357" s="88">
        <v>811</v>
      </c>
      <c r="C1357" s="8" t="s">
        <v>224</v>
      </c>
      <c r="D1357" s="8" t="s">
        <v>227</v>
      </c>
      <c r="E1357" s="115" t="s">
        <v>73</v>
      </c>
      <c r="F1357" s="115">
        <v>410</v>
      </c>
      <c r="G1357" s="69">
        <f t="shared" si="274"/>
        <v>2004.9</v>
      </c>
      <c r="H1357" s="69">
        <f t="shared" si="274"/>
        <v>0</v>
      </c>
      <c r="I1357" s="69">
        <f t="shared" si="265"/>
        <v>2004.9</v>
      </c>
      <c r="J1357" s="69">
        <f t="shared" si="274"/>
        <v>-594.6</v>
      </c>
      <c r="K1357" s="85">
        <f t="shared" si="263"/>
        <v>1410.3000000000002</v>
      </c>
      <c r="L1357" s="13">
        <f t="shared" si="274"/>
        <v>2159</v>
      </c>
      <c r="M1357" s="85">
        <f t="shared" si="271"/>
        <v>3569.3</v>
      </c>
      <c r="N1357" s="13">
        <f t="shared" si="274"/>
        <v>0</v>
      </c>
      <c r="O1357" s="85">
        <f t="shared" si="272"/>
        <v>3569.3</v>
      </c>
      <c r="P1357" s="13">
        <f t="shared" si="274"/>
        <v>0</v>
      </c>
      <c r="Q1357" s="85">
        <f t="shared" si="266"/>
        <v>3569.3</v>
      </c>
    </row>
    <row r="1358" spans="1:17" ht="33">
      <c r="A1358" s="61" t="str">
        <f ca="1">IF(ISERROR(MATCH(F1358,Код_КВР,0)),"",INDIRECT(ADDRESS(MATCH(F1358,Код_КВР,0)+1,2,,,"КВР")))</f>
        <v>Бюджетные инвестиции в объекты капитального строительства муниципальной собственности</v>
      </c>
      <c r="B1358" s="88">
        <v>811</v>
      </c>
      <c r="C1358" s="8" t="s">
        <v>224</v>
      </c>
      <c r="D1358" s="8" t="s">
        <v>227</v>
      </c>
      <c r="E1358" s="115" t="s">
        <v>73</v>
      </c>
      <c r="F1358" s="115">
        <v>414</v>
      </c>
      <c r="G1358" s="69">
        <v>2004.9</v>
      </c>
      <c r="H1358" s="69"/>
      <c r="I1358" s="69">
        <f t="shared" si="265"/>
        <v>2004.9</v>
      </c>
      <c r="J1358" s="69">
        <v>-594.6</v>
      </c>
      <c r="K1358" s="85">
        <f t="shared" si="263"/>
        <v>1410.3000000000002</v>
      </c>
      <c r="L1358" s="13">
        <f>2196+1318-1355</f>
        <v>2159</v>
      </c>
      <c r="M1358" s="85">
        <f t="shared" si="271"/>
        <v>3569.3</v>
      </c>
      <c r="N1358" s="13"/>
      <c r="O1358" s="85">
        <f t="shared" si="272"/>
        <v>3569.3</v>
      </c>
      <c r="P1358" s="13"/>
      <c r="Q1358" s="85">
        <f t="shared" si="266"/>
        <v>3569.3</v>
      </c>
    </row>
    <row r="1359" spans="1:17" ht="12.75">
      <c r="A1359" s="12" t="s">
        <v>238</v>
      </c>
      <c r="B1359" s="88">
        <v>811</v>
      </c>
      <c r="C1359" s="8" t="s">
        <v>224</v>
      </c>
      <c r="D1359" s="8" t="s">
        <v>196</v>
      </c>
      <c r="E1359" s="115"/>
      <c r="F1359" s="115"/>
      <c r="G1359" s="69"/>
      <c r="H1359" s="69"/>
      <c r="I1359" s="69"/>
      <c r="J1359" s="69"/>
      <c r="K1359" s="85"/>
      <c r="L1359" s="13">
        <f>L1360</f>
        <v>1150</v>
      </c>
      <c r="M1359" s="85">
        <f t="shared" si="271"/>
        <v>1150</v>
      </c>
      <c r="N1359" s="13">
        <f>N1360</f>
        <v>0</v>
      </c>
      <c r="O1359" s="85">
        <f t="shared" si="272"/>
        <v>1150</v>
      </c>
      <c r="P1359" s="13">
        <f>P1360</f>
        <v>0</v>
      </c>
      <c r="Q1359" s="85">
        <f t="shared" si="266"/>
        <v>1150</v>
      </c>
    </row>
    <row r="1360" spans="1:17" ht="49.5">
      <c r="A1360" s="61" t="str">
        <f ca="1">IF(ISERROR(MATCH(E1360,Код_КЦСР,0)),"",INDIRECT(ADDRESS(MATCH(E1360,Код_КЦСР,0)+1,2,,,"КЦСР")))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60" s="88">
        <v>811</v>
      </c>
      <c r="C1360" s="8" t="s">
        <v>224</v>
      </c>
      <c r="D1360" s="8" t="s">
        <v>196</v>
      </c>
      <c r="E1360" s="115" t="s">
        <v>70</v>
      </c>
      <c r="F1360" s="115"/>
      <c r="G1360" s="69"/>
      <c r="H1360" s="69"/>
      <c r="I1360" s="69"/>
      <c r="J1360" s="69"/>
      <c r="K1360" s="85"/>
      <c r="L1360" s="13">
        <f aca="true" t="shared" si="275" ref="L1360:P1364">L1361</f>
        <v>1150</v>
      </c>
      <c r="M1360" s="85">
        <f t="shared" si="271"/>
        <v>1150</v>
      </c>
      <c r="N1360" s="13">
        <f t="shared" si="275"/>
        <v>0</v>
      </c>
      <c r="O1360" s="85">
        <f t="shared" si="272"/>
        <v>1150</v>
      </c>
      <c r="P1360" s="13">
        <f t="shared" si="275"/>
        <v>0</v>
      </c>
      <c r="Q1360" s="85">
        <f t="shared" si="266"/>
        <v>1150</v>
      </c>
    </row>
    <row r="1361" spans="1:17" ht="33">
      <c r="A1361" s="61" t="str">
        <f ca="1">IF(ISERROR(MATCH(E1361,Код_КЦСР,0)),"",INDIRECT(ADDRESS(MATCH(E1361,Код_КЦСР,0)+1,2,,,"КЦСР")))</f>
        <v>Капитальное строительство и реконструкция объектов муниципальной собственности</v>
      </c>
      <c r="B1361" s="88">
        <v>811</v>
      </c>
      <c r="C1361" s="8" t="s">
        <v>224</v>
      </c>
      <c r="D1361" s="8" t="s">
        <v>196</v>
      </c>
      <c r="E1361" s="115" t="s">
        <v>72</v>
      </c>
      <c r="F1361" s="115"/>
      <c r="G1361" s="69"/>
      <c r="H1361" s="69"/>
      <c r="I1361" s="69"/>
      <c r="J1361" s="69"/>
      <c r="K1361" s="85"/>
      <c r="L1361" s="13">
        <f t="shared" si="275"/>
        <v>1150</v>
      </c>
      <c r="M1361" s="85">
        <f t="shared" si="271"/>
        <v>1150</v>
      </c>
      <c r="N1361" s="13">
        <f t="shared" si="275"/>
        <v>0</v>
      </c>
      <c r="O1361" s="85">
        <f t="shared" si="272"/>
        <v>1150</v>
      </c>
      <c r="P1361" s="13">
        <f t="shared" si="275"/>
        <v>0</v>
      </c>
      <c r="Q1361" s="85">
        <f t="shared" si="266"/>
        <v>1150</v>
      </c>
    </row>
    <row r="1362" spans="1:17" ht="12.75">
      <c r="A1362" s="61" t="str">
        <f ca="1">IF(ISERROR(MATCH(E1362,Код_КЦСР,0)),"",INDIRECT(ADDRESS(MATCH(E1362,Код_КЦСР,0)+1,2,,,"КЦСР")))</f>
        <v>Строительство объектов сметной стоимостью до 100 млн. рублей</v>
      </c>
      <c r="B1362" s="88">
        <v>811</v>
      </c>
      <c r="C1362" s="8" t="s">
        <v>224</v>
      </c>
      <c r="D1362" s="8" t="s">
        <v>196</v>
      </c>
      <c r="E1362" s="115" t="s">
        <v>73</v>
      </c>
      <c r="F1362" s="115"/>
      <c r="G1362" s="69"/>
      <c r="H1362" s="69"/>
      <c r="I1362" s="69"/>
      <c r="J1362" s="69"/>
      <c r="K1362" s="85"/>
      <c r="L1362" s="13">
        <f t="shared" si="275"/>
        <v>1150</v>
      </c>
      <c r="M1362" s="85">
        <f t="shared" si="271"/>
        <v>1150</v>
      </c>
      <c r="N1362" s="13">
        <f t="shared" si="275"/>
        <v>0</v>
      </c>
      <c r="O1362" s="85">
        <f t="shared" si="272"/>
        <v>1150</v>
      </c>
      <c r="P1362" s="13">
        <f t="shared" si="275"/>
        <v>0</v>
      </c>
      <c r="Q1362" s="85">
        <f t="shared" si="266"/>
        <v>1150</v>
      </c>
    </row>
    <row r="1363" spans="1:17" ht="33">
      <c r="A1363" s="61" t="str">
        <f ca="1">IF(ISERROR(MATCH(F1363,Код_КВР,0)),"",INDIRECT(ADDRESS(MATCH(F1363,Код_КВР,0)+1,2,,,"КВР")))</f>
        <v>Капитальные вложения в объекты недвижимого имущества муниципальной собственности</v>
      </c>
      <c r="B1363" s="88">
        <v>811</v>
      </c>
      <c r="C1363" s="8" t="s">
        <v>224</v>
      </c>
      <c r="D1363" s="8" t="s">
        <v>196</v>
      </c>
      <c r="E1363" s="115" t="s">
        <v>73</v>
      </c>
      <c r="F1363" s="115">
        <v>400</v>
      </c>
      <c r="G1363" s="69"/>
      <c r="H1363" s="69"/>
      <c r="I1363" s="69"/>
      <c r="J1363" s="69"/>
      <c r="K1363" s="85"/>
      <c r="L1363" s="13">
        <f t="shared" si="275"/>
        <v>1150</v>
      </c>
      <c r="M1363" s="85">
        <f t="shared" si="271"/>
        <v>1150</v>
      </c>
      <c r="N1363" s="13">
        <f t="shared" si="275"/>
        <v>0</v>
      </c>
      <c r="O1363" s="85">
        <f t="shared" si="272"/>
        <v>1150</v>
      </c>
      <c r="P1363" s="13">
        <f t="shared" si="275"/>
        <v>0</v>
      </c>
      <c r="Q1363" s="85">
        <f t="shared" si="266"/>
        <v>1150</v>
      </c>
    </row>
    <row r="1364" spans="1:17" ht="12.75">
      <c r="A1364" s="61" t="str">
        <f ca="1">IF(ISERROR(MATCH(F1364,Код_КВР,0)),"",INDIRECT(ADDRESS(MATCH(F1364,Код_КВР,0)+1,2,,,"КВР")))</f>
        <v>Бюджетные инвестиции</v>
      </c>
      <c r="B1364" s="88">
        <v>811</v>
      </c>
      <c r="C1364" s="8" t="s">
        <v>224</v>
      </c>
      <c r="D1364" s="8" t="s">
        <v>196</v>
      </c>
      <c r="E1364" s="115" t="s">
        <v>73</v>
      </c>
      <c r="F1364" s="115">
        <v>410</v>
      </c>
      <c r="G1364" s="69"/>
      <c r="H1364" s="69"/>
      <c r="I1364" s="69"/>
      <c r="J1364" s="69"/>
      <c r="K1364" s="85"/>
      <c r="L1364" s="13">
        <f t="shared" si="275"/>
        <v>1150</v>
      </c>
      <c r="M1364" s="85">
        <f t="shared" si="271"/>
        <v>1150</v>
      </c>
      <c r="N1364" s="13">
        <f t="shared" si="275"/>
        <v>0</v>
      </c>
      <c r="O1364" s="85">
        <f t="shared" si="272"/>
        <v>1150</v>
      </c>
      <c r="P1364" s="13">
        <f t="shared" si="275"/>
        <v>0</v>
      </c>
      <c r="Q1364" s="85">
        <f t="shared" si="266"/>
        <v>1150</v>
      </c>
    </row>
    <row r="1365" spans="1:17" ht="33">
      <c r="A1365" s="61" t="str">
        <f ca="1">IF(ISERROR(MATCH(F1365,Код_КВР,0)),"",INDIRECT(ADDRESS(MATCH(F1365,Код_КВР,0)+1,2,,,"КВР")))</f>
        <v>Бюджетные инвестиции в объекты капитального строительства муниципальной собственности</v>
      </c>
      <c r="B1365" s="88">
        <v>811</v>
      </c>
      <c r="C1365" s="8" t="s">
        <v>224</v>
      </c>
      <c r="D1365" s="8" t="s">
        <v>196</v>
      </c>
      <c r="E1365" s="115" t="s">
        <v>73</v>
      </c>
      <c r="F1365" s="115">
        <v>414</v>
      </c>
      <c r="G1365" s="69"/>
      <c r="H1365" s="69"/>
      <c r="I1365" s="69"/>
      <c r="J1365" s="69"/>
      <c r="K1365" s="85"/>
      <c r="L1365" s="13">
        <v>1150</v>
      </c>
      <c r="M1365" s="85">
        <f t="shared" si="271"/>
        <v>1150</v>
      </c>
      <c r="N1365" s="13"/>
      <c r="O1365" s="85">
        <f t="shared" si="272"/>
        <v>1150</v>
      </c>
      <c r="P1365" s="13"/>
      <c r="Q1365" s="85">
        <f t="shared" si="266"/>
        <v>1150</v>
      </c>
    </row>
    <row r="1366" spans="1:17" ht="12.75">
      <c r="A1366" s="12" t="s">
        <v>231</v>
      </c>
      <c r="B1366" s="88">
        <v>811</v>
      </c>
      <c r="C1366" s="8" t="s">
        <v>224</v>
      </c>
      <c r="D1366" s="8" t="s">
        <v>204</v>
      </c>
      <c r="E1366" s="115"/>
      <c r="F1366" s="115"/>
      <c r="G1366" s="69">
        <f>G1367+G1372+G1377+G1392</f>
        <v>87432.19999999998</v>
      </c>
      <c r="H1366" s="69">
        <f>H1367+H1372+H1377+H1392</f>
        <v>0</v>
      </c>
      <c r="I1366" s="69">
        <f t="shared" si="265"/>
        <v>87432.19999999998</v>
      </c>
      <c r="J1366" s="69">
        <f>J1367+J1372+J1377+J1392</f>
        <v>594.6</v>
      </c>
      <c r="K1366" s="85">
        <f t="shared" si="263"/>
        <v>88026.79999999999</v>
      </c>
      <c r="L1366" s="13">
        <f>L1367+L1372+L1377+L1392</f>
        <v>13.300000000000011</v>
      </c>
      <c r="M1366" s="85">
        <f t="shared" si="271"/>
        <v>88040.09999999999</v>
      </c>
      <c r="N1366" s="13">
        <f>N1367+N1372+N1377+N1392</f>
        <v>-70.2</v>
      </c>
      <c r="O1366" s="85">
        <f t="shared" si="272"/>
        <v>87969.9</v>
      </c>
      <c r="P1366" s="13">
        <f>P1367+P1372+P1377+P1392</f>
        <v>0</v>
      </c>
      <c r="Q1366" s="85">
        <f t="shared" si="266"/>
        <v>87969.9</v>
      </c>
    </row>
    <row r="1367" spans="1:17" ht="33" hidden="1">
      <c r="A1367" s="61" t="str">
        <f ca="1">IF(ISERROR(MATCH(E1367,Код_КЦСР,0)),"",INDIRECT(ADDRESS(MATCH(E1367,Код_КЦСР,0)+1,2,,,"КЦСР")))</f>
        <v>Муниципальная программа «Развитие внутреннего и въездного туризма в г. Череповце» на 2014-2022 годы</v>
      </c>
      <c r="B1367" s="88">
        <v>811</v>
      </c>
      <c r="C1367" s="8" t="s">
        <v>224</v>
      </c>
      <c r="D1367" s="8" t="s">
        <v>204</v>
      </c>
      <c r="E1367" s="115" t="s">
        <v>1</v>
      </c>
      <c r="F1367" s="115"/>
      <c r="G1367" s="69">
        <f aca="true" t="shared" si="276" ref="G1367:P1370">G1368</f>
        <v>0</v>
      </c>
      <c r="H1367" s="69">
        <f t="shared" si="276"/>
        <v>0</v>
      </c>
      <c r="I1367" s="69">
        <f t="shared" si="265"/>
        <v>0</v>
      </c>
      <c r="J1367" s="69">
        <f t="shared" si="276"/>
        <v>0</v>
      </c>
      <c r="K1367" s="85">
        <f t="shared" si="263"/>
        <v>0</v>
      </c>
      <c r="L1367" s="13">
        <f t="shared" si="276"/>
        <v>0</v>
      </c>
      <c r="M1367" s="85">
        <f t="shared" si="271"/>
        <v>0</v>
      </c>
      <c r="N1367" s="13">
        <f t="shared" si="276"/>
        <v>0</v>
      </c>
      <c r="O1367" s="85">
        <f t="shared" si="272"/>
        <v>0</v>
      </c>
      <c r="P1367" s="13">
        <f t="shared" si="276"/>
        <v>0</v>
      </c>
      <c r="Q1367" s="85">
        <f t="shared" si="266"/>
        <v>0</v>
      </c>
    </row>
    <row r="1368" spans="1:17" ht="33" hidden="1">
      <c r="A1368" s="61" t="str">
        <f ca="1">IF(ISERROR(MATCH(E1368,Код_КЦСР,0)),"",INDIRECT(ADDRESS(MATCH(E1368,Код_КЦСР,0)+1,2,,,"КЦСР")))</f>
        <v>Продвижение городского туристского продукта на российском и международном рынках</v>
      </c>
      <c r="B1368" s="88">
        <v>811</v>
      </c>
      <c r="C1368" s="8" t="s">
        <v>224</v>
      </c>
      <c r="D1368" s="8" t="s">
        <v>204</v>
      </c>
      <c r="E1368" s="115" t="s">
        <v>2</v>
      </c>
      <c r="F1368" s="115"/>
      <c r="G1368" s="69">
        <f t="shared" si="276"/>
        <v>0</v>
      </c>
      <c r="H1368" s="69">
        <f t="shared" si="276"/>
        <v>0</v>
      </c>
      <c r="I1368" s="69">
        <f t="shared" si="265"/>
        <v>0</v>
      </c>
      <c r="J1368" s="69">
        <f t="shared" si="276"/>
        <v>0</v>
      </c>
      <c r="K1368" s="85">
        <f t="shared" si="263"/>
        <v>0</v>
      </c>
      <c r="L1368" s="13">
        <f t="shared" si="276"/>
        <v>0</v>
      </c>
      <c r="M1368" s="85">
        <f t="shared" si="271"/>
        <v>0</v>
      </c>
      <c r="N1368" s="13">
        <f t="shared" si="276"/>
        <v>0</v>
      </c>
      <c r="O1368" s="85">
        <f t="shared" si="272"/>
        <v>0</v>
      </c>
      <c r="P1368" s="13">
        <f t="shared" si="276"/>
        <v>0</v>
      </c>
      <c r="Q1368" s="85">
        <f t="shared" si="266"/>
        <v>0</v>
      </c>
    </row>
    <row r="1369" spans="1:17" ht="12.75" hidden="1">
      <c r="A1369" s="61" t="str">
        <f ca="1">IF(ISERROR(MATCH(F1369,Код_КВР,0)),"",INDIRECT(ADDRESS(MATCH(F1369,Код_КВР,0)+1,2,,,"КВР")))</f>
        <v>Закупка товаров, работ и услуг для муниципальных нужд</v>
      </c>
      <c r="B1369" s="88">
        <v>811</v>
      </c>
      <c r="C1369" s="8" t="s">
        <v>224</v>
      </c>
      <c r="D1369" s="8" t="s">
        <v>204</v>
      </c>
      <c r="E1369" s="115" t="s">
        <v>2</v>
      </c>
      <c r="F1369" s="115">
        <v>200</v>
      </c>
      <c r="G1369" s="69">
        <f t="shared" si="276"/>
        <v>0</v>
      </c>
      <c r="H1369" s="69">
        <f t="shared" si="276"/>
        <v>0</v>
      </c>
      <c r="I1369" s="69">
        <f t="shared" si="265"/>
        <v>0</v>
      </c>
      <c r="J1369" s="69">
        <f t="shared" si="276"/>
        <v>0</v>
      </c>
      <c r="K1369" s="85">
        <f t="shared" si="263"/>
        <v>0</v>
      </c>
      <c r="L1369" s="13">
        <f t="shared" si="276"/>
        <v>0</v>
      </c>
      <c r="M1369" s="85">
        <f t="shared" si="271"/>
        <v>0</v>
      </c>
      <c r="N1369" s="13">
        <f t="shared" si="276"/>
        <v>0</v>
      </c>
      <c r="O1369" s="85">
        <f t="shared" si="272"/>
        <v>0</v>
      </c>
      <c r="P1369" s="13">
        <f t="shared" si="276"/>
        <v>0</v>
      </c>
      <c r="Q1369" s="85">
        <f t="shared" si="266"/>
        <v>0</v>
      </c>
    </row>
    <row r="1370" spans="1:17" ht="33" hidden="1">
      <c r="A1370" s="61" t="str">
        <f ca="1">IF(ISERROR(MATCH(F1370,Код_КВР,0)),"",INDIRECT(ADDRESS(MATCH(F1370,Код_КВР,0)+1,2,,,"КВР")))</f>
        <v>Иные закупки товаров, работ и услуг для обеспечения муниципальных нужд</v>
      </c>
      <c r="B1370" s="88">
        <v>811</v>
      </c>
      <c r="C1370" s="8" t="s">
        <v>224</v>
      </c>
      <c r="D1370" s="8" t="s">
        <v>204</v>
      </c>
      <c r="E1370" s="115" t="s">
        <v>2</v>
      </c>
      <c r="F1370" s="115">
        <v>240</v>
      </c>
      <c r="G1370" s="69">
        <f t="shared" si="276"/>
        <v>0</v>
      </c>
      <c r="H1370" s="69">
        <f t="shared" si="276"/>
        <v>0</v>
      </c>
      <c r="I1370" s="69">
        <f t="shared" si="265"/>
        <v>0</v>
      </c>
      <c r="J1370" s="69">
        <f t="shared" si="276"/>
        <v>0</v>
      </c>
      <c r="K1370" s="85">
        <f t="shared" si="263"/>
        <v>0</v>
      </c>
      <c r="L1370" s="13">
        <f t="shared" si="276"/>
        <v>0</v>
      </c>
      <c r="M1370" s="85">
        <f t="shared" si="271"/>
        <v>0</v>
      </c>
      <c r="N1370" s="13">
        <f t="shared" si="276"/>
        <v>0</v>
      </c>
      <c r="O1370" s="85">
        <f t="shared" si="272"/>
        <v>0</v>
      </c>
      <c r="P1370" s="13">
        <f t="shared" si="276"/>
        <v>0</v>
      </c>
      <c r="Q1370" s="85">
        <f t="shared" si="266"/>
        <v>0</v>
      </c>
    </row>
    <row r="1371" spans="1:17" ht="33" hidden="1">
      <c r="A1371" s="61" t="str">
        <f ca="1">IF(ISERROR(MATCH(F1371,Код_КВР,0)),"",INDIRECT(ADDRESS(MATCH(F1371,Код_КВР,0)+1,2,,,"КВР")))</f>
        <v xml:space="preserve">Прочая закупка товаров, работ и услуг для обеспечения муниципальных нужд         </v>
      </c>
      <c r="B1371" s="88">
        <v>811</v>
      </c>
      <c r="C1371" s="8" t="s">
        <v>224</v>
      </c>
      <c r="D1371" s="8" t="s">
        <v>204</v>
      </c>
      <c r="E1371" s="115" t="s">
        <v>2</v>
      </c>
      <c r="F1371" s="115">
        <v>244</v>
      </c>
      <c r="G1371" s="69"/>
      <c r="H1371" s="69"/>
      <c r="I1371" s="69">
        <f t="shared" si="265"/>
        <v>0</v>
      </c>
      <c r="J1371" s="69"/>
      <c r="K1371" s="85">
        <f aca="true" t="shared" si="277" ref="K1371:K1442">I1371+J1371</f>
        <v>0</v>
      </c>
      <c r="L1371" s="13"/>
      <c r="M1371" s="85">
        <f t="shared" si="271"/>
        <v>0</v>
      </c>
      <c r="N1371" s="13"/>
      <c r="O1371" s="85">
        <f t="shared" si="272"/>
        <v>0</v>
      </c>
      <c r="P1371" s="13"/>
      <c r="Q1371" s="85">
        <f t="shared" si="266"/>
        <v>0</v>
      </c>
    </row>
    <row r="1372" spans="1:17" ht="33">
      <c r="A1372" s="61" t="str">
        <f ca="1">IF(ISERROR(MATCH(E1372,Код_КЦСР,0)),"",INDIRECT(ADDRESS(MATCH(E1372,Код_КЦСР,0)+1,2,,,"КЦСР")))</f>
        <v>Муниципальная программа «Развитие земельно-имущественного комплекса  города Череповца» на 2014-2018 годы</v>
      </c>
      <c r="B1372" s="88">
        <v>811</v>
      </c>
      <c r="C1372" s="8" t="s">
        <v>224</v>
      </c>
      <c r="D1372" s="8" t="s">
        <v>204</v>
      </c>
      <c r="E1372" s="115" t="s">
        <v>62</v>
      </c>
      <c r="F1372" s="115"/>
      <c r="G1372" s="69">
        <f aca="true" t="shared" si="278" ref="G1372:P1375">G1373</f>
        <v>728.2</v>
      </c>
      <c r="H1372" s="69">
        <f t="shared" si="278"/>
        <v>0</v>
      </c>
      <c r="I1372" s="69">
        <f t="shared" si="265"/>
        <v>728.2</v>
      </c>
      <c r="J1372" s="69">
        <f t="shared" si="278"/>
        <v>0</v>
      </c>
      <c r="K1372" s="85">
        <f t="shared" si="277"/>
        <v>728.2</v>
      </c>
      <c r="L1372" s="13">
        <f t="shared" si="278"/>
        <v>0</v>
      </c>
      <c r="M1372" s="85">
        <f t="shared" si="271"/>
        <v>728.2</v>
      </c>
      <c r="N1372" s="13">
        <f t="shared" si="278"/>
        <v>-70.2</v>
      </c>
      <c r="O1372" s="85">
        <f t="shared" si="272"/>
        <v>658</v>
      </c>
      <c r="P1372" s="13">
        <f t="shared" si="278"/>
        <v>0</v>
      </c>
      <c r="Q1372" s="85">
        <f t="shared" si="266"/>
        <v>658</v>
      </c>
    </row>
    <row r="1373" spans="1:17" ht="33">
      <c r="A1373" s="61" t="str">
        <f ca="1">IF(ISERROR(MATCH(E1373,Код_КЦСР,0)),"",INDIRECT(ADDRESS(MATCH(E1373,Код_КЦСР,0)+1,2,,,"КЦСР")))</f>
        <v>Обеспечение исполнения полномочий органа местного самоуправления в области наружной рекламы</v>
      </c>
      <c r="B1373" s="88">
        <v>811</v>
      </c>
      <c r="C1373" s="8" t="s">
        <v>224</v>
      </c>
      <c r="D1373" s="8" t="s">
        <v>204</v>
      </c>
      <c r="E1373" s="115" t="s">
        <v>68</v>
      </c>
      <c r="F1373" s="115"/>
      <c r="G1373" s="69">
        <f t="shared" si="278"/>
        <v>728.2</v>
      </c>
      <c r="H1373" s="69">
        <f t="shared" si="278"/>
        <v>0</v>
      </c>
      <c r="I1373" s="69">
        <f t="shared" si="265"/>
        <v>728.2</v>
      </c>
      <c r="J1373" s="69">
        <f t="shared" si="278"/>
        <v>0</v>
      </c>
      <c r="K1373" s="85">
        <f t="shared" si="277"/>
        <v>728.2</v>
      </c>
      <c r="L1373" s="13">
        <f t="shared" si="278"/>
        <v>0</v>
      </c>
      <c r="M1373" s="85">
        <f t="shared" si="271"/>
        <v>728.2</v>
      </c>
      <c r="N1373" s="13">
        <f t="shared" si="278"/>
        <v>-70.2</v>
      </c>
      <c r="O1373" s="85">
        <f t="shared" si="272"/>
        <v>658</v>
      </c>
      <c r="P1373" s="13">
        <f t="shared" si="278"/>
        <v>0</v>
      </c>
      <c r="Q1373" s="85">
        <f t="shared" si="266"/>
        <v>658</v>
      </c>
    </row>
    <row r="1374" spans="1:17" ht="12.75">
      <c r="A1374" s="61" t="str">
        <f ca="1">IF(ISERROR(MATCH(F1374,Код_КВР,0)),"",INDIRECT(ADDRESS(MATCH(F1374,Код_КВР,0)+1,2,,,"КВР")))</f>
        <v>Закупка товаров, работ и услуг для муниципальных нужд</v>
      </c>
      <c r="B1374" s="88">
        <v>811</v>
      </c>
      <c r="C1374" s="8" t="s">
        <v>224</v>
      </c>
      <c r="D1374" s="8" t="s">
        <v>204</v>
      </c>
      <c r="E1374" s="115" t="s">
        <v>68</v>
      </c>
      <c r="F1374" s="115">
        <v>200</v>
      </c>
      <c r="G1374" s="69">
        <f t="shared" si="278"/>
        <v>728.2</v>
      </c>
      <c r="H1374" s="69">
        <f t="shared" si="278"/>
        <v>0</v>
      </c>
      <c r="I1374" s="69">
        <f t="shared" si="265"/>
        <v>728.2</v>
      </c>
      <c r="J1374" s="69">
        <f t="shared" si="278"/>
        <v>0</v>
      </c>
      <c r="K1374" s="85">
        <f t="shared" si="277"/>
        <v>728.2</v>
      </c>
      <c r="L1374" s="13">
        <f t="shared" si="278"/>
        <v>0</v>
      </c>
      <c r="M1374" s="85">
        <f t="shared" si="271"/>
        <v>728.2</v>
      </c>
      <c r="N1374" s="13">
        <f t="shared" si="278"/>
        <v>-70.2</v>
      </c>
      <c r="O1374" s="85">
        <f t="shared" si="272"/>
        <v>658</v>
      </c>
      <c r="P1374" s="13">
        <f t="shared" si="278"/>
        <v>0</v>
      </c>
      <c r="Q1374" s="85">
        <f t="shared" si="266"/>
        <v>658</v>
      </c>
    </row>
    <row r="1375" spans="1:17" ht="33">
      <c r="A1375" s="61" t="str">
        <f ca="1">IF(ISERROR(MATCH(F1375,Код_КВР,0)),"",INDIRECT(ADDRESS(MATCH(F1375,Код_КВР,0)+1,2,,,"КВР")))</f>
        <v>Иные закупки товаров, работ и услуг для обеспечения муниципальных нужд</v>
      </c>
      <c r="B1375" s="88">
        <v>811</v>
      </c>
      <c r="C1375" s="8" t="s">
        <v>224</v>
      </c>
      <c r="D1375" s="8" t="s">
        <v>204</v>
      </c>
      <c r="E1375" s="115" t="s">
        <v>68</v>
      </c>
      <c r="F1375" s="115">
        <v>240</v>
      </c>
      <c r="G1375" s="69">
        <f t="shared" si="278"/>
        <v>728.2</v>
      </c>
      <c r="H1375" s="69">
        <f t="shared" si="278"/>
        <v>0</v>
      </c>
      <c r="I1375" s="69">
        <f t="shared" si="265"/>
        <v>728.2</v>
      </c>
      <c r="J1375" s="69">
        <f t="shared" si="278"/>
        <v>0</v>
      </c>
      <c r="K1375" s="85">
        <f t="shared" si="277"/>
        <v>728.2</v>
      </c>
      <c r="L1375" s="13">
        <f t="shared" si="278"/>
        <v>0</v>
      </c>
      <c r="M1375" s="85">
        <f t="shared" si="271"/>
        <v>728.2</v>
      </c>
      <c r="N1375" s="13">
        <f t="shared" si="278"/>
        <v>-70.2</v>
      </c>
      <c r="O1375" s="85">
        <f t="shared" si="272"/>
        <v>658</v>
      </c>
      <c r="P1375" s="13">
        <f t="shared" si="278"/>
        <v>0</v>
      </c>
      <c r="Q1375" s="85">
        <f t="shared" si="266"/>
        <v>658</v>
      </c>
    </row>
    <row r="1376" spans="1:17" ht="33">
      <c r="A1376" s="61" t="str">
        <f ca="1">IF(ISERROR(MATCH(F1376,Код_КВР,0)),"",INDIRECT(ADDRESS(MATCH(F1376,Код_КВР,0)+1,2,,,"КВР")))</f>
        <v xml:space="preserve">Прочая закупка товаров, работ и услуг для обеспечения муниципальных нужд         </v>
      </c>
      <c r="B1376" s="88">
        <v>811</v>
      </c>
      <c r="C1376" s="8" t="s">
        <v>224</v>
      </c>
      <c r="D1376" s="8" t="s">
        <v>204</v>
      </c>
      <c r="E1376" s="115" t="s">
        <v>68</v>
      </c>
      <c r="F1376" s="115">
        <v>244</v>
      </c>
      <c r="G1376" s="69">
        <v>728.2</v>
      </c>
      <c r="H1376" s="69"/>
      <c r="I1376" s="69">
        <f t="shared" si="265"/>
        <v>728.2</v>
      </c>
      <c r="J1376" s="69"/>
      <c r="K1376" s="85">
        <f t="shared" si="277"/>
        <v>728.2</v>
      </c>
      <c r="L1376" s="13"/>
      <c r="M1376" s="85">
        <f t="shared" si="271"/>
        <v>728.2</v>
      </c>
      <c r="N1376" s="13">
        <v>-70.2</v>
      </c>
      <c r="O1376" s="85">
        <f t="shared" si="272"/>
        <v>658</v>
      </c>
      <c r="P1376" s="13"/>
      <c r="Q1376" s="85">
        <f t="shared" si="266"/>
        <v>658</v>
      </c>
    </row>
    <row r="1377" spans="1:17" ht="49.5">
      <c r="A1377" s="61" t="str">
        <f ca="1">IF(ISERROR(MATCH(E1377,Код_КЦСР,0)),"",INDIRECT(ADDRESS(MATCH(E1377,Код_КЦСР,0)+1,2,,,"КЦСР")))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77" s="88">
        <v>811</v>
      </c>
      <c r="C1377" s="8" t="s">
        <v>224</v>
      </c>
      <c r="D1377" s="8" t="s">
        <v>204</v>
      </c>
      <c r="E1377" s="115" t="s">
        <v>70</v>
      </c>
      <c r="F1377" s="115"/>
      <c r="G1377" s="69">
        <f>G1382</f>
        <v>49603.399999999994</v>
      </c>
      <c r="H1377" s="69">
        <f>H1382</f>
        <v>0</v>
      </c>
      <c r="I1377" s="69">
        <f t="shared" si="265"/>
        <v>49603.399999999994</v>
      </c>
      <c r="J1377" s="69">
        <f>J1378+J1382</f>
        <v>594.6</v>
      </c>
      <c r="K1377" s="85">
        <f t="shared" si="277"/>
        <v>50197.99999999999</v>
      </c>
      <c r="L1377" s="13">
        <f>L1378+L1382</f>
        <v>13.300000000000011</v>
      </c>
      <c r="M1377" s="85">
        <f t="shared" si="271"/>
        <v>50211.299999999996</v>
      </c>
      <c r="N1377" s="13">
        <f>N1378+N1382</f>
        <v>0</v>
      </c>
      <c r="O1377" s="85">
        <f t="shared" si="272"/>
        <v>50211.299999999996</v>
      </c>
      <c r="P1377" s="13">
        <f>P1378+P1382</f>
        <v>0</v>
      </c>
      <c r="Q1377" s="85">
        <f t="shared" si="266"/>
        <v>50211.299999999996</v>
      </c>
    </row>
    <row r="1378" spans="1:17" ht="12.75">
      <c r="A1378" s="61" t="str">
        <f ca="1">IF(ISERROR(MATCH(E1378,Код_КЦСР,0)),"",INDIRECT(ADDRESS(MATCH(E1378,Код_КЦСР,0)+1,2,,,"КЦСР")))</f>
        <v>Капитальный ремонт  объектов муниципальной собственности</v>
      </c>
      <c r="B1378" s="88">
        <v>811</v>
      </c>
      <c r="C1378" s="8" t="s">
        <v>224</v>
      </c>
      <c r="D1378" s="8" t="s">
        <v>204</v>
      </c>
      <c r="E1378" s="115" t="s">
        <v>78</v>
      </c>
      <c r="F1378" s="115"/>
      <c r="G1378" s="69"/>
      <c r="H1378" s="69"/>
      <c r="I1378" s="69"/>
      <c r="J1378" s="69">
        <f>J1379</f>
        <v>594.6</v>
      </c>
      <c r="K1378" s="85">
        <f t="shared" si="277"/>
        <v>594.6</v>
      </c>
      <c r="L1378" s="13">
        <f>L1379</f>
        <v>0</v>
      </c>
      <c r="M1378" s="85">
        <f t="shared" si="271"/>
        <v>594.6</v>
      </c>
      <c r="N1378" s="13">
        <f>N1379</f>
        <v>0</v>
      </c>
      <c r="O1378" s="85">
        <f t="shared" si="272"/>
        <v>594.6</v>
      </c>
      <c r="P1378" s="13">
        <f>P1379</f>
        <v>0</v>
      </c>
      <c r="Q1378" s="85">
        <f t="shared" si="266"/>
        <v>594.6</v>
      </c>
    </row>
    <row r="1379" spans="1:17" ht="12.75">
      <c r="A1379" s="61" t="str">
        <f aca="true" t="shared" si="279" ref="A1379:A1381">IF(ISERROR(MATCH(F1379,Код_КВР,0)),"",INDIRECT(ADDRESS(MATCH(F1379,Код_КВР,0)+1,2,,,"КВР")))</f>
        <v>Закупка товаров, работ и услуг для муниципальных нужд</v>
      </c>
      <c r="B1379" s="88">
        <v>811</v>
      </c>
      <c r="C1379" s="8" t="s">
        <v>224</v>
      </c>
      <c r="D1379" s="8" t="s">
        <v>204</v>
      </c>
      <c r="E1379" s="115" t="s">
        <v>78</v>
      </c>
      <c r="F1379" s="115">
        <v>200</v>
      </c>
      <c r="G1379" s="69"/>
      <c r="H1379" s="69"/>
      <c r="I1379" s="69"/>
      <c r="J1379" s="69">
        <f>J1380</f>
        <v>594.6</v>
      </c>
      <c r="K1379" s="85">
        <f t="shared" si="277"/>
        <v>594.6</v>
      </c>
      <c r="L1379" s="13">
        <f>L1380</f>
        <v>0</v>
      </c>
      <c r="M1379" s="85">
        <f t="shared" si="271"/>
        <v>594.6</v>
      </c>
      <c r="N1379" s="13">
        <f>N1380</f>
        <v>0</v>
      </c>
      <c r="O1379" s="85">
        <f t="shared" si="272"/>
        <v>594.6</v>
      </c>
      <c r="P1379" s="13">
        <f>P1380</f>
        <v>0</v>
      </c>
      <c r="Q1379" s="85">
        <f aca="true" t="shared" si="280" ref="Q1379:Q1442">O1379+P1379</f>
        <v>594.6</v>
      </c>
    </row>
    <row r="1380" spans="1:17" ht="33">
      <c r="A1380" s="61" t="str">
        <f ca="1" t="shared" si="279"/>
        <v>Иные закупки товаров, работ и услуг для обеспечения муниципальных нужд</v>
      </c>
      <c r="B1380" s="88">
        <v>811</v>
      </c>
      <c r="C1380" s="8" t="s">
        <v>224</v>
      </c>
      <c r="D1380" s="8" t="s">
        <v>204</v>
      </c>
      <c r="E1380" s="115" t="s">
        <v>78</v>
      </c>
      <c r="F1380" s="115">
        <v>240</v>
      </c>
      <c r="G1380" s="69"/>
      <c r="H1380" s="69"/>
      <c r="I1380" s="69"/>
      <c r="J1380" s="69">
        <f>J1381</f>
        <v>594.6</v>
      </c>
      <c r="K1380" s="85">
        <f t="shared" si="277"/>
        <v>594.6</v>
      </c>
      <c r="L1380" s="13">
        <f>L1381</f>
        <v>0</v>
      </c>
      <c r="M1380" s="85">
        <f t="shared" si="271"/>
        <v>594.6</v>
      </c>
      <c r="N1380" s="13">
        <f>N1381</f>
        <v>0</v>
      </c>
      <c r="O1380" s="85">
        <f t="shared" si="272"/>
        <v>594.6</v>
      </c>
      <c r="P1380" s="13">
        <f>P1381</f>
        <v>0</v>
      </c>
      <c r="Q1380" s="85">
        <f t="shared" si="280"/>
        <v>594.6</v>
      </c>
    </row>
    <row r="1381" spans="1:17" ht="33">
      <c r="A1381" s="61" t="str">
        <f ca="1" t="shared" si="279"/>
        <v>Закупка товаров, работ, услуг в целях капитального ремонта муниципального имущества</v>
      </c>
      <c r="B1381" s="88">
        <v>811</v>
      </c>
      <c r="C1381" s="8" t="s">
        <v>224</v>
      </c>
      <c r="D1381" s="8" t="s">
        <v>204</v>
      </c>
      <c r="E1381" s="115" t="s">
        <v>78</v>
      </c>
      <c r="F1381" s="115">
        <v>243</v>
      </c>
      <c r="G1381" s="69"/>
      <c r="H1381" s="69"/>
      <c r="I1381" s="69"/>
      <c r="J1381" s="69">
        <v>594.6</v>
      </c>
      <c r="K1381" s="85">
        <f t="shared" si="277"/>
        <v>594.6</v>
      </c>
      <c r="L1381" s="13"/>
      <c r="M1381" s="85">
        <f t="shared" si="271"/>
        <v>594.6</v>
      </c>
      <c r="N1381" s="13"/>
      <c r="O1381" s="85">
        <f t="shared" si="272"/>
        <v>594.6</v>
      </c>
      <c r="P1381" s="13"/>
      <c r="Q1381" s="85">
        <f t="shared" si="280"/>
        <v>594.6</v>
      </c>
    </row>
    <row r="1382" spans="1:17" ht="66">
      <c r="A1382" s="61" t="str">
        <f ca="1">IF(ISERROR(MATCH(E1382,Код_КЦСР,0)),"",INDIRECT(ADDRESS(MATCH(E1382,Код_КЦСР,0)+1,2,,,"КЦСР")))</f>
        <v>Обеспечение создания условий для реализации муниципальной программы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382" s="88">
        <v>811</v>
      </c>
      <c r="C1382" s="8" t="s">
        <v>224</v>
      </c>
      <c r="D1382" s="8" t="s">
        <v>204</v>
      </c>
      <c r="E1382" s="115" t="s">
        <v>79</v>
      </c>
      <c r="F1382" s="115"/>
      <c r="G1382" s="69">
        <f>G1383+G1385+G1388</f>
        <v>49603.399999999994</v>
      </c>
      <c r="H1382" s="69">
        <f>H1383+H1385+H1388</f>
        <v>0</v>
      </c>
      <c r="I1382" s="69">
        <f t="shared" si="265"/>
        <v>49603.399999999994</v>
      </c>
      <c r="J1382" s="69">
        <f>J1383+J1385+J1388</f>
        <v>0</v>
      </c>
      <c r="K1382" s="85">
        <f t="shared" si="277"/>
        <v>49603.399999999994</v>
      </c>
      <c r="L1382" s="13">
        <f>L1383+L1385+L1388</f>
        <v>13.300000000000011</v>
      </c>
      <c r="M1382" s="85">
        <f t="shared" si="271"/>
        <v>49616.7</v>
      </c>
      <c r="N1382" s="13">
        <f>N1383+N1385+N1388</f>
        <v>0</v>
      </c>
      <c r="O1382" s="85">
        <f t="shared" si="272"/>
        <v>49616.7</v>
      </c>
      <c r="P1382" s="13">
        <f>P1383+P1385+P1388</f>
        <v>0</v>
      </c>
      <c r="Q1382" s="85">
        <f t="shared" si="280"/>
        <v>49616.7</v>
      </c>
    </row>
    <row r="1383" spans="1:17" ht="33">
      <c r="A1383" s="61" t="str">
        <f aca="true" t="shared" si="281" ref="A1383:A1389">IF(ISERROR(MATCH(F1383,Код_КВР,0)),"",INDIRECT(ADDRESS(MATCH(F1383,Код_КВР,0)+1,2,,,"КВР")))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83" s="88">
        <v>811</v>
      </c>
      <c r="C1383" s="8" t="s">
        <v>224</v>
      </c>
      <c r="D1383" s="8" t="s">
        <v>204</v>
      </c>
      <c r="E1383" s="115" t="s">
        <v>79</v>
      </c>
      <c r="F1383" s="115">
        <v>100</v>
      </c>
      <c r="G1383" s="69">
        <f>G1384</f>
        <v>46091.2</v>
      </c>
      <c r="H1383" s="69">
        <f>H1384</f>
        <v>0</v>
      </c>
      <c r="I1383" s="69">
        <f t="shared" si="265"/>
        <v>46091.2</v>
      </c>
      <c r="J1383" s="69">
        <f>J1384</f>
        <v>0</v>
      </c>
      <c r="K1383" s="85">
        <f t="shared" si="277"/>
        <v>46091.2</v>
      </c>
      <c r="L1383" s="13">
        <f>L1384</f>
        <v>-380.3</v>
      </c>
      <c r="M1383" s="85">
        <f t="shared" si="271"/>
        <v>45710.899999999994</v>
      </c>
      <c r="N1383" s="13">
        <f>N1384</f>
        <v>0</v>
      </c>
      <c r="O1383" s="85">
        <f t="shared" si="272"/>
        <v>45710.899999999994</v>
      </c>
      <c r="P1383" s="13">
        <f>P1384</f>
        <v>0</v>
      </c>
      <c r="Q1383" s="85">
        <f t="shared" si="280"/>
        <v>45710.899999999994</v>
      </c>
    </row>
    <row r="1384" spans="1:17" ht="12.75">
      <c r="A1384" s="61" t="str">
        <f ca="1" t="shared" si="281"/>
        <v>Расходы на выплаты персоналу казенных учреждений</v>
      </c>
      <c r="B1384" s="88">
        <v>811</v>
      </c>
      <c r="C1384" s="8" t="s">
        <v>224</v>
      </c>
      <c r="D1384" s="8" t="s">
        <v>204</v>
      </c>
      <c r="E1384" s="115" t="s">
        <v>79</v>
      </c>
      <c r="F1384" s="115">
        <v>110</v>
      </c>
      <c r="G1384" s="69">
        <v>46091.2</v>
      </c>
      <c r="H1384" s="69"/>
      <c r="I1384" s="69">
        <f t="shared" si="265"/>
        <v>46091.2</v>
      </c>
      <c r="J1384" s="69"/>
      <c r="K1384" s="85">
        <f t="shared" si="277"/>
        <v>46091.2</v>
      </c>
      <c r="L1384" s="13">
        <v>-380.3</v>
      </c>
      <c r="M1384" s="85">
        <f t="shared" si="271"/>
        <v>45710.899999999994</v>
      </c>
      <c r="N1384" s="13"/>
      <c r="O1384" s="85">
        <f t="shared" si="272"/>
        <v>45710.899999999994</v>
      </c>
      <c r="P1384" s="13"/>
      <c r="Q1384" s="85">
        <f t="shared" si="280"/>
        <v>45710.899999999994</v>
      </c>
    </row>
    <row r="1385" spans="1:17" ht="12.75">
      <c r="A1385" s="61" t="str">
        <f ca="1" t="shared" si="281"/>
        <v>Закупка товаров, работ и услуг для муниципальных нужд</v>
      </c>
      <c r="B1385" s="88">
        <v>811</v>
      </c>
      <c r="C1385" s="8" t="s">
        <v>224</v>
      </c>
      <c r="D1385" s="8" t="s">
        <v>204</v>
      </c>
      <c r="E1385" s="115" t="s">
        <v>79</v>
      </c>
      <c r="F1385" s="115">
        <v>200</v>
      </c>
      <c r="G1385" s="69">
        <f>G1386</f>
        <v>2827.7</v>
      </c>
      <c r="H1385" s="69">
        <f>H1386</f>
        <v>0</v>
      </c>
      <c r="I1385" s="69">
        <f t="shared" si="265"/>
        <v>2827.7</v>
      </c>
      <c r="J1385" s="69">
        <f>J1386</f>
        <v>0</v>
      </c>
      <c r="K1385" s="85">
        <f t="shared" si="277"/>
        <v>2827.7</v>
      </c>
      <c r="L1385" s="13">
        <f>L1386</f>
        <v>393.6</v>
      </c>
      <c r="M1385" s="85">
        <f t="shared" si="271"/>
        <v>3221.2999999999997</v>
      </c>
      <c r="N1385" s="13">
        <f>N1386</f>
        <v>0</v>
      </c>
      <c r="O1385" s="85">
        <f t="shared" si="272"/>
        <v>3221.2999999999997</v>
      </c>
      <c r="P1385" s="13">
        <f>P1386</f>
        <v>0</v>
      </c>
      <c r="Q1385" s="85">
        <f t="shared" si="280"/>
        <v>3221.2999999999997</v>
      </c>
    </row>
    <row r="1386" spans="1:17" ht="33">
      <c r="A1386" s="61" t="str">
        <f ca="1" t="shared" si="281"/>
        <v>Иные закупки товаров, работ и услуг для обеспечения муниципальных нужд</v>
      </c>
      <c r="B1386" s="88">
        <v>811</v>
      </c>
      <c r="C1386" s="8" t="s">
        <v>224</v>
      </c>
      <c r="D1386" s="8" t="s">
        <v>204</v>
      </c>
      <c r="E1386" s="115" t="s">
        <v>79</v>
      </c>
      <c r="F1386" s="115">
        <v>240</v>
      </c>
      <c r="G1386" s="69">
        <f>G1387</f>
        <v>2827.7</v>
      </c>
      <c r="H1386" s="69">
        <f>H1387</f>
        <v>0</v>
      </c>
      <c r="I1386" s="69">
        <f t="shared" si="265"/>
        <v>2827.7</v>
      </c>
      <c r="J1386" s="69">
        <f>J1387</f>
        <v>0</v>
      </c>
      <c r="K1386" s="85">
        <f t="shared" si="277"/>
        <v>2827.7</v>
      </c>
      <c r="L1386" s="13">
        <f>L1387</f>
        <v>393.6</v>
      </c>
      <c r="M1386" s="85">
        <f t="shared" si="271"/>
        <v>3221.2999999999997</v>
      </c>
      <c r="N1386" s="13">
        <f>N1387</f>
        <v>0</v>
      </c>
      <c r="O1386" s="85">
        <f t="shared" si="272"/>
        <v>3221.2999999999997</v>
      </c>
      <c r="P1386" s="13">
        <f>P1387</f>
        <v>0</v>
      </c>
      <c r="Q1386" s="85">
        <f t="shared" si="280"/>
        <v>3221.2999999999997</v>
      </c>
    </row>
    <row r="1387" spans="1:17" ht="33">
      <c r="A1387" s="61" t="str">
        <f ca="1" t="shared" si="281"/>
        <v xml:space="preserve">Прочая закупка товаров, работ и услуг для обеспечения муниципальных нужд         </v>
      </c>
      <c r="B1387" s="88">
        <v>811</v>
      </c>
      <c r="C1387" s="8" t="s">
        <v>224</v>
      </c>
      <c r="D1387" s="8" t="s">
        <v>204</v>
      </c>
      <c r="E1387" s="115" t="s">
        <v>79</v>
      </c>
      <c r="F1387" s="115">
        <v>244</v>
      </c>
      <c r="G1387" s="69">
        <v>2827.7</v>
      </c>
      <c r="H1387" s="69"/>
      <c r="I1387" s="69">
        <f t="shared" si="265"/>
        <v>2827.7</v>
      </c>
      <c r="J1387" s="69"/>
      <c r="K1387" s="85">
        <f t="shared" si="277"/>
        <v>2827.7</v>
      </c>
      <c r="L1387" s="13">
        <f>30+363.6</f>
        <v>393.6</v>
      </c>
      <c r="M1387" s="85">
        <f t="shared" si="271"/>
        <v>3221.2999999999997</v>
      </c>
      <c r="N1387" s="13"/>
      <c r="O1387" s="85">
        <f t="shared" si="272"/>
        <v>3221.2999999999997</v>
      </c>
      <c r="P1387" s="13"/>
      <c r="Q1387" s="85">
        <f t="shared" si="280"/>
        <v>3221.2999999999997</v>
      </c>
    </row>
    <row r="1388" spans="1:17" ht="12.75">
      <c r="A1388" s="61" t="str">
        <f ca="1" t="shared" si="281"/>
        <v>Иные бюджетные ассигнования</v>
      </c>
      <c r="B1388" s="88">
        <v>811</v>
      </c>
      <c r="C1388" s="8" t="s">
        <v>224</v>
      </c>
      <c r="D1388" s="8" t="s">
        <v>204</v>
      </c>
      <c r="E1388" s="115" t="s">
        <v>79</v>
      </c>
      <c r="F1388" s="115">
        <v>800</v>
      </c>
      <c r="G1388" s="69">
        <f>G1389</f>
        <v>684.5</v>
      </c>
      <c r="H1388" s="69">
        <f>H1389</f>
        <v>0</v>
      </c>
      <c r="I1388" s="69">
        <f t="shared" si="265"/>
        <v>684.5</v>
      </c>
      <c r="J1388" s="69">
        <f>J1389</f>
        <v>0</v>
      </c>
      <c r="K1388" s="85">
        <f t="shared" si="277"/>
        <v>684.5</v>
      </c>
      <c r="L1388" s="13">
        <f>L1389</f>
        <v>0</v>
      </c>
      <c r="M1388" s="85">
        <f t="shared" si="271"/>
        <v>684.5</v>
      </c>
      <c r="N1388" s="13">
        <f>N1389</f>
        <v>0</v>
      </c>
      <c r="O1388" s="85">
        <f t="shared" si="272"/>
        <v>684.5</v>
      </c>
      <c r="P1388" s="13">
        <f>P1389</f>
        <v>0</v>
      </c>
      <c r="Q1388" s="85">
        <f t="shared" si="280"/>
        <v>684.5</v>
      </c>
    </row>
    <row r="1389" spans="1:17" ht="12.75">
      <c r="A1389" s="61" t="str">
        <f ca="1" t="shared" si="281"/>
        <v>Уплата налогов, сборов и иных платежей</v>
      </c>
      <c r="B1389" s="88">
        <v>811</v>
      </c>
      <c r="C1389" s="8" t="s">
        <v>224</v>
      </c>
      <c r="D1389" s="8" t="s">
        <v>204</v>
      </c>
      <c r="E1389" s="115" t="s">
        <v>79</v>
      </c>
      <c r="F1389" s="115">
        <v>850</v>
      </c>
      <c r="G1389" s="69">
        <f>G1390+G1391</f>
        <v>684.5</v>
      </c>
      <c r="H1389" s="69">
        <f>H1390+H1391</f>
        <v>0</v>
      </c>
      <c r="I1389" s="69">
        <f t="shared" si="265"/>
        <v>684.5</v>
      </c>
      <c r="J1389" s="69">
        <f>J1390+J1391</f>
        <v>0</v>
      </c>
      <c r="K1389" s="85">
        <f t="shared" si="277"/>
        <v>684.5</v>
      </c>
      <c r="L1389" s="13">
        <f>L1390+L1391</f>
        <v>0</v>
      </c>
      <c r="M1389" s="85">
        <f t="shared" si="271"/>
        <v>684.5</v>
      </c>
      <c r="N1389" s="13">
        <f>N1390+N1391</f>
        <v>0</v>
      </c>
      <c r="O1389" s="85">
        <f t="shared" si="272"/>
        <v>684.5</v>
      </c>
      <c r="P1389" s="13">
        <f>P1390+P1391</f>
        <v>0</v>
      </c>
      <c r="Q1389" s="85">
        <f t="shared" si="280"/>
        <v>684.5</v>
      </c>
    </row>
    <row r="1390" spans="1:17" ht="12.75">
      <c r="A1390" s="61" t="str">
        <f ca="1">IF(ISERROR(MATCH(F1390,Код_КВР,0)),"",INDIRECT(ADDRESS(MATCH(F1390,Код_КВР,0)+1,2,,,"КВР")))</f>
        <v>Уплата налога на имущество организаций и земельного налога</v>
      </c>
      <c r="B1390" s="88">
        <v>811</v>
      </c>
      <c r="C1390" s="8" t="s">
        <v>224</v>
      </c>
      <c r="D1390" s="8" t="s">
        <v>204</v>
      </c>
      <c r="E1390" s="115" t="s">
        <v>79</v>
      </c>
      <c r="F1390" s="115">
        <v>851</v>
      </c>
      <c r="G1390" s="69">
        <v>183.1</v>
      </c>
      <c r="H1390" s="69"/>
      <c r="I1390" s="69">
        <f aca="true" t="shared" si="282" ref="I1390:I1457">G1390+H1390</f>
        <v>183.1</v>
      </c>
      <c r="J1390" s="69"/>
      <c r="K1390" s="85">
        <f t="shared" si="277"/>
        <v>183.1</v>
      </c>
      <c r="L1390" s="13"/>
      <c r="M1390" s="85">
        <f t="shared" si="271"/>
        <v>183.1</v>
      </c>
      <c r="N1390" s="13"/>
      <c r="O1390" s="85">
        <f t="shared" si="272"/>
        <v>183.1</v>
      </c>
      <c r="P1390" s="13"/>
      <c r="Q1390" s="85">
        <f t="shared" si="280"/>
        <v>183.1</v>
      </c>
    </row>
    <row r="1391" spans="1:17" ht="12.75">
      <c r="A1391" s="61" t="str">
        <f ca="1">IF(ISERROR(MATCH(F1391,Код_КВР,0)),"",INDIRECT(ADDRESS(MATCH(F1391,Код_КВР,0)+1,2,,,"КВР")))</f>
        <v>Уплата прочих налогов, сборов и иных платежей</v>
      </c>
      <c r="B1391" s="88">
        <v>811</v>
      </c>
      <c r="C1391" s="8" t="s">
        <v>224</v>
      </c>
      <c r="D1391" s="8" t="s">
        <v>204</v>
      </c>
      <c r="E1391" s="115" t="s">
        <v>79</v>
      </c>
      <c r="F1391" s="115">
        <v>852</v>
      </c>
      <c r="G1391" s="69">
        <v>501.4</v>
      </c>
      <c r="H1391" s="69"/>
      <c r="I1391" s="69">
        <f t="shared" si="282"/>
        <v>501.4</v>
      </c>
      <c r="J1391" s="69"/>
      <c r="K1391" s="85">
        <f t="shared" si="277"/>
        <v>501.4</v>
      </c>
      <c r="L1391" s="13"/>
      <c r="M1391" s="85">
        <f t="shared" si="271"/>
        <v>501.4</v>
      </c>
      <c r="N1391" s="13"/>
      <c r="O1391" s="85">
        <f t="shared" si="272"/>
        <v>501.4</v>
      </c>
      <c r="P1391" s="13"/>
      <c r="Q1391" s="85">
        <f t="shared" si="280"/>
        <v>501.4</v>
      </c>
    </row>
    <row r="1392" spans="1:17" ht="33">
      <c r="A1392" s="61" t="str">
        <f ca="1">IF(ISERROR(MATCH(E1392,Код_КЦСР,0)),"",INDIRECT(ADDRESS(MATCH(E1392,Код_КЦСР,0)+1,2,,,"КЦСР")))</f>
        <v>Непрограммные направления деятельности органов местного самоуправления</v>
      </c>
      <c r="B1392" s="88">
        <v>811</v>
      </c>
      <c r="C1392" s="8" t="s">
        <v>224</v>
      </c>
      <c r="D1392" s="8" t="s">
        <v>204</v>
      </c>
      <c r="E1392" s="115" t="s">
        <v>305</v>
      </c>
      <c r="F1392" s="115"/>
      <c r="G1392" s="69">
        <f>G1393</f>
        <v>37100.6</v>
      </c>
      <c r="H1392" s="69">
        <f>H1393</f>
        <v>0</v>
      </c>
      <c r="I1392" s="69">
        <f t="shared" si="282"/>
        <v>37100.6</v>
      </c>
      <c r="J1392" s="69">
        <f>J1393</f>
        <v>0</v>
      </c>
      <c r="K1392" s="85">
        <f t="shared" si="277"/>
        <v>37100.6</v>
      </c>
      <c r="L1392" s="13">
        <f>L1393</f>
        <v>0</v>
      </c>
      <c r="M1392" s="85">
        <f t="shared" si="271"/>
        <v>37100.6</v>
      </c>
      <c r="N1392" s="13">
        <f>N1393</f>
        <v>0</v>
      </c>
      <c r="O1392" s="85">
        <f t="shared" si="272"/>
        <v>37100.6</v>
      </c>
      <c r="P1392" s="13">
        <f>P1393</f>
        <v>0</v>
      </c>
      <c r="Q1392" s="85">
        <f t="shared" si="280"/>
        <v>37100.6</v>
      </c>
    </row>
    <row r="1393" spans="1:17" ht="12.75">
      <c r="A1393" s="61" t="str">
        <f ca="1">IF(ISERROR(MATCH(E1393,Код_КЦСР,0)),"",INDIRECT(ADDRESS(MATCH(E1393,Код_КЦСР,0)+1,2,,,"КЦСР")))</f>
        <v>Расходы, не включенные в муниципальные программы города Череповца</v>
      </c>
      <c r="B1393" s="88">
        <v>811</v>
      </c>
      <c r="C1393" s="8" t="s">
        <v>224</v>
      </c>
      <c r="D1393" s="8" t="s">
        <v>204</v>
      </c>
      <c r="E1393" s="115" t="s">
        <v>307</v>
      </c>
      <c r="F1393" s="115"/>
      <c r="G1393" s="69">
        <f>G1394+G1404</f>
        <v>37100.6</v>
      </c>
      <c r="H1393" s="69">
        <f>H1394+H1404</f>
        <v>0</v>
      </c>
      <c r="I1393" s="69">
        <f t="shared" si="282"/>
        <v>37100.6</v>
      </c>
      <c r="J1393" s="69">
        <f>J1394+J1404</f>
        <v>0</v>
      </c>
      <c r="K1393" s="85">
        <f t="shared" si="277"/>
        <v>37100.6</v>
      </c>
      <c r="L1393" s="13">
        <f>L1394+L1404</f>
        <v>0</v>
      </c>
      <c r="M1393" s="85">
        <f t="shared" si="271"/>
        <v>37100.6</v>
      </c>
      <c r="N1393" s="13">
        <f>N1394+N1404</f>
        <v>0</v>
      </c>
      <c r="O1393" s="85">
        <f t="shared" si="272"/>
        <v>37100.6</v>
      </c>
      <c r="P1393" s="13">
        <f>P1394+P1404</f>
        <v>0</v>
      </c>
      <c r="Q1393" s="85">
        <f t="shared" si="280"/>
        <v>37100.6</v>
      </c>
    </row>
    <row r="1394" spans="1:17" ht="33">
      <c r="A1394" s="61" t="str">
        <f ca="1">IF(ISERROR(MATCH(E1394,Код_КЦСР,0)),"",INDIRECT(ADDRESS(MATCH(E1394,Код_КЦСР,0)+1,2,,,"КЦСР")))</f>
        <v>Руководство и управление в сфере установленных функций органов местного самоуправления</v>
      </c>
      <c r="B1394" s="88">
        <v>811</v>
      </c>
      <c r="C1394" s="8" t="s">
        <v>224</v>
      </c>
      <c r="D1394" s="8" t="s">
        <v>204</v>
      </c>
      <c r="E1394" s="115" t="s">
        <v>309</v>
      </c>
      <c r="F1394" s="115"/>
      <c r="G1394" s="69">
        <f>G1395</f>
        <v>36988.299999999996</v>
      </c>
      <c r="H1394" s="69">
        <f>H1395</f>
        <v>0</v>
      </c>
      <c r="I1394" s="69">
        <f t="shared" si="282"/>
        <v>36988.299999999996</v>
      </c>
      <c r="J1394" s="69">
        <f>J1395</f>
        <v>0</v>
      </c>
      <c r="K1394" s="85">
        <f t="shared" si="277"/>
        <v>36988.299999999996</v>
      </c>
      <c r="L1394" s="13">
        <f>L1395</f>
        <v>0</v>
      </c>
      <c r="M1394" s="85">
        <f t="shared" si="271"/>
        <v>36988.299999999996</v>
      </c>
      <c r="N1394" s="13">
        <f>N1395</f>
        <v>0</v>
      </c>
      <c r="O1394" s="85">
        <f t="shared" si="272"/>
        <v>36988.299999999996</v>
      </c>
      <c r="P1394" s="13">
        <f>P1395</f>
        <v>0</v>
      </c>
      <c r="Q1394" s="85">
        <f t="shared" si="280"/>
        <v>36988.299999999996</v>
      </c>
    </row>
    <row r="1395" spans="1:17" ht="12.75">
      <c r="A1395" s="61" t="str">
        <f ca="1">IF(ISERROR(MATCH(E1395,Код_КЦСР,0)),"",INDIRECT(ADDRESS(MATCH(E1395,Код_КЦСР,0)+1,2,,,"КЦСР")))</f>
        <v>Центральный аппарат</v>
      </c>
      <c r="B1395" s="88">
        <v>811</v>
      </c>
      <c r="C1395" s="8" t="s">
        <v>224</v>
      </c>
      <c r="D1395" s="8" t="s">
        <v>204</v>
      </c>
      <c r="E1395" s="115" t="s">
        <v>312</v>
      </c>
      <c r="F1395" s="115"/>
      <c r="G1395" s="69">
        <f>G1396+G1398+G1401</f>
        <v>36988.299999999996</v>
      </c>
      <c r="H1395" s="69">
        <f>H1396+H1398+H1401</f>
        <v>0</v>
      </c>
      <c r="I1395" s="69">
        <f t="shared" si="282"/>
        <v>36988.299999999996</v>
      </c>
      <c r="J1395" s="69">
        <f>J1396+J1398+J1401</f>
        <v>0</v>
      </c>
      <c r="K1395" s="85">
        <f t="shared" si="277"/>
        <v>36988.299999999996</v>
      </c>
      <c r="L1395" s="13">
        <f>L1396+L1398+L1401</f>
        <v>0</v>
      </c>
      <c r="M1395" s="85">
        <f t="shared" si="271"/>
        <v>36988.299999999996</v>
      </c>
      <c r="N1395" s="13">
        <f>N1396+N1398+N1401</f>
        <v>0</v>
      </c>
      <c r="O1395" s="85">
        <f t="shared" si="272"/>
        <v>36988.299999999996</v>
      </c>
      <c r="P1395" s="13">
        <f>P1396+P1398+P1401</f>
        <v>0</v>
      </c>
      <c r="Q1395" s="85">
        <f t="shared" si="280"/>
        <v>36988.299999999996</v>
      </c>
    </row>
    <row r="1396" spans="1:17" ht="33">
      <c r="A1396" s="61" t="str">
        <f aca="true" t="shared" si="283" ref="A1396:A1402">IF(ISERROR(MATCH(F1396,Код_КВР,0)),"",INDIRECT(ADDRESS(MATCH(F1396,Код_КВР,0)+1,2,,,"КВР")))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396" s="88">
        <v>811</v>
      </c>
      <c r="C1396" s="8" t="s">
        <v>224</v>
      </c>
      <c r="D1396" s="8" t="s">
        <v>204</v>
      </c>
      <c r="E1396" s="115" t="s">
        <v>312</v>
      </c>
      <c r="F1396" s="115">
        <v>100</v>
      </c>
      <c r="G1396" s="69">
        <f>G1397</f>
        <v>36963.7</v>
      </c>
      <c r="H1396" s="69">
        <f>H1397</f>
        <v>0</v>
      </c>
      <c r="I1396" s="69">
        <f t="shared" si="282"/>
        <v>36963.7</v>
      </c>
      <c r="J1396" s="69">
        <f>J1397</f>
        <v>0</v>
      </c>
      <c r="K1396" s="85">
        <f t="shared" si="277"/>
        <v>36963.7</v>
      </c>
      <c r="L1396" s="13">
        <f>L1397</f>
        <v>0</v>
      </c>
      <c r="M1396" s="85">
        <f t="shared" si="271"/>
        <v>36963.7</v>
      </c>
      <c r="N1396" s="13">
        <f>N1397</f>
        <v>0</v>
      </c>
      <c r="O1396" s="85">
        <f t="shared" si="272"/>
        <v>36963.7</v>
      </c>
      <c r="P1396" s="13">
        <f>P1397</f>
        <v>0</v>
      </c>
      <c r="Q1396" s="85">
        <f t="shared" si="280"/>
        <v>36963.7</v>
      </c>
    </row>
    <row r="1397" spans="1:17" ht="12.75">
      <c r="A1397" s="61" t="str">
        <f ca="1" t="shared" si="283"/>
        <v>Расходы на выплаты персоналу муниципальных органов</v>
      </c>
      <c r="B1397" s="88">
        <v>811</v>
      </c>
      <c r="C1397" s="8" t="s">
        <v>224</v>
      </c>
      <c r="D1397" s="8" t="s">
        <v>204</v>
      </c>
      <c r="E1397" s="115" t="s">
        <v>312</v>
      </c>
      <c r="F1397" s="115">
        <v>120</v>
      </c>
      <c r="G1397" s="69">
        <v>36963.7</v>
      </c>
      <c r="H1397" s="69"/>
      <c r="I1397" s="69">
        <f t="shared" si="282"/>
        <v>36963.7</v>
      </c>
      <c r="J1397" s="69"/>
      <c r="K1397" s="85">
        <f t="shared" si="277"/>
        <v>36963.7</v>
      </c>
      <c r="L1397" s="13"/>
      <c r="M1397" s="85">
        <f t="shared" si="271"/>
        <v>36963.7</v>
      </c>
      <c r="N1397" s="13"/>
      <c r="O1397" s="85">
        <f t="shared" si="272"/>
        <v>36963.7</v>
      </c>
      <c r="P1397" s="13"/>
      <c r="Q1397" s="85">
        <f t="shared" si="280"/>
        <v>36963.7</v>
      </c>
    </row>
    <row r="1398" spans="1:17" ht="12.75">
      <c r="A1398" s="61" t="str">
        <f ca="1" t="shared" si="283"/>
        <v>Закупка товаров, работ и услуг для муниципальных нужд</v>
      </c>
      <c r="B1398" s="88">
        <v>811</v>
      </c>
      <c r="C1398" s="8" t="s">
        <v>224</v>
      </c>
      <c r="D1398" s="8" t="s">
        <v>204</v>
      </c>
      <c r="E1398" s="115" t="s">
        <v>312</v>
      </c>
      <c r="F1398" s="115">
        <v>200</v>
      </c>
      <c r="G1398" s="69">
        <f>G1399</f>
        <v>21.6</v>
      </c>
      <c r="H1398" s="69">
        <f>H1399</f>
        <v>0</v>
      </c>
      <c r="I1398" s="69">
        <f t="shared" si="282"/>
        <v>21.6</v>
      </c>
      <c r="J1398" s="69">
        <f>J1399</f>
        <v>0</v>
      </c>
      <c r="K1398" s="85">
        <f t="shared" si="277"/>
        <v>21.6</v>
      </c>
      <c r="L1398" s="13">
        <f>L1399</f>
        <v>0</v>
      </c>
      <c r="M1398" s="85">
        <f t="shared" si="271"/>
        <v>21.6</v>
      </c>
      <c r="N1398" s="13">
        <f>N1399</f>
        <v>0</v>
      </c>
      <c r="O1398" s="85">
        <f t="shared" si="272"/>
        <v>21.6</v>
      </c>
      <c r="P1398" s="13">
        <f>P1399</f>
        <v>0</v>
      </c>
      <c r="Q1398" s="85">
        <f t="shared" si="280"/>
        <v>21.6</v>
      </c>
    </row>
    <row r="1399" spans="1:17" ht="33">
      <c r="A1399" s="61" t="str">
        <f ca="1" t="shared" si="283"/>
        <v>Иные закупки товаров, работ и услуг для обеспечения муниципальных нужд</v>
      </c>
      <c r="B1399" s="88">
        <v>811</v>
      </c>
      <c r="C1399" s="8" t="s">
        <v>224</v>
      </c>
      <c r="D1399" s="8" t="s">
        <v>204</v>
      </c>
      <c r="E1399" s="115" t="s">
        <v>312</v>
      </c>
      <c r="F1399" s="115">
        <v>240</v>
      </c>
      <c r="G1399" s="69">
        <f>G1400</f>
        <v>21.6</v>
      </c>
      <c r="H1399" s="69">
        <f>H1400</f>
        <v>0</v>
      </c>
      <c r="I1399" s="69">
        <f t="shared" si="282"/>
        <v>21.6</v>
      </c>
      <c r="J1399" s="69">
        <f>J1400</f>
        <v>0</v>
      </c>
      <c r="K1399" s="85">
        <f t="shared" si="277"/>
        <v>21.6</v>
      </c>
      <c r="L1399" s="13">
        <f>L1400</f>
        <v>0</v>
      </c>
      <c r="M1399" s="85">
        <f t="shared" si="271"/>
        <v>21.6</v>
      </c>
      <c r="N1399" s="13">
        <f>N1400</f>
        <v>0</v>
      </c>
      <c r="O1399" s="85">
        <f t="shared" si="272"/>
        <v>21.6</v>
      </c>
      <c r="P1399" s="13">
        <f>P1400</f>
        <v>0</v>
      </c>
      <c r="Q1399" s="85">
        <f t="shared" si="280"/>
        <v>21.6</v>
      </c>
    </row>
    <row r="1400" spans="1:17" ht="33">
      <c r="A1400" s="61" t="str">
        <f ca="1" t="shared" si="283"/>
        <v xml:space="preserve">Прочая закупка товаров, работ и услуг для обеспечения муниципальных нужд         </v>
      </c>
      <c r="B1400" s="88">
        <v>811</v>
      </c>
      <c r="C1400" s="8" t="s">
        <v>224</v>
      </c>
      <c r="D1400" s="8" t="s">
        <v>204</v>
      </c>
      <c r="E1400" s="115" t="s">
        <v>312</v>
      </c>
      <c r="F1400" s="115">
        <v>244</v>
      </c>
      <c r="G1400" s="69">
        <v>21.6</v>
      </c>
      <c r="H1400" s="69"/>
      <c r="I1400" s="69">
        <f t="shared" si="282"/>
        <v>21.6</v>
      </c>
      <c r="J1400" s="69"/>
      <c r="K1400" s="85">
        <f t="shared" si="277"/>
        <v>21.6</v>
      </c>
      <c r="L1400" s="13"/>
      <c r="M1400" s="85">
        <f t="shared" si="271"/>
        <v>21.6</v>
      </c>
      <c r="N1400" s="13"/>
      <c r="O1400" s="85">
        <f t="shared" si="272"/>
        <v>21.6</v>
      </c>
      <c r="P1400" s="13"/>
      <c r="Q1400" s="85">
        <f t="shared" si="280"/>
        <v>21.6</v>
      </c>
    </row>
    <row r="1401" spans="1:17" ht="12.75">
      <c r="A1401" s="61" t="str">
        <f ca="1" t="shared" si="283"/>
        <v>Иные бюджетные ассигнования</v>
      </c>
      <c r="B1401" s="88">
        <v>811</v>
      </c>
      <c r="C1401" s="8" t="s">
        <v>224</v>
      </c>
      <c r="D1401" s="8" t="s">
        <v>204</v>
      </c>
      <c r="E1401" s="115" t="s">
        <v>312</v>
      </c>
      <c r="F1401" s="115">
        <v>800</v>
      </c>
      <c r="G1401" s="69">
        <f>G1402</f>
        <v>3</v>
      </c>
      <c r="H1401" s="69">
        <f>H1402</f>
        <v>0</v>
      </c>
      <c r="I1401" s="69">
        <f t="shared" si="282"/>
        <v>3</v>
      </c>
      <c r="J1401" s="69">
        <f>J1402</f>
        <v>0</v>
      </c>
      <c r="K1401" s="85">
        <f t="shared" si="277"/>
        <v>3</v>
      </c>
      <c r="L1401" s="13">
        <f>L1402</f>
        <v>0</v>
      </c>
      <c r="M1401" s="85">
        <f t="shared" si="271"/>
        <v>3</v>
      </c>
      <c r="N1401" s="13">
        <f>N1402</f>
        <v>0</v>
      </c>
      <c r="O1401" s="85">
        <f t="shared" si="272"/>
        <v>3</v>
      </c>
      <c r="P1401" s="13">
        <f>P1402</f>
        <v>0</v>
      </c>
      <c r="Q1401" s="85">
        <f t="shared" si="280"/>
        <v>3</v>
      </c>
    </row>
    <row r="1402" spans="1:17" ht="12.75">
      <c r="A1402" s="61" t="str">
        <f ca="1" t="shared" si="283"/>
        <v>Уплата налогов, сборов и иных платежей</v>
      </c>
      <c r="B1402" s="88">
        <v>811</v>
      </c>
      <c r="C1402" s="8" t="s">
        <v>224</v>
      </c>
      <c r="D1402" s="8" t="s">
        <v>204</v>
      </c>
      <c r="E1402" s="115" t="s">
        <v>312</v>
      </c>
      <c r="F1402" s="115">
        <v>850</v>
      </c>
      <c r="G1402" s="69">
        <f>G1403</f>
        <v>3</v>
      </c>
      <c r="H1402" s="69">
        <f>H1403</f>
        <v>0</v>
      </c>
      <c r="I1402" s="69">
        <f t="shared" si="282"/>
        <v>3</v>
      </c>
      <c r="J1402" s="69">
        <f>J1403</f>
        <v>0</v>
      </c>
      <c r="K1402" s="85">
        <f t="shared" si="277"/>
        <v>3</v>
      </c>
      <c r="L1402" s="13">
        <f>L1403</f>
        <v>0</v>
      </c>
      <c r="M1402" s="85">
        <f t="shared" si="271"/>
        <v>3</v>
      </c>
      <c r="N1402" s="13">
        <f>N1403</f>
        <v>0</v>
      </c>
      <c r="O1402" s="85">
        <f t="shared" si="272"/>
        <v>3</v>
      </c>
      <c r="P1402" s="13">
        <f>P1403</f>
        <v>0</v>
      </c>
      <c r="Q1402" s="85">
        <f t="shared" si="280"/>
        <v>3</v>
      </c>
    </row>
    <row r="1403" spans="1:17" ht="12.75">
      <c r="A1403" s="61" t="str">
        <f ca="1">IF(ISERROR(MATCH(F1403,Код_КВР,0)),"",INDIRECT(ADDRESS(MATCH(F1403,Код_КВР,0)+1,2,,,"КВР")))</f>
        <v>Уплата прочих налогов, сборов и иных платежей</v>
      </c>
      <c r="B1403" s="88">
        <v>811</v>
      </c>
      <c r="C1403" s="8" t="s">
        <v>224</v>
      </c>
      <c r="D1403" s="8" t="s">
        <v>204</v>
      </c>
      <c r="E1403" s="115" t="s">
        <v>312</v>
      </c>
      <c r="F1403" s="115">
        <v>852</v>
      </c>
      <c r="G1403" s="69">
        <v>3</v>
      </c>
      <c r="H1403" s="69"/>
      <c r="I1403" s="69">
        <f t="shared" si="282"/>
        <v>3</v>
      </c>
      <c r="J1403" s="69"/>
      <c r="K1403" s="85">
        <f t="shared" si="277"/>
        <v>3</v>
      </c>
      <c r="L1403" s="13"/>
      <c r="M1403" s="85">
        <f t="shared" si="271"/>
        <v>3</v>
      </c>
      <c r="N1403" s="13"/>
      <c r="O1403" s="85">
        <f t="shared" si="272"/>
        <v>3</v>
      </c>
      <c r="P1403" s="13"/>
      <c r="Q1403" s="85">
        <f t="shared" si="280"/>
        <v>3</v>
      </c>
    </row>
    <row r="1404" spans="1:17" ht="135.2" customHeight="1">
      <c r="A1404" s="61" t="str">
        <f ca="1">IF(ISERROR(MATCH(E1404,Код_КЦСР,0)),"",INDIRECT(ADDRESS(MATCH(E1404,Код_КЦСР,0)+1,2,,,"КЦСР")))</f>
        <v>Осуществление отдельных государственных полномочий по защите прав граждан-участников долевого строительства в соответствии с законом области от 6 мая 2013 года № 3033-ОЗ «О наделении органов местного самоуправления отдельными государственными полномочиями по защите прав граждан-участников долевого строительства  многоквартирных домов, перед которыми застройщиками не исполнены обязательства по передаче им жилых помещений, на территории Вологодской области» за счет субвенций из областного бюджета</v>
      </c>
      <c r="B1404" s="88">
        <v>811</v>
      </c>
      <c r="C1404" s="8" t="s">
        <v>224</v>
      </c>
      <c r="D1404" s="8" t="s">
        <v>204</v>
      </c>
      <c r="E1404" s="115" t="s">
        <v>427</v>
      </c>
      <c r="F1404" s="115"/>
      <c r="G1404" s="69">
        <f>G1405</f>
        <v>112.3</v>
      </c>
      <c r="H1404" s="69">
        <f>H1405</f>
        <v>0</v>
      </c>
      <c r="I1404" s="69">
        <f t="shared" si="282"/>
        <v>112.3</v>
      </c>
      <c r="J1404" s="69">
        <f>J1405</f>
        <v>0</v>
      </c>
      <c r="K1404" s="85">
        <f t="shared" si="277"/>
        <v>112.3</v>
      </c>
      <c r="L1404" s="13">
        <f>L1405</f>
        <v>0</v>
      </c>
      <c r="M1404" s="85">
        <f t="shared" si="271"/>
        <v>112.3</v>
      </c>
      <c r="N1404" s="13">
        <f>N1405</f>
        <v>0</v>
      </c>
      <c r="O1404" s="85">
        <f t="shared" si="272"/>
        <v>112.3</v>
      </c>
      <c r="P1404" s="13">
        <f>P1405</f>
        <v>0</v>
      </c>
      <c r="Q1404" s="85">
        <f t="shared" si="280"/>
        <v>112.3</v>
      </c>
    </row>
    <row r="1405" spans="1:17" ht="33">
      <c r="A1405" s="61" t="str">
        <f ca="1">IF(ISERROR(MATCH(F1405,Код_КВР,0)),"",INDIRECT(ADDRESS(MATCH(F1405,Код_КВР,0)+1,2,,,"КВР")))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05" s="88">
        <v>811</v>
      </c>
      <c r="C1405" s="8" t="s">
        <v>224</v>
      </c>
      <c r="D1405" s="8" t="s">
        <v>204</v>
      </c>
      <c r="E1405" s="115" t="s">
        <v>427</v>
      </c>
      <c r="F1405" s="115">
        <v>100</v>
      </c>
      <c r="G1405" s="69">
        <f>G1406</f>
        <v>112.3</v>
      </c>
      <c r="H1405" s="69">
        <f>H1406</f>
        <v>0</v>
      </c>
      <c r="I1405" s="69">
        <f t="shared" si="282"/>
        <v>112.3</v>
      </c>
      <c r="J1405" s="69">
        <f>J1406</f>
        <v>0</v>
      </c>
      <c r="K1405" s="85">
        <f t="shared" si="277"/>
        <v>112.3</v>
      </c>
      <c r="L1405" s="13">
        <f>L1406</f>
        <v>0</v>
      </c>
      <c r="M1405" s="85">
        <f t="shared" si="271"/>
        <v>112.3</v>
      </c>
      <c r="N1405" s="13">
        <f>N1406</f>
        <v>0</v>
      </c>
      <c r="O1405" s="85">
        <f t="shared" si="272"/>
        <v>112.3</v>
      </c>
      <c r="P1405" s="13">
        <f>P1406</f>
        <v>0</v>
      </c>
      <c r="Q1405" s="85">
        <f t="shared" si="280"/>
        <v>112.3</v>
      </c>
    </row>
    <row r="1406" spans="1:17" ht="12.75">
      <c r="A1406" s="61" t="str">
        <f ca="1">IF(ISERROR(MATCH(F1406,Код_КВР,0)),"",INDIRECT(ADDRESS(MATCH(F1406,Код_КВР,0)+1,2,,,"КВР")))</f>
        <v>Расходы на выплаты персоналу муниципальных органов</v>
      </c>
      <c r="B1406" s="88">
        <v>811</v>
      </c>
      <c r="C1406" s="8" t="s">
        <v>224</v>
      </c>
      <c r="D1406" s="8" t="s">
        <v>204</v>
      </c>
      <c r="E1406" s="115" t="s">
        <v>427</v>
      </c>
      <c r="F1406" s="115">
        <v>120</v>
      </c>
      <c r="G1406" s="69">
        <v>112.3</v>
      </c>
      <c r="H1406" s="69"/>
      <c r="I1406" s="69">
        <f t="shared" si="282"/>
        <v>112.3</v>
      </c>
      <c r="J1406" s="69"/>
      <c r="K1406" s="85">
        <f t="shared" si="277"/>
        <v>112.3</v>
      </c>
      <c r="L1406" s="13"/>
      <c r="M1406" s="85">
        <f t="shared" si="271"/>
        <v>112.3</v>
      </c>
      <c r="N1406" s="13"/>
      <c r="O1406" s="85">
        <f t="shared" si="272"/>
        <v>112.3</v>
      </c>
      <c r="P1406" s="13"/>
      <c r="Q1406" s="85">
        <f t="shared" si="280"/>
        <v>112.3</v>
      </c>
    </row>
    <row r="1407" spans="1:17" ht="12.75">
      <c r="A1407" s="61" t="str">
        <f ca="1">IF(ISERROR(MATCH(C1407,Код_Раздел,0)),"",INDIRECT(ADDRESS(MATCH(C1407,Код_Раздел,0)+1,2,,,"Раздел")))</f>
        <v>Жилищно-коммунальное хозяйство</v>
      </c>
      <c r="B1407" s="88">
        <v>811</v>
      </c>
      <c r="C1407" s="8" t="s">
        <v>229</v>
      </c>
      <c r="D1407" s="8"/>
      <c r="E1407" s="115"/>
      <c r="F1407" s="115"/>
      <c r="G1407" s="69">
        <f>G1408+G1419</f>
        <v>9522</v>
      </c>
      <c r="H1407" s="69">
        <f>H1408+H1419</f>
        <v>0</v>
      </c>
      <c r="I1407" s="69">
        <f t="shared" si="282"/>
        <v>9522</v>
      </c>
      <c r="J1407" s="69">
        <f>J1408+J1419</f>
        <v>0</v>
      </c>
      <c r="K1407" s="85">
        <f t="shared" si="277"/>
        <v>9522</v>
      </c>
      <c r="L1407" s="13">
        <f>L1408+L1419</f>
        <v>412.8000000000002</v>
      </c>
      <c r="M1407" s="85">
        <f t="shared" si="271"/>
        <v>9934.8</v>
      </c>
      <c r="N1407" s="13">
        <f>N1408+N1419</f>
        <v>3842.2</v>
      </c>
      <c r="O1407" s="85">
        <f t="shared" si="272"/>
        <v>13777</v>
      </c>
      <c r="P1407" s="13">
        <f>P1408+P1419</f>
        <v>0</v>
      </c>
      <c r="Q1407" s="85">
        <f t="shared" si="280"/>
        <v>13777</v>
      </c>
    </row>
    <row r="1408" spans="1:17" ht="12.75">
      <c r="A1408" s="12" t="s">
        <v>261</v>
      </c>
      <c r="B1408" s="88">
        <v>811</v>
      </c>
      <c r="C1408" s="8" t="s">
        <v>229</v>
      </c>
      <c r="D1408" s="8" t="s">
        <v>222</v>
      </c>
      <c r="E1408" s="115"/>
      <c r="F1408" s="115"/>
      <c r="G1408" s="69">
        <f aca="true" t="shared" si="284" ref="G1408:P1413">G1409</f>
        <v>4522</v>
      </c>
      <c r="H1408" s="69">
        <f t="shared" si="284"/>
        <v>0</v>
      </c>
      <c r="I1408" s="69">
        <f t="shared" si="282"/>
        <v>4522</v>
      </c>
      <c r="J1408" s="69">
        <f t="shared" si="284"/>
        <v>0</v>
      </c>
      <c r="K1408" s="85">
        <f t="shared" si="277"/>
        <v>4522</v>
      </c>
      <c r="L1408" s="13">
        <f t="shared" si="284"/>
        <v>412.8000000000002</v>
      </c>
      <c r="M1408" s="85">
        <f t="shared" si="271"/>
        <v>4934.8</v>
      </c>
      <c r="N1408" s="13">
        <f t="shared" si="284"/>
        <v>0</v>
      </c>
      <c r="O1408" s="85">
        <f t="shared" si="272"/>
        <v>4934.8</v>
      </c>
      <c r="P1408" s="13">
        <f t="shared" si="284"/>
        <v>0</v>
      </c>
      <c r="Q1408" s="85">
        <f t="shared" si="280"/>
        <v>4934.8</v>
      </c>
    </row>
    <row r="1409" spans="1:17" ht="49.5">
      <c r="A1409" s="61" t="str">
        <f ca="1">IF(ISERROR(MATCH(E1409,Код_КЦСР,0)),"",INDIRECT(ADDRESS(MATCH(E1409,Код_КЦСР,0)+1,2,,,"КЦСР")))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09" s="88">
        <v>811</v>
      </c>
      <c r="C1409" s="8" t="s">
        <v>229</v>
      </c>
      <c r="D1409" s="8" t="s">
        <v>222</v>
      </c>
      <c r="E1409" s="115" t="s">
        <v>70</v>
      </c>
      <c r="F1409" s="115"/>
      <c r="G1409" s="69">
        <f t="shared" si="284"/>
        <v>4522</v>
      </c>
      <c r="H1409" s="69">
        <f t="shared" si="284"/>
        <v>0</v>
      </c>
      <c r="I1409" s="69">
        <f t="shared" si="282"/>
        <v>4522</v>
      </c>
      <c r="J1409" s="69">
        <f t="shared" si="284"/>
        <v>0</v>
      </c>
      <c r="K1409" s="85">
        <f t="shared" si="277"/>
        <v>4522</v>
      </c>
      <c r="L1409" s="13">
        <f t="shared" si="284"/>
        <v>412.8000000000002</v>
      </c>
      <c r="M1409" s="85">
        <f t="shared" si="271"/>
        <v>4934.8</v>
      </c>
      <c r="N1409" s="13">
        <f t="shared" si="284"/>
        <v>0</v>
      </c>
      <c r="O1409" s="85">
        <f t="shared" si="272"/>
        <v>4934.8</v>
      </c>
      <c r="P1409" s="13">
        <f t="shared" si="284"/>
        <v>0</v>
      </c>
      <c r="Q1409" s="85">
        <f t="shared" si="280"/>
        <v>4934.8</v>
      </c>
    </row>
    <row r="1410" spans="1:17" ht="33">
      <c r="A1410" s="61" t="str">
        <f ca="1">IF(ISERROR(MATCH(E1410,Код_КЦСР,0)),"",INDIRECT(ADDRESS(MATCH(E1410,Код_КЦСР,0)+1,2,,,"КЦСР")))</f>
        <v>Капитальное строительство и реконструкция объектов муниципальной собственности</v>
      </c>
      <c r="B1410" s="88">
        <v>811</v>
      </c>
      <c r="C1410" s="8" t="s">
        <v>229</v>
      </c>
      <c r="D1410" s="8" t="s">
        <v>222</v>
      </c>
      <c r="E1410" s="115" t="s">
        <v>72</v>
      </c>
      <c r="F1410" s="115"/>
      <c r="G1410" s="69">
        <f t="shared" si="284"/>
        <v>4522</v>
      </c>
      <c r="H1410" s="69">
        <f t="shared" si="284"/>
        <v>0</v>
      </c>
      <c r="I1410" s="69">
        <f t="shared" si="282"/>
        <v>4522</v>
      </c>
      <c r="J1410" s="69">
        <f t="shared" si="284"/>
        <v>0</v>
      </c>
      <c r="K1410" s="85">
        <f t="shared" si="277"/>
        <v>4522</v>
      </c>
      <c r="L1410" s="13">
        <f>L1411+L1415</f>
        <v>412.8000000000002</v>
      </c>
      <c r="M1410" s="85">
        <f t="shared" si="271"/>
        <v>4934.8</v>
      </c>
      <c r="N1410" s="13">
        <f>N1411+N1415</f>
        <v>0</v>
      </c>
      <c r="O1410" s="85">
        <f t="shared" si="272"/>
        <v>4934.8</v>
      </c>
      <c r="P1410" s="13">
        <f>P1411+P1415</f>
        <v>0</v>
      </c>
      <c r="Q1410" s="85">
        <f t="shared" si="280"/>
        <v>4934.8</v>
      </c>
    </row>
    <row r="1411" spans="1:17" ht="12.75">
      <c r="A1411" s="61" t="str">
        <f ca="1">IF(ISERROR(MATCH(E1411,Код_КЦСР,0)),"",INDIRECT(ADDRESS(MATCH(E1411,Код_КЦСР,0)+1,2,,,"КЦСР")))</f>
        <v>Строительство полигона твердых бытовых отходов (ТБО) №2</v>
      </c>
      <c r="B1411" s="88">
        <v>811</v>
      </c>
      <c r="C1411" s="8" t="s">
        <v>229</v>
      </c>
      <c r="D1411" s="8" t="s">
        <v>222</v>
      </c>
      <c r="E1411" s="115" t="s">
        <v>77</v>
      </c>
      <c r="F1411" s="115"/>
      <c r="G1411" s="69">
        <f t="shared" si="284"/>
        <v>4522</v>
      </c>
      <c r="H1411" s="69">
        <f t="shared" si="284"/>
        <v>0</v>
      </c>
      <c r="I1411" s="69">
        <f t="shared" si="282"/>
        <v>4522</v>
      </c>
      <c r="J1411" s="69">
        <f t="shared" si="284"/>
        <v>0</v>
      </c>
      <c r="K1411" s="85">
        <f t="shared" si="277"/>
        <v>4522</v>
      </c>
      <c r="L1411" s="13">
        <f t="shared" si="284"/>
        <v>-2087.2</v>
      </c>
      <c r="M1411" s="85">
        <f t="shared" si="271"/>
        <v>2434.8</v>
      </c>
      <c r="N1411" s="13">
        <f t="shared" si="284"/>
        <v>0</v>
      </c>
      <c r="O1411" s="85">
        <f t="shared" si="272"/>
        <v>2434.8</v>
      </c>
      <c r="P1411" s="13">
        <f t="shared" si="284"/>
        <v>0</v>
      </c>
      <c r="Q1411" s="85">
        <f t="shared" si="280"/>
        <v>2434.8</v>
      </c>
    </row>
    <row r="1412" spans="1:17" ht="33">
      <c r="A1412" s="61" t="str">
        <f ca="1">IF(ISERROR(MATCH(F1412,Код_КВР,0)),"",INDIRECT(ADDRESS(MATCH(F1412,Код_КВР,0)+1,2,,,"КВР")))</f>
        <v>Капитальные вложения в объекты недвижимого имущества муниципальной собственности</v>
      </c>
      <c r="B1412" s="88">
        <v>811</v>
      </c>
      <c r="C1412" s="8" t="s">
        <v>229</v>
      </c>
      <c r="D1412" s="8" t="s">
        <v>222</v>
      </c>
      <c r="E1412" s="115" t="s">
        <v>77</v>
      </c>
      <c r="F1412" s="115">
        <v>400</v>
      </c>
      <c r="G1412" s="69">
        <f t="shared" si="284"/>
        <v>4522</v>
      </c>
      <c r="H1412" s="69">
        <f t="shared" si="284"/>
        <v>0</v>
      </c>
      <c r="I1412" s="69">
        <f t="shared" si="282"/>
        <v>4522</v>
      </c>
      <c r="J1412" s="69">
        <f t="shared" si="284"/>
        <v>0</v>
      </c>
      <c r="K1412" s="85">
        <f t="shared" si="277"/>
        <v>4522</v>
      </c>
      <c r="L1412" s="13">
        <f t="shared" si="284"/>
        <v>-2087.2</v>
      </c>
      <c r="M1412" s="85">
        <f t="shared" si="271"/>
        <v>2434.8</v>
      </c>
      <c r="N1412" s="13">
        <f t="shared" si="284"/>
        <v>0</v>
      </c>
      <c r="O1412" s="85">
        <f t="shared" si="272"/>
        <v>2434.8</v>
      </c>
      <c r="P1412" s="13">
        <f t="shared" si="284"/>
        <v>0</v>
      </c>
      <c r="Q1412" s="85">
        <f t="shared" si="280"/>
        <v>2434.8</v>
      </c>
    </row>
    <row r="1413" spans="1:17" ht="12.75">
      <c r="A1413" s="61" t="str">
        <f ca="1">IF(ISERROR(MATCH(F1413,Код_КВР,0)),"",INDIRECT(ADDRESS(MATCH(F1413,Код_КВР,0)+1,2,,,"КВР")))</f>
        <v>Бюджетные инвестиции</v>
      </c>
      <c r="B1413" s="88">
        <v>811</v>
      </c>
      <c r="C1413" s="8" t="s">
        <v>229</v>
      </c>
      <c r="D1413" s="8" t="s">
        <v>222</v>
      </c>
      <c r="E1413" s="115" t="s">
        <v>77</v>
      </c>
      <c r="F1413" s="115">
        <v>410</v>
      </c>
      <c r="G1413" s="69">
        <f t="shared" si="284"/>
        <v>4522</v>
      </c>
      <c r="H1413" s="69">
        <f t="shared" si="284"/>
        <v>0</v>
      </c>
      <c r="I1413" s="69">
        <f t="shared" si="282"/>
        <v>4522</v>
      </c>
      <c r="J1413" s="69">
        <f t="shared" si="284"/>
        <v>0</v>
      </c>
      <c r="K1413" s="85">
        <f t="shared" si="277"/>
        <v>4522</v>
      </c>
      <c r="L1413" s="13">
        <f t="shared" si="284"/>
        <v>-2087.2</v>
      </c>
      <c r="M1413" s="85">
        <f t="shared" si="271"/>
        <v>2434.8</v>
      </c>
      <c r="N1413" s="13">
        <f t="shared" si="284"/>
        <v>0</v>
      </c>
      <c r="O1413" s="85">
        <f t="shared" si="272"/>
        <v>2434.8</v>
      </c>
      <c r="P1413" s="13">
        <f t="shared" si="284"/>
        <v>0</v>
      </c>
      <c r="Q1413" s="85">
        <f t="shared" si="280"/>
        <v>2434.8</v>
      </c>
    </row>
    <row r="1414" spans="1:17" ht="33">
      <c r="A1414" s="61" t="str">
        <f ca="1">IF(ISERROR(MATCH(F1414,Код_КВР,0)),"",INDIRECT(ADDRESS(MATCH(F1414,Код_КВР,0)+1,2,,,"КВР")))</f>
        <v>Бюджетные инвестиции в объекты капитального строительства муниципальной собственности</v>
      </c>
      <c r="B1414" s="88">
        <v>811</v>
      </c>
      <c r="C1414" s="8" t="s">
        <v>229</v>
      </c>
      <c r="D1414" s="8" t="s">
        <v>222</v>
      </c>
      <c r="E1414" s="115" t="s">
        <v>77</v>
      </c>
      <c r="F1414" s="115">
        <v>414</v>
      </c>
      <c r="G1414" s="69">
        <v>4522</v>
      </c>
      <c r="H1414" s="69"/>
      <c r="I1414" s="69">
        <f t="shared" si="282"/>
        <v>4522</v>
      </c>
      <c r="J1414" s="69"/>
      <c r="K1414" s="85">
        <f t="shared" si="277"/>
        <v>4522</v>
      </c>
      <c r="L1414" s="13">
        <v>-2087.2</v>
      </c>
      <c r="M1414" s="85">
        <f t="shared" si="271"/>
        <v>2434.8</v>
      </c>
      <c r="N1414" s="13"/>
      <c r="O1414" s="85">
        <f t="shared" si="272"/>
        <v>2434.8</v>
      </c>
      <c r="P1414" s="13"/>
      <c r="Q1414" s="85">
        <f t="shared" si="280"/>
        <v>2434.8</v>
      </c>
    </row>
    <row r="1415" spans="1:17" ht="19.5" customHeight="1">
      <c r="A1415" s="61" t="str">
        <f ca="1">IF(ISERROR(MATCH(E1415,Код_КЦСР,0)),"",INDIRECT(ADDRESS(MATCH(E1415,Код_КЦСР,0)+1,2,,,"КЦСР")))</f>
        <v>Туристско-рекреационный кластер «Центральная городская набережная»</v>
      </c>
      <c r="B1415" s="88">
        <v>811</v>
      </c>
      <c r="C1415" s="8" t="s">
        <v>229</v>
      </c>
      <c r="D1415" s="8" t="s">
        <v>222</v>
      </c>
      <c r="E1415" s="115" t="s">
        <v>633</v>
      </c>
      <c r="F1415" s="115"/>
      <c r="G1415" s="69"/>
      <c r="H1415" s="69"/>
      <c r="I1415" s="69"/>
      <c r="J1415" s="69"/>
      <c r="K1415" s="85"/>
      <c r="L1415" s="13">
        <f>L1416</f>
        <v>2500</v>
      </c>
      <c r="M1415" s="85">
        <f t="shared" si="271"/>
        <v>2500</v>
      </c>
      <c r="N1415" s="13">
        <f>N1416</f>
        <v>0</v>
      </c>
      <c r="O1415" s="85">
        <f t="shared" si="272"/>
        <v>2500</v>
      </c>
      <c r="P1415" s="13">
        <f>P1416</f>
        <v>0</v>
      </c>
      <c r="Q1415" s="85">
        <f t="shared" si="280"/>
        <v>2500</v>
      </c>
    </row>
    <row r="1416" spans="1:17" ht="33">
      <c r="A1416" s="61" t="str">
        <f ca="1">IF(ISERROR(MATCH(F1416,Код_КВР,0)),"",INDIRECT(ADDRESS(MATCH(F1416,Код_КВР,0)+1,2,,,"КВР")))</f>
        <v>Капитальные вложения в объекты недвижимого имущества муниципальной собственности</v>
      </c>
      <c r="B1416" s="88">
        <v>811</v>
      </c>
      <c r="C1416" s="8" t="s">
        <v>229</v>
      </c>
      <c r="D1416" s="8" t="s">
        <v>222</v>
      </c>
      <c r="E1416" s="115" t="s">
        <v>633</v>
      </c>
      <c r="F1416" s="115">
        <v>400</v>
      </c>
      <c r="G1416" s="69"/>
      <c r="H1416" s="69"/>
      <c r="I1416" s="69"/>
      <c r="J1416" s="69"/>
      <c r="K1416" s="85"/>
      <c r="L1416" s="13">
        <f>L1417</f>
        <v>2500</v>
      </c>
      <c r="M1416" s="85">
        <f t="shared" si="271"/>
        <v>2500</v>
      </c>
      <c r="N1416" s="13">
        <f>N1417</f>
        <v>0</v>
      </c>
      <c r="O1416" s="85">
        <f t="shared" si="272"/>
        <v>2500</v>
      </c>
      <c r="P1416" s="13">
        <f>P1417</f>
        <v>0</v>
      </c>
      <c r="Q1416" s="85">
        <f t="shared" si="280"/>
        <v>2500</v>
      </c>
    </row>
    <row r="1417" spans="1:17" ht="12.75">
      <c r="A1417" s="61" t="str">
        <f ca="1">IF(ISERROR(MATCH(F1417,Код_КВР,0)),"",INDIRECT(ADDRESS(MATCH(F1417,Код_КВР,0)+1,2,,,"КВР")))</f>
        <v>Бюджетные инвестиции</v>
      </c>
      <c r="B1417" s="88">
        <v>811</v>
      </c>
      <c r="C1417" s="8" t="s">
        <v>229</v>
      </c>
      <c r="D1417" s="8" t="s">
        <v>222</v>
      </c>
      <c r="E1417" s="115" t="s">
        <v>633</v>
      </c>
      <c r="F1417" s="115">
        <v>410</v>
      </c>
      <c r="G1417" s="69"/>
      <c r="H1417" s="69"/>
      <c r="I1417" s="69"/>
      <c r="J1417" s="69"/>
      <c r="K1417" s="85"/>
      <c r="L1417" s="13">
        <f>L1418</f>
        <v>2500</v>
      </c>
      <c r="M1417" s="85">
        <f t="shared" si="271"/>
        <v>2500</v>
      </c>
      <c r="N1417" s="13">
        <f>N1418</f>
        <v>0</v>
      </c>
      <c r="O1417" s="85">
        <f t="shared" si="272"/>
        <v>2500</v>
      </c>
      <c r="P1417" s="13">
        <f>P1418</f>
        <v>0</v>
      </c>
      <c r="Q1417" s="85">
        <f t="shared" si="280"/>
        <v>2500</v>
      </c>
    </row>
    <row r="1418" spans="1:17" ht="33">
      <c r="A1418" s="61" t="str">
        <f ca="1">IF(ISERROR(MATCH(F1418,Код_КВР,0)),"",INDIRECT(ADDRESS(MATCH(F1418,Код_КВР,0)+1,2,,,"КВР")))</f>
        <v>Бюджетные инвестиции в объекты капитального строительства муниципальной собственности</v>
      </c>
      <c r="B1418" s="88">
        <v>811</v>
      </c>
      <c r="C1418" s="8" t="s">
        <v>229</v>
      </c>
      <c r="D1418" s="8" t="s">
        <v>222</v>
      </c>
      <c r="E1418" s="115" t="s">
        <v>633</v>
      </c>
      <c r="F1418" s="115">
        <v>414</v>
      </c>
      <c r="G1418" s="69"/>
      <c r="H1418" s="69"/>
      <c r="I1418" s="69"/>
      <c r="J1418" s="69"/>
      <c r="K1418" s="85"/>
      <c r="L1418" s="13">
        <v>2500</v>
      </c>
      <c r="M1418" s="85">
        <f t="shared" si="271"/>
        <v>2500</v>
      </c>
      <c r="N1418" s="13"/>
      <c r="O1418" s="85">
        <f t="shared" si="272"/>
        <v>2500</v>
      </c>
      <c r="P1418" s="13"/>
      <c r="Q1418" s="85">
        <f t="shared" si="280"/>
        <v>2500</v>
      </c>
    </row>
    <row r="1419" spans="1:17" ht="12.75">
      <c r="A1419" s="61" t="s">
        <v>260</v>
      </c>
      <c r="B1419" s="88">
        <v>811</v>
      </c>
      <c r="C1419" s="8" t="s">
        <v>229</v>
      </c>
      <c r="D1419" s="8" t="s">
        <v>223</v>
      </c>
      <c r="E1419" s="115"/>
      <c r="F1419" s="115"/>
      <c r="G1419" s="69">
        <f aca="true" t="shared" si="285" ref="G1419:P1424">G1420</f>
        <v>5000</v>
      </c>
      <c r="H1419" s="69">
        <f t="shared" si="285"/>
        <v>0</v>
      </c>
      <c r="I1419" s="69">
        <f t="shared" si="282"/>
        <v>5000</v>
      </c>
      <c r="J1419" s="69">
        <f t="shared" si="285"/>
        <v>0</v>
      </c>
      <c r="K1419" s="85">
        <f t="shared" si="277"/>
        <v>5000</v>
      </c>
      <c r="L1419" s="13">
        <f t="shared" si="285"/>
        <v>0</v>
      </c>
      <c r="M1419" s="85">
        <f t="shared" si="271"/>
        <v>5000</v>
      </c>
      <c r="N1419" s="13">
        <f t="shared" si="285"/>
        <v>3842.2</v>
      </c>
      <c r="O1419" s="85">
        <f t="shared" si="272"/>
        <v>8842.2</v>
      </c>
      <c r="P1419" s="13">
        <f t="shared" si="285"/>
        <v>0</v>
      </c>
      <c r="Q1419" s="85">
        <f t="shared" si="280"/>
        <v>8842.2</v>
      </c>
    </row>
    <row r="1420" spans="1:17" ht="49.5">
      <c r="A1420" s="61" t="str">
        <f ca="1">IF(ISERROR(MATCH(E1420,Код_КЦСР,0)),"",INDIRECT(ADDRESS(MATCH(E1420,Код_КЦСР,0)+1,2,,,"КЦСР")))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20" s="88">
        <v>811</v>
      </c>
      <c r="C1420" s="8" t="s">
        <v>229</v>
      </c>
      <c r="D1420" s="8" t="s">
        <v>223</v>
      </c>
      <c r="E1420" s="115" t="s">
        <v>70</v>
      </c>
      <c r="F1420" s="115"/>
      <c r="G1420" s="69">
        <f t="shared" si="285"/>
        <v>5000</v>
      </c>
      <c r="H1420" s="69">
        <f t="shared" si="285"/>
        <v>0</v>
      </c>
      <c r="I1420" s="69">
        <f t="shared" si="282"/>
        <v>5000</v>
      </c>
      <c r="J1420" s="69">
        <f t="shared" si="285"/>
        <v>0</v>
      </c>
      <c r="K1420" s="85">
        <f t="shared" si="277"/>
        <v>5000</v>
      </c>
      <c r="L1420" s="13">
        <f t="shared" si="285"/>
        <v>0</v>
      </c>
      <c r="M1420" s="85">
        <f t="shared" si="271"/>
        <v>5000</v>
      </c>
      <c r="N1420" s="13">
        <f t="shared" si="285"/>
        <v>3842.2</v>
      </c>
      <c r="O1420" s="85">
        <f t="shared" si="272"/>
        <v>8842.2</v>
      </c>
      <c r="P1420" s="13">
        <f t="shared" si="285"/>
        <v>0</v>
      </c>
      <c r="Q1420" s="85">
        <f t="shared" si="280"/>
        <v>8842.2</v>
      </c>
    </row>
    <row r="1421" spans="1:17" ht="33">
      <c r="A1421" s="61" t="str">
        <f ca="1">IF(ISERROR(MATCH(E1421,Код_КЦСР,0)),"",INDIRECT(ADDRESS(MATCH(E1421,Код_КЦСР,0)+1,2,,,"КЦСР")))</f>
        <v>Капитальное строительство и реконструкция объектов муниципальной собственности</v>
      </c>
      <c r="B1421" s="88">
        <v>811</v>
      </c>
      <c r="C1421" s="8" t="s">
        <v>229</v>
      </c>
      <c r="D1421" s="8" t="s">
        <v>223</v>
      </c>
      <c r="E1421" s="115" t="s">
        <v>72</v>
      </c>
      <c r="F1421" s="115"/>
      <c r="G1421" s="69">
        <f t="shared" si="285"/>
        <v>5000</v>
      </c>
      <c r="H1421" s="69">
        <f t="shared" si="285"/>
        <v>0</v>
      </c>
      <c r="I1421" s="69">
        <f t="shared" si="282"/>
        <v>5000</v>
      </c>
      <c r="J1421" s="69">
        <f t="shared" si="285"/>
        <v>0</v>
      </c>
      <c r="K1421" s="85">
        <f t="shared" si="277"/>
        <v>5000</v>
      </c>
      <c r="L1421" s="13">
        <f t="shared" si="285"/>
        <v>0</v>
      </c>
      <c r="M1421" s="85">
        <f aca="true" t="shared" si="286" ref="M1421:M1491">K1421+L1421</f>
        <v>5000</v>
      </c>
      <c r="N1421" s="13">
        <f t="shared" si="285"/>
        <v>3842.2</v>
      </c>
      <c r="O1421" s="85">
        <f aca="true" t="shared" si="287" ref="O1421:O1491">M1421+N1421</f>
        <v>8842.2</v>
      </c>
      <c r="P1421" s="13">
        <f t="shared" si="285"/>
        <v>0</v>
      </c>
      <c r="Q1421" s="85">
        <f t="shared" si="280"/>
        <v>8842.2</v>
      </c>
    </row>
    <row r="1422" spans="1:17" ht="12.75">
      <c r="A1422" s="61" t="str">
        <f ca="1">IF(ISERROR(MATCH(E1422,Код_КЦСР,0)),"",INDIRECT(ADDRESS(MATCH(E1422,Код_КЦСР,0)+1,2,,,"КЦСР")))</f>
        <v>Строительство объектов сметной стоимостью до 100 млн. рублей</v>
      </c>
      <c r="B1422" s="88">
        <v>811</v>
      </c>
      <c r="C1422" s="8" t="s">
        <v>229</v>
      </c>
      <c r="D1422" s="8" t="s">
        <v>223</v>
      </c>
      <c r="E1422" s="115" t="s">
        <v>73</v>
      </c>
      <c r="F1422" s="115"/>
      <c r="G1422" s="69">
        <f t="shared" si="285"/>
        <v>5000</v>
      </c>
      <c r="H1422" s="69">
        <f t="shared" si="285"/>
        <v>0</v>
      </c>
      <c r="I1422" s="69">
        <f t="shared" si="282"/>
        <v>5000</v>
      </c>
      <c r="J1422" s="69">
        <f t="shared" si="285"/>
        <v>0</v>
      </c>
      <c r="K1422" s="85">
        <f t="shared" si="277"/>
        <v>5000</v>
      </c>
      <c r="L1422" s="13">
        <f t="shared" si="285"/>
        <v>0</v>
      </c>
      <c r="M1422" s="85">
        <f t="shared" si="286"/>
        <v>5000</v>
      </c>
      <c r="N1422" s="13">
        <f t="shared" si="285"/>
        <v>3842.2</v>
      </c>
      <c r="O1422" s="85">
        <f t="shared" si="287"/>
        <v>8842.2</v>
      </c>
      <c r="P1422" s="13">
        <f t="shared" si="285"/>
        <v>0</v>
      </c>
      <c r="Q1422" s="85">
        <f t="shared" si="280"/>
        <v>8842.2</v>
      </c>
    </row>
    <row r="1423" spans="1:17" ht="33">
      <c r="A1423" s="61" t="str">
        <f ca="1">IF(ISERROR(MATCH(F1423,Код_КВР,0)),"",INDIRECT(ADDRESS(MATCH(F1423,Код_КВР,0)+1,2,,,"КВР")))</f>
        <v>Капитальные вложения в объекты недвижимого имущества муниципальной собственности</v>
      </c>
      <c r="B1423" s="88">
        <v>811</v>
      </c>
      <c r="C1423" s="8" t="s">
        <v>229</v>
      </c>
      <c r="D1423" s="8" t="s">
        <v>223</v>
      </c>
      <c r="E1423" s="115" t="s">
        <v>73</v>
      </c>
      <c r="F1423" s="115">
        <v>400</v>
      </c>
      <c r="G1423" s="69">
        <f t="shared" si="285"/>
        <v>5000</v>
      </c>
      <c r="H1423" s="69">
        <f t="shared" si="285"/>
        <v>0</v>
      </c>
      <c r="I1423" s="69">
        <f t="shared" si="282"/>
        <v>5000</v>
      </c>
      <c r="J1423" s="69">
        <f t="shared" si="285"/>
        <v>0</v>
      </c>
      <c r="K1423" s="85">
        <f t="shared" si="277"/>
        <v>5000</v>
      </c>
      <c r="L1423" s="13">
        <f t="shared" si="285"/>
        <v>0</v>
      </c>
      <c r="M1423" s="85">
        <f t="shared" si="286"/>
        <v>5000</v>
      </c>
      <c r="N1423" s="13">
        <f t="shared" si="285"/>
        <v>3842.2</v>
      </c>
      <c r="O1423" s="85">
        <f t="shared" si="287"/>
        <v>8842.2</v>
      </c>
      <c r="P1423" s="13">
        <f t="shared" si="285"/>
        <v>0</v>
      </c>
      <c r="Q1423" s="85">
        <f t="shared" si="280"/>
        <v>8842.2</v>
      </c>
    </row>
    <row r="1424" spans="1:17" ht="12.75">
      <c r="A1424" s="61" t="str">
        <f ca="1">IF(ISERROR(MATCH(F1424,Код_КВР,0)),"",INDIRECT(ADDRESS(MATCH(F1424,Код_КВР,0)+1,2,,,"КВР")))</f>
        <v>Бюджетные инвестиции</v>
      </c>
      <c r="B1424" s="88">
        <v>811</v>
      </c>
      <c r="C1424" s="8" t="s">
        <v>229</v>
      </c>
      <c r="D1424" s="8" t="s">
        <v>223</v>
      </c>
      <c r="E1424" s="115" t="s">
        <v>73</v>
      </c>
      <c r="F1424" s="115">
        <v>410</v>
      </c>
      <c r="G1424" s="69">
        <f t="shared" si="285"/>
        <v>5000</v>
      </c>
      <c r="H1424" s="69">
        <f t="shared" si="285"/>
        <v>0</v>
      </c>
      <c r="I1424" s="69">
        <f t="shared" si="282"/>
        <v>5000</v>
      </c>
      <c r="J1424" s="69">
        <f t="shared" si="285"/>
        <v>0</v>
      </c>
      <c r="K1424" s="85">
        <f t="shared" si="277"/>
        <v>5000</v>
      </c>
      <c r="L1424" s="13">
        <f t="shared" si="285"/>
        <v>0</v>
      </c>
      <c r="M1424" s="85">
        <f t="shared" si="286"/>
        <v>5000</v>
      </c>
      <c r="N1424" s="13">
        <f t="shared" si="285"/>
        <v>3842.2</v>
      </c>
      <c r="O1424" s="85">
        <f t="shared" si="287"/>
        <v>8842.2</v>
      </c>
      <c r="P1424" s="13">
        <f t="shared" si="285"/>
        <v>0</v>
      </c>
      <c r="Q1424" s="85">
        <f t="shared" si="280"/>
        <v>8842.2</v>
      </c>
    </row>
    <row r="1425" spans="1:17" ht="33">
      <c r="A1425" s="61" t="str">
        <f ca="1">IF(ISERROR(MATCH(F1425,Код_КВР,0)),"",INDIRECT(ADDRESS(MATCH(F1425,Код_КВР,0)+1,2,,,"КВР")))</f>
        <v>Бюджетные инвестиции в объекты капитального строительства муниципальной собственности</v>
      </c>
      <c r="B1425" s="88">
        <v>811</v>
      </c>
      <c r="C1425" s="8" t="s">
        <v>229</v>
      </c>
      <c r="D1425" s="8" t="s">
        <v>223</v>
      </c>
      <c r="E1425" s="115" t="s">
        <v>73</v>
      </c>
      <c r="F1425" s="115">
        <v>414</v>
      </c>
      <c r="G1425" s="69">
        <v>5000</v>
      </c>
      <c r="H1425" s="69"/>
      <c r="I1425" s="69">
        <f t="shared" si="282"/>
        <v>5000</v>
      </c>
      <c r="J1425" s="69"/>
      <c r="K1425" s="85">
        <f t="shared" si="277"/>
        <v>5000</v>
      </c>
      <c r="L1425" s="13"/>
      <c r="M1425" s="85">
        <f t="shared" si="286"/>
        <v>5000</v>
      </c>
      <c r="N1425" s="13">
        <v>3842.2</v>
      </c>
      <c r="O1425" s="85">
        <f t="shared" si="287"/>
        <v>8842.2</v>
      </c>
      <c r="P1425" s="13"/>
      <c r="Q1425" s="85">
        <f t="shared" si="280"/>
        <v>8842.2</v>
      </c>
    </row>
    <row r="1426" spans="1:17" ht="12.75">
      <c r="A1426" s="61" t="str">
        <f ca="1">IF(ISERROR(MATCH(C1426,Код_Раздел,0)),"",INDIRECT(ADDRESS(MATCH(C1426,Код_Раздел,0)+1,2,,,"Раздел")))</f>
        <v>Образование</v>
      </c>
      <c r="B1426" s="88">
        <v>811</v>
      </c>
      <c r="C1426" s="8" t="s">
        <v>203</v>
      </c>
      <c r="D1426" s="8"/>
      <c r="E1426" s="115"/>
      <c r="F1426" s="115"/>
      <c r="G1426" s="69">
        <f>G1427+G1433+G1446</f>
        <v>122119.70000000001</v>
      </c>
      <c r="H1426" s="69">
        <f>H1427+H1433+H1446</f>
        <v>0</v>
      </c>
      <c r="I1426" s="69">
        <f t="shared" si="282"/>
        <v>122119.70000000001</v>
      </c>
      <c r="J1426" s="69">
        <f>J1427+J1433+J1446</f>
        <v>10964.4</v>
      </c>
      <c r="K1426" s="85">
        <f t="shared" si="277"/>
        <v>133084.1</v>
      </c>
      <c r="L1426" s="13">
        <f>L1427+L1433+L1446</f>
        <v>-5157</v>
      </c>
      <c r="M1426" s="85">
        <f t="shared" si="286"/>
        <v>127927.1</v>
      </c>
      <c r="N1426" s="13">
        <f>N1427+N1433+N1446</f>
        <v>0</v>
      </c>
      <c r="O1426" s="85">
        <f t="shared" si="287"/>
        <v>127927.1</v>
      </c>
      <c r="P1426" s="13">
        <f>P1427+P1433+P1446</f>
        <v>3959.5</v>
      </c>
      <c r="Q1426" s="85">
        <f t="shared" si="280"/>
        <v>131886.6</v>
      </c>
    </row>
    <row r="1427" spans="1:17" ht="12.75">
      <c r="A1427" s="12" t="s">
        <v>258</v>
      </c>
      <c r="B1427" s="88">
        <v>811</v>
      </c>
      <c r="C1427" s="8" t="s">
        <v>203</v>
      </c>
      <c r="D1427" s="8" t="s">
        <v>222</v>
      </c>
      <c r="E1427" s="115"/>
      <c r="F1427" s="115"/>
      <c r="G1427" s="69">
        <f aca="true" t="shared" si="288" ref="G1427:P1431">G1428</f>
        <v>31933.8</v>
      </c>
      <c r="H1427" s="69">
        <f t="shared" si="288"/>
        <v>0</v>
      </c>
      <c r="I1427" s="69">
        <f t="shared" si="282"/>
        <v>31933.8</v>
      </c>
      <c r="J1427" s="69">
        <f t="shared" si="288"/>
        <v>0</v>
      </c>
      <c r="K1427" s="85">
        <f t="shared" si="277"/>
        <v>31933.8</v>
      </c>
      <c r="L1427" s="13">
        <f t="shared" si="288"/>
        <v>0</v>
      </c>
      <c r="M1427" s="85">
        <f t="shared" si="286"/>
        <v>31933.8</v>
      </c>
      <c r="N1427" s="13">
        <f t="shared" si="288"/>
        <v>0</v>
      </c>
      <c r="O1427" s="85">
        <f t="shared" si="287"/>
        <v>31933.8</v>
      </c>
      <c r="P1427" s="13">
        <f t="shared" si="288"/>
        <v>0</v>
      </c>
      <c r="Q1427" s="85">
        <f t="shared" si="280"/>
        <v>31933.8</v>
      </c>
    </row>
    <row r="1428" spans="1:17" ht="49.5">
      <c r="A1428" s="61" t="str">
        <f ca="1">IF(ISERROR(MATCH(E1428,Код_КЦСР,0)),"",INDIRECT(ADDRESS(MATCH(E1428,Код_КЦСР,0)+1,2,,,"КЦСР")))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28" s="88">
        <v>811</v>
      </c>
      <c r="C1428" s="8" t="s">
        <v>203</v>
      </c>
      <c r="D1428" s="8" t="s">
        <v>222</v>
      </c>
      <c r="E1428" s="115" t="s">
        <v>70</v>
      </c>
      <c r="F1428" s="115"/>
      <c r="G1428" s="69">
        <f t="shared" si="288"/>
        <v>31933.8</v>
      </c>
      <c r="H1428" s="69">
        <f t="shared" si="288"/>
        <v>0</v>
      </c>
      <c r="I1428" s="69">
        <f t="shared" si="282"/>
        <v>31933.8</v>
      </c>
      <c r="J1428" s="69">
        <f t="shared" si="288"/>
        <v>0</v>
      </c>
      <c r="K1428" s="85">
        <f t="shared" si="277"/>
        <v>31933.8</v>
      </c>
      <c r="L1428" s="13">
        <f t="shared" si="288"/>
        <v>0</v>
      </c>
      <c r="M1428" s="85">
        <f t="shared" si="286"/>
        <v>31933.8</v>
      </c>
      <c r="N1428" s="13">
        <f t="shared" si="288"/>
        <v>0</v>
      </c>
      <c r="O1428" s="85">
        <f t="shared" si="287"/>
        <v>31933.8</v>
      </c>
      <c r="P1428" s="13">
        <f t="shared" si="288"/>
        <v>0</v>
      </c>
      <c r="Q1428" s="85">
        <f t="shared" si="280"/>
        <v>31933.8</v>
      </c>
    </row>
    <row r="1429" spans="1:17" ht="12.75">
      <c r="A1429" s="61" t="str">
        <f ca="1">IF(ISERROR(MATCH(E1429,Код_КЦСР,0)),"",INDIRECT(ADDRESS(MATCH(E1429,Код_КЦСР,0)+1,2,,,"КЦСР")))</f>
        <v>Капитальный ремонт  объектов муниципальной собственности</v>
      </c>
      <c r="B1429" s="88">
        <v>811</v>
      </c>
      <c r="C1429" s="8" t="s">
        <v>203</v>
      </c>
      <c r="D1429" s="8" t="s">
        <v>222</v>
      </c>
      <c r="E1429" s="115" t="s">
        <v>78</v>
      </c>
      <c r="F1429" s="115"/>
      <c r="G1429" s="69">
        <f t="shared" si="288"/>
        <v>31933.8</v>
      </c>
      <c r="H1429" s="69">
        <f t="shared" si="288"/>
        <v>0</v>
      </c>
      <c r="I1429" s="69">
        <f t="shared" si="282"/>
        <v>31933.8</v>
      </c>
      <c r="J1429" s="69">
        <f t="shared" si="288"/>
        <v>0</v>
      </c>
      <c r="K1429" s="85">
        <f t="shared" si="277"/>
        <v>31933.8</v>
      </c>
      <c r="L1429" s="13">
        <f t="shared" si="288"/>
        <v>0</v>
      </c>
      <c r="M1429" s="85">
        <f t="shared" si="286"/>
        <v>31933.8</v>
      </c>
      <c r="N1429" s="13">
        <f t="shared" si="288"/>
        <v>0</v>
      </c>
      <c r="O1429" s="85">
        <f t="shared" si="287"/>
        <v>31933.8</v>
      </c>
      <c r="P1429" s="13">
        <f t="shared" si="288"/>
        <v>0</v>
      </c>
      <c r="Q1429" s="85">
        <f t="shared" si="280"/>
        <v>31933.8</v>
      </c>
    </row>
    <row r="1430" spans="1:17" ht="12.75">
      <c r="A1430" s="61" t="str">
        <f ca="1">IF(ISERROR(MATCH(F1430,Код_КВР,0)),"",INDIRECT(ADDRESS(MATCH(F1430,Код_КВР,0)+1,2,,,"КВР")))</f>
        <v>Закупка товаров, работ и услуг для муниципальных нужд</v>
      </c>
      <c r="B1430" s="88">
        <v>811</v>
      </c>
      <c r="C1430" s="8" t="s">
        <v>203</v>
      </c>
      <c r="D1430" s="8" t="s">
        <v>222</v>
      </c>
      <c r="E1430" s="115" t="s">
        <v>78</v>
      </c>
      <c r="F1430" s="115">
        <v>200</v>
      </c>
      <c r="G1430" s="69">
        <f t="shared" si="288"/>
        <v>31933.8</v>
      </c>
      <c r="H1430" s="69">
        <f t="shared" si="288"/>
        <v>0</v>
      </c>
      <c r="I1430" s="69">
        <f t="shared" si="282"/>
        <v>31933.8</v>
      </c>
      <c r="J1430" s="69">
        <f t="shared" si="288"/>
        <v>0</v>
      </c>
      <c r="K1430" s="85">
        <f t="shared" si="277"/>
        <v>31933.8</v>
      </c>
      <c r="L1430" s="13">
        <f t="shared" si="288"/>
        <v>0</v>
      </c>
      <c r="M1430" s="85">
        <f t="shared" si="286"/>
        <v>31933.8</v>
      </c>
      <c r="N1430" s="13">
        <f t="shared" si="288"/>
        <v>0</v>
      </c>
      <c r="O1430" s="85">
        <f t="shared" si="287"/>
        <v>31933.8</v>
      </c>
      <c r="P1430" s="13">
        <f t="shared" si="288"/>
        <v>0</v>
      </c>
      <c r="Q1430" s="85">
        <f t="shared" si="280"/>
        <v>31933.8</v>
      </c>
    </row>
    <row r="1431" spans="1:17" ht="33">
      <c r="A1431" s="61" t="str">
        <f ca="1">IF(ISERROR(MATCH(F1431,Код_КВР,0)),"",INDIRECT(ADDRESS(MATCH(F1431,Код_КВР,0)+1,2,,,"КВР")))</f>
        <v>Иные закупки товаров, работ и услуг для обеспечения муниципальных нужд</v>
      </c>
      <c r="B1431" s="88">
        <v>811</v>
      </c>
      <c r="C1431" s="8" t="s">
        <v>203</v>
      </c>
      <c r="D1431" s="8" t="s">
        <v>222</v>
      </c>
      <c r="E1431" s="115" t="s">
        <v>78</v>
      </c>
      <c r="F1431" s="115">
        <v>240</v>
      </c>
      <c r="G1431" s="69">
        <f t="shared" si="288"/>
        <v>31933.8</v>
      </c>
      <c r="H1431" s="69">
        <f t="shared" si="288"/>
        <v>0</v>
      </c>
      <c r="I1431" s="69">
        <f t="shared" si="282"/>
        <v>31933.8</v>
      </c>
      <c r="J1431" s="69">
        <f t="shared" si="288"/>
        <v>0</v>
      </c>
      <c r="K1431" s="85">
        <f t="shared" si="277"/>
        <v>31933.8</v>
      </c>
      <c r="L1431" s="13">
        <f t="shared" si="288"/>
        <v>0</v>
      </c>
      <c r="M1431" s="85">
        <f t="shared" si="286"/>
        <v>31933.8</v>
      </c>
      <c r="N1431" s="13">
        <f t="shared" si="288"/>
        <v>0</v>
      </c>
      <c r="O1431" s="85">
        <f t="shared" si="287"/>
        <v>31933.8</v>
      </c>
      <c r="P1431" s="13">
        <f t="shared" si="288"/>
        <v>0</v>
      </c>
      <c r="Q1431" s="85">
        <f t="shared" si="280"/>
        <v>31933.8</v>
      </c>
    </row>
    <row r="1432" spans="1:17" ht="33">
      <c r="A1432" s="61" t="str">
        <f ca="1">IF(ISERROR(MATCH(F1432,Код_КВР,0)),"",INDIRECT(ADDRESS(MATCH(F1432,Код_КВР,0)+1,2,,,"КВР")))</f>
        <v>Закупка товаров, работ, услуг в целях капитального ремонта муниципального имущества</v>
      </c>
      <c r="B1432" s="88">
        <v>811</v>
      </c>
      <c r="C1432" s="8" t="s">
        <v>203</v>
      </c>
      <c r="D1432" s="8" t="s">
        <v>222</v>
      </c>
      <c r="E1432" s="115" t="s">
        <v>78</v>
      </c>
      <c r="F1432" s="115">
        <v>243</v>
      </c>
      <c r="G1432" s="69">
        <v>31933.8</v>
      </c>
      <c r="H1432" s="69"/>
      <c r="I1432" s="69">
        <f t="shared" si="282"/>
        <v>31933.8</v>
      </c>
      <c r="J1432" s="69"/>
      <c r="K1432" s="85">
        <f t="shared" si="277"/>
        <v>31933.8</v>
      </c>
      <c r="L1432" s="13"/>
      <c r="M1432" s="85">
        <f t="shared" si="286"/>
        <v>31933.8</v>
      </c>
      <c r="N1432" s="13"/>
      <c r="O1432" s="85">
        <f t="shared" si="287"/>
        <v>31933.8</v>
      </c>
      <c r="P1432" s="13"/>
      <c r="Q1432" s="85">
        <f t="shared" si="280"/>
        <v>31933.8</v>
      </c>
    </row>
    <row r="1433" spans="1:17" ht="12.75">
      <c r="A1433" s="12" t="s">
        <v>207</v>
      </c>
      <c r="B1433" s="88">
        <v>811</v>
      </c>
      <c r="C1433" s="8" t="s">
        <v>203</v>
      </c>
      <c r="D1433" s="8" t="s">
        <v>203</v>
      </c>
      <c r="E1433" s="115"/>
      <c r="F1433" s="115"/>
      <c r="G1433" s="69">
        <f>G1434</f>
        <v>5655.8</v>
      </c>
      <c r="H1433" s="69">
        <f>H1434</f>
        <v>0</v>
      </c>
      <c r="I1433" s="69">
        <f t="shared" si="282"/>
        <v>5655.8</v>
      </c>
      <c r="J1433" s="69">
        <f>J1434</f>
        <v>0</v>
      </c>
      <c r="K1433" s="85">
        <f t="shared" si="277"/>
        <v>5655.8</v>
      </c>
      <c r="L1433" s="13">
        <f>L1434</f>
        <v>0</v>
      </c>
      <c r="M1433" s="85">
        <f t="shared" si="286"/>
        <v>5655.8</v>
      </c>
      <c r="N1433" s="13">
        <f>N1434</f>
        <v>0</v>
      </c>
      <c r="O1433" s="85">
        <f t="shared" si="287"/>
        <v>5655.8</v>
      </c>
      <c r="P1433" s="13">
        <f>P1434</f>
        <v>0</v>
      </c>
      <c r="Q1433" s="85">
        <f t="shared" si="280"/>
        <v>5655.8</v>
      </c>
    </row>
    <row r="1434" spans="1:17" ht="33">
      <c r="A1434" s="61" t="str">
        <f ca="1">IF(ISERROR(MATCH(E1434,Код_КЦСР,0)),"",INDIRECT(ADDRESS(MATCH(E1434,Код_КЦСР,0)+1,2,,,"КЦСР")))</f>
        <v>Муниципальная программа «Социальная поддержка граждан» на 2014-2018 годы</v>
      </c>
      <c r="B1434" s="88">
        <v>811</v>
      </c>
      <c r="C1434" s="8" t="s">
        <v>203</v>
      </c>
      <c r="D1434" s="8" t="s">
        <v>203</v>
      </c>
      <c r="E1434" s="115" t="s">
        <v>6</v>
      </c>
      <c r="F1434" s="115"/>
      <c r="G1434" s="69">
        <f>G1435+G1439</f>
        <v>5655.8</v>
      </c>
      <c r="H1434" s="69">
        <f>H1435+H1439</f>
        <v>0</v>
      </c>
      <c r="I1434" s="69">
        <f t="shared" si="282"/>
        <v>5655.8</v>
      </c>
      <c r="J1434" s="69">
        <f>J1435+J1439</f>
        <v>0</v>
      </c>
      <c r="K1434" s="85">
        <f t="shared" si="277"/>
        <v>5655.8</v>
      </c>
      <c r="L1434" s="13">
        <f>L1435+L1439</f>
        <v>0</v>
      </c>
      <c r="M1434" s="85">
        <f t="shared" si="286"/>
        <v>5655.8</v>
      </c>
      <c r="N1434" s="13">
        <f>N1435+N1439</f>
        <v>0</v>
      </c>
      <c r="O1434" s="85">
        <f t="shared" si="287"/>
        <v>5655.8</v>
      </c>
      <c r="P1434" s="13">
        <f>P1435+P1439</f>
        <v>0</v>
      </c>
      <c r="Q1434" s="85">
        <f t="shared" si="280"/>
        <v>5655.8</v>
      </c>
    </row>
    <row r="1435" spans="1:17" ht="66">
      <c r="A1435" s="61" t="str">
        <f ca="1">IF(ISERROR(MATCH(E1435,Код_КЦСР,0)),"",INDIRECT(ADDRESS(MATCH(E1435,Код_КЦСР,0)+1,2,,,"КЦСР")))</f>
        <v xml:space="preserve"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</v>
      </c>
      <c r="B1435" s="88">
        <v>811</v>
      </c>
      <c r="C1435" s="8" t="s">
        <v>203</v>
      </c>
      <c r="D1435" s="8" t="s">
        <v>203</v>
      </c>
      <c r="E1435" s="115" t="s">
        <v>9</v>
      </c>
      <c r="F1435" s="115"/>
      <c r="G1435" s="69">
        <f aca="true" t="shared" si="289" ref="G1435:P1437">G1436</f>
        <v>113.2</v>
      </c>
      <c r="H1435" s="69">
        <f t="shared" si="289"/>
        <v>0</v>
      </c>
      <c r="I1435" s="69">
        <f t="shared" si="282"/>
        <v>113.2</v>
      </c>
      <c r="J1435" s="69">
        <f t="shared" si="289"/>
        <v>0</v>
      </c>
      <c r="K1435" s="85">
        <f t="shared" si="277"/>
        <v>113.2</v>
      </c>
      <c r="L1435" s="13">
        <f t="shared" si="289"/>
        <v>0</v>
      </c>
      <c r="M1435" s="85">
        <f t="shared" si="286"/>
        <v>113.2</v>
      </c>
      <c r="N1435" s="13">
        <f t="shared" si="289"/>
        <v>0</v>
      </c>
      <c r="O1435" s="85">
        <f t="shared" si="287"/>
        <v>113.2</v>
      </c>
      <c r="P1435" s="13">
        <f t="shared" si="289"/>
        <v>0</v>
      </c>
      <c r="Q1435" s="85">
        <f t="shared" si="280"/>
        <v>113.2</v>
      </c>
    </row>
    <row r="1436" spans="1:17" ht="33">
      <c r="A1436" s="61" t="str">
        <f ca="1">IF(ISERROR(MATCH(F1436,Код_КВР,0)),"",INDIRECT(ADDRESS(MATCH(F1436,Код_КВР,0)+1,2,,,"КВР")))</f>
        <v>Капитальные вложения в объекты недвижимого имущества муниципальной собственности</v>
      </c>
      <c r="B1436" s="88">
        <v>811</v>
      </c>
      <c r="C1436" s="8" t="s">
        <v>203</v>
      </c>
      <c r="D1436" s="8" t="s">
        <v>203</v>
      </c>
      <c r="E1436" s="115" t="s">
        <v>9</v>
      </c>
      <c r="F1436" s="115">
        <v>400</v>
      </c>
      <c r="G1436" s="69">
        <f t="shared" si="289"/>
        <v>113.2</v>
      </c>
      <c r="H1436" s="69">
        <f t="shared" si="289"/>
        <v>0</v>
      </c>
      <c r="I1436" s="69">
        <f t="shared" si="282"/>
        <v>113.2</v>
      </c>
      <c r="J1436" s="69">
        <f t="shared" si="289"/>
        <v>0</v>
      </c>
      <c r="K1436" s="85">
        <f t="shared" si="277"/>
        <v>113.2</v>
      </c>
      <c r="L1436" s="13">
        <f t="shared" si="289"/>
        <v>0</v>
      </c>
      <c r="M1436" s="85">
        <f t="shared" si="286"/>
        <v>113.2</v>
      </c>
      <c r="N1436" s="13">
        <f t="shared" si="289"/>
        <v>0</v>
      </c>
      <c r="O1436" s="85">
        <f t="shared" si="287"/>
        <v>113.2</v>
      </c>
      <c r="P1436" s="13">
        <f t="shared" si="289"/>
        <v>0</v>
      </c>
      <c r="Q1436" s="85">
        <f t="shared" si="280"/>
        <v>113.2</v>
      </c>
    </row>
    <row r="1437" spans="1:17" ht="12.75">
      <c r="A1437" s="61" t="str">
        <f ca="1">IF(ISERROR(MATCH(F1437,Код_КВР,0)),"",INDIRECT(ADDRESS(MATCH(F1437,Код_КВР,0)+1,2,,,"КВР")))</f>
        <v>Бюджетные инвестиции</v>
      </c>
      <c r="B1437" s="88">
        <v>811</v>
      </c>
      <c r="C1437" s="8" t="s">
        <v>203</v>
      </c>
      <c r="D1437" s="8" t="s">
        <v>203</v>
      </c>
      <c r="E1437" s="115" t="s">
        <v>9</v>
      </c>
      <c r="F1437" s="115">
        <v>410</v>
      </c>
      <c r="G1437" s="69">
        <f t="shared" si="289"/>
        <v>113.2</v>
      </c>
      <c r="H1437" s="69">
        <f t="shared" si="289"/>
        <v>0</v>
      </c>
      <c r="I1437" s="69">
        <f t="shared" si="282"/>
        <v>113.2</v>
      </c>
      <c r="J1437" s="69">
        <f t="shared" si="289"/>
        <v>0</v>
      </c>
      <c r="K1437" s="85">
        <f t="shared" si="277"/>
        <v>113.2</v>
      </c>
      <c r="L1437" s="13">
        <f t="shared" si="289"/>
        <v>0</v>
      </c>
      <c r="M1437" s="85">
        <f t="shared" si="286"/>
        <v>113.2</v>
      </c>
      <c r="N1437" s="13">
        <f t="shared" si="289"/>
        <v>0</v>
      </c>
      <c r="O1437" s="85">
        <f t="shared" si="287"/>
        <v>113.2</v>
      </c>
      <c r="P1437" s="13">
        <f t="shared" si="289"/>
        <v>0</v>
      </c>
      <c r="Q1437" s="85">
        <f t="shared" si="280"/>
        <v>113.2</v>
      </c>
    </row>
    <row r="1438" spans="1:17" ht="33">
      <c r="A1438" s="61" t="str">
        <f ca="1">IF(ISERROR(MATCH(F1438,Код_КВР,0)),"",INDIRECT(ADDRESS(MATCH(F1438,Код_КВР,0)+1,2,,,"КВР")))</f>
        <v>Бюджетные инвестиции в объекты капитального строительства муниципальной собственности</v>
      </c>
      <c r="B1438" s="88">
        <v>811</v>
      </c>
      <c r="C1438" s="8" t="s">
        <v>203</v>
      </c>
      <c r="D1438" s="8" t="s">
        <v>203</v>
      </c>
      <c r="E1438" s="115" t="s">
        <v>9</v>
      </c>
      <c r="F1438" s="115">
        <v>414</v>
      </c>
      <c r="G1438" s="69">
        <v>113.2</v>
      </c>
      <c r="H1438" s="69"/>
      <c r="I1438" s="69">
        <f t="shared" si="282"/>
        <v>113.2</v>
      </c>
      <c r="J1438" s="69"/>
      <c r="K1438" s="85">
        <f t="shared" si="277"/>
        <v>113.2</v>
      </c>
      <c r="L1438" s="13"/>
      <c r="M1438" s="85">
        <f t="shared" si="286"/>
        <v>113.2</v>
      </c>
      <c r="N1438" s="13"/>
      <c r="O1438" s="85">
        <f t="shared" si="287"/>
        <v>113.2</v>
      </c>
      <c r="P1438" s="13"/>
      <c r="Q1438" s="85">
        <f t="shared" si="280"/>
        <v>113.2</v>
      </c>
    </row>
    <row r="1439" spans="1:17" ht="66">
      <c r="A1439" s="61" t="str">
        <f ca="1">IF(ISERROR(MATCH(E1439,Код_КЦСР,0)),"",INDIRECT(ADDRESS(MATCH(E1439,Код_КЦСР,0)+1,2,,,"КЦСР")))</f>
        <v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субсидий из областного бюджета</v>
      </c>
      <c r="B1439" s="88">
        <v>811</v>
      </c>
      <c r="C1439" s="8" t="s">
        <v>203</v>
      </c>
      <c r="D1439" s="8" t="s">
        <v>203</v>
      </c>
      <c r="E1439" s="115" t="s">
        <v>415</v>
      </c>
      <c r="F1439" s="115"/>
      <c r="G1439" s="69">
        <f>G1440+G1443</f>
        <v>5542.6</v>
      </c>
      <c r="H1439" s="69">
        <f>H1440+H1443</f>
        <v>0</v>
      </c>
      <c r="I1439" s="69">
        <f t="shared" si="282"/>
        <v>5542.6</v>
      </c>
      <c r="J1439" s="69">
        <f>J1440+J1443</f>
        <v>0</v>
      </c>
      <c r="K1439" s="85">
        <f t="shared" si="277"/>
        <v>5542.6</v>
      </c>
      <c r="L1439" s="13">
        <f>L1440+L1443</f>
        <v>0</v>
      </c>
      <c r="M1439" s="85">
        <f t="shared" si="286"/>
        <v>5542.6</v>
      </c>
      <c r="N1439" s="13">
        <f>N1440+N1443</f>
        <v>0</v>
      </c>
      <c r="O1439" s="85">
        <f t="shared" si="287"/>
        <v>5542.6</v>
      </c>
      <c r="P1439" s="13">
        <f>P1440+P1443</f>
        <v>0</v>
      </c>
      <c r="Q1439" s="85">
        <f t="shared" si="280"/>
        <v>5542.6</v>
      </c>
    </row>
    <row r="1440" spans="1:17" ht="12.75">
      <c r="A1440" s="61" t="str">
        <f aca="true" t="shared" si="290" ref="A1440:A1445">IF(ISERROR(MATCH(F1440,Код_КВР,0)),"",INDIRECT(ADDRESS(MATCH(F1440,Код_КВР,0)+1,2,,,"КВР")))</f>
        <v>Закупка товаров, работ и услуг для муниципальных нужд</v>
      </c>
      <c r="B1440" s="88">
        <v>811</v>
      </c>
      <c r="C1440" s="8" t="s">
        <v>203</v>
      </c>
      <c r="D1440" s="8" t="s">
        <v>203</v>
      </c>
      <c r="E1440" s="115" t="s">
        <v>415</v>
      </c>
      <c r="F1440" s="115">
        <v>200</v>
      </c>
      <c r="G1440" s="69">
        <f>G1441</f>
        <v>800</v>
      </c>
      <c r="H1440" s="69">
        <f>H1441</f>
        <v>0</v>
      </c>
      <c r="I1440" s="69">
        <f t="shared" si="282"/>
        <v>800</v>
      </c>
      <c r="J1440" s="69">
        <f>J1441</f>
        <v>0</v>
      </c>
      <c r="K1440" s="85">
        <f t="shared" si="277"/>
        <v>800</v>
      </c>
      <c r="L1440" s="13">
        <f>L1441</f>
        <v>0</v>
      </c>
      <c r="M1440" s="85">
        <f t="shared" si="286"/>
        <v>800</v>
      </c>
      <c r="N1440" s="13">
        <f>N1441</f>
        <v>0</v>
      </c>
      <c r="O1440" s="85">
        <f t="shared" si="287"/>
        <v>800</v>
      </c>
      <c r="P1440" s="13">
        <f>P1441</f>
        <v>0</v>
      </c>
      <c r="Q1440" s="85">
        <f t="shared" si="280"/>
        <v>800</v>
      </c>
    </row>
    <row r="1441" spans="1:17" ht="33">
      <c r="A1441" s="61" t="str">
        <f ca="1" t="shared" si="290"/>
        <v>Иные закупки товаров, работ и услуг для обеспечения муниципальных нужд</v>
      </c>
      <c r="B1441" s="88">
        <v>811</v>
      </c>
      <c r="C1441" s="8" t="s">
        <v>203</v>
      </c>
      <c r="D1441" s="8" t="s">
        <v>203</v>
      </c>
      <c r="E1441" s="115" t="s">
        <v>415</v>
      </c>
      <c r="F1441" s="115">
        <v>240</v>
      </c>
      <c r="G1441" s="69">
        <f>G1442</f>
        <v>800</v>
      </c>
      <c r="H1441" s="69">
        <f>H1442</f>
        <v>0</v>
      </c>
      <c r="I1441" s="69">
        <f t="shared" si="282"/>
        <v>800</v>
      </c>
      <c r="J1441" s="69">
        <f>J1442</f>
        <v>0</v>
      </c>
      <c r="K1441" s="85">
        <f t="shared" si="277"/>
        <v>800</v>
      </c>
      <c r="L1441" s="13">
        <f>L1442</f>
        <v>0</v>
      </c>
      <c r="M1441" s="85">
        <f t="shared" si="286"/>
        <v>800</v>
      </c>
      <c r="N1441" s="13">
        <f>N1442</f>
        <v>0</v>
      </c>
      <c r="O1441" s="85">
        <f t="shared" si="287"/>
        <v>800</v>
      </c>
      <c r="P1441" s="13">
        <f>P1442</f>
        <v>0</v>
      </c>
      <c r="Q1441" s="85">
        <f t="shared" si="280"/>
        <v>800</v>
      </c>
    </row>
    <row r="1442" spans="1:17" ht="33">
      <c r="A1442" s="61" t="str">
        <f ca="1" t="shared" si="290"/>
        <v>Закупка товаров, работ, услуг в целях капитального ремонта муниципального имущества</v>
      </c>
      <c r="B1442" s="88">
        <v>811</v>
      </c>
      <c r="C1442" s="8" t="s">
        <v>203</v>
      </c>
      <c r="D1442" s="8" t="s">
        <v>203</v>
      </c>
      <c r="E1442" s="115" t="s">
        <v>415</v>
      </c>
      <c r="F1442" s="115">
        <v>243</v>
      </c>
      <c r="G1442" s="69">
        <v>800</v>
      </c>
      <c r="H1442" s="69"/>
      <c r="I1442" s="69">
        <f t="shared" si="282"/>
        <v>800</v>
      </c>
      <c r="J1442" s="69"/>
      <c r="K1442" s="85">
        <f t="shared" si="277"/>
        <v>800</v>
      </c>
      <c r="L1442" s="13"/>
      <c r="M1442" s="85">
        <f t="shared" si="286"/>
        <v>800</v>
      </c>
      <c r="N1442" s="13"/>
      <c r="O1442" s="85">
        <f t="shared" si="287"/>
        <v>800</v>
      </c>
      <c r="P1442" s="13"/>
      <c r="Q1442" s="85">
        <f t="shared" si="280"/>
        <v>800</v>
      </c>
    </row>
    <row r="1443" spans="1:17" ht="33">
      <c r="A1443" s="61" t="str">
        <f ca="1" t="shared" si="290"/>
        <v>Капитальные вложения в объекты недвижимого имущества муниципальной собственности</v>
      </c>
      <c r="B1443" s="88">
        <v>811</v>
      </c>
      <c r="C1443" s="8" t="s">
        <v>203</v>
      </c>
      <c r="D1443" s="8" t="s">
        <v>203</v>
      </c>
      <c r="E1443" s="115" t="s">
        <v>415</v>
      </c>
      <c r="F1443" s="115">
        <v>400</v>
      </c>
      <c r="G1443" s="69">
        <f>G1444</f>
        <v>4742.6</v>
      </c>
      <c r="H1443" s="69">
        <f>H1444</f>
        <v>0</v>
      </c>
      <c r="I1443" s="69">
        <f t="shared" si="282"/>
        <v>4742.6</v>
      </c>
      <c r="J1443" s="69">
        <f>J1444</f>
        <v>0</v>
      </c>
      <c r="K1443" s="85">
        <f aca="true" t="shared" si="291" ref="K1443:K1504">I1443+J1443</f>
        <v>4742.6</v>
      </c>
      <c r="L1443" s="13">
        <f>L1444</f>
        <v>0</v>
      </c>
      <c r="M1443" s="85">
        <f t="shared" si="286"/>
        <v>4742.6</v>
      </c>
      <c r="N1443" s="13">
        <f>N1444</f>
        <v>0</v>
      </c>
      <c r="O1443" s="85">
        <f t="shared" si="287"/>
        <v>4742.6</v>
      </c>
      <c r="P1443" s="13">
        <f>P1444</f>
        <v>0</v>
      </c>
      <c r="Q1443" s="85">
        <f aca="true" t="shared" si="292" ref="Q1443:Q1506">O1443+P1443</f>
        <v>4742.6</v>
      </c>
    </row>
    <row r="1444" spans="1:17" ht="12.75">
      <c r="A1444" s="61" t="str">
        <f ca="1" t="shared" si="290"/>
        <v>Бюджетные инвестиции</v>
      </c>
      <c r="B1444" s="88">
        <v>811</v>
      </c>
      <c r="C1444" s="8" t="s">
        <v>203</v>
      </c>
      <c r="D1444" s="8" t="s">
        <v>203</v>
      </c>
      <c r="E1444" s="115" t="s">
        <v>415</v>
      </c>
      <c r="F1444" s="115">
        <v>410</v>
      </c>
      <c r="G1444" s="69">
        <f>G1445</f>
        <v>4742.6</v>
      </c>
      <c r="H1444" s="69">
        <f>H1445</f>
        <v>0</v>
      </c>
      <c r="I1444" s="69">
        <f t="shared" si="282"/>
        <v>4742.6</v>
      </c>
      <c r="J1444" s="69">
        <f>J1445</f>
        <v>0</v>
      </c>
      <c r="K1444" s="85">
        <f t="shared" si="291"/>
        <v>4742.6</v>
      </c>
      <c r="L1444" s="13">
        <f>L1445</f>
        <v>0</v>
      </c>
      <c r="M1444" s="85">
        <f t="shared" si="286"/>
        <v>4742.6</v>
      </c>
      <c r="N1444" s="13">
        <f>N1445</f>
        <v>0</v>
      </c>
      <c r="O1444" s="85">
        <f t="shared" si="287"/>
        <v>4742.6</v>
      </c>
      <c r="P1444" s="13">
        <f>P1445</f>
        <v>0</v>
      </c>
      <c r="Q1444" s="85">
        <f t="shared" si="292"/>
        <v>4742.6</v>
      </c>
    </row>
    <row r="1445" spans="1:17" ht="33">
      <c r="A1445" s="61" t="str">
        <f ca="1" t="shared" si="290"/>
        <v>Бюджетные инвестиции в объекты капитального строительства муниципальной собственности</v>
      </c>
      <c r="B1445" s="88">
        <v>811</v>
      </c>
      <c r="C1445" s="8" t="s">
        <v>203</v>
      </c>
      <c r="D1445" s="8" t="s">
        <v>203</v>
      </c>
      <c r="E1445" s="115" t="s">
        <v>415</v>
      </c>
      <c r="F1445" s="115">
        <v>414</v>
      </c>
      <c r="G1445" s="69">
        <v>4742.6</v>
      </c>
      <c r="H1445" s="69"/>
      <c r="I1445" s="69">
        <f t="shared" si="282"/>
        <v>4742.6</v>
      </c>
      <c r="J1445" s="69"/>
      <c r="K1445" s="85">
        <f t="shared" si="291"/>
        <v>4742.6</v>
      </c>
      <c r="L1445" s="13"/>
      <c r="M1445" s="85">
        <f t="shared" si="286"/>
        <v>4742.6</v>
      </c>
      <c r="N1445" s="13"/>
      <c r="O1445" s="85">
        <f t="shared" si="287"/>
        <v>4742.6</v>
      </c>
      <c r="P1445" s="13"/>
      <c r="Q1445" s="85">
        <f t="shared" si="292"/>
        <v>4742.6</v>
      </c>
    </row>
    <row r="1446" spans="1:17" ht="12.75">
      <c r="A1446" s="12" t="s">
        <v>259</v>
      </c>
      <c r="B1446" s="88">
        <v>811</v>
      </c>
      <c r="C1446" s="8" t="s">
        <v>203</v>
      </c>
      <c r="D1446" s="8" t="s">
        <v>227</v>
      </c>
      <c r="E1446" s="115"/>
      <c r="F1446" s="115"/>
      <c r="G1446" s="69">
        <f>G1447</f>
        <v>84530.1</v>
      </c>
      <c r="H1446" s="69">
        <f>H1447</f>
        <v>0</v>
      </c>
      <c r="I1446" s="69">
        <f t="shared" si="282"/>
        <v>84530.1</v>
      </c>
      <c r="J1446" s="69">
        <f>J1447</f>
        <v>10964.4</v>
      </c>
      <c r="K1446" s="85">
        <f t="shared" si="291"/>
        <v>95494.5</v>
      </c>
      <c r="L1446" s="13">
        <f>L1447</f>
        <v>-5157</v>
      </c>
      <c r="M1446" s="85">
        <f t="shared" si="286"/>
        <v>90337.5</v>
      </c>
      <c r="N1446" s="13">
        <f>N1447</f>
        <v>0</v>
      </c>
      <c r="O1446" s="85">
        <f t="shared" si="287"/>
        <v>90337.5</v>
      </c>
      <c r="P1446" s="13">
        <f>P1447</f>
        <v>3959.5</v>
      </c>
      <c r="Q1446" s="85">
        <f t="shared" si="292"/>
        <v>94297</v>
      </c>
    </row>
    <row r="1447" spans="1:17" ht="49.5">
      <c r="A1447" s="61" t="str">
        <f ca="1">IF(ISERROR(MATCH(E1447,Код_КЦСР,0)),"",INDIRECT(ADDRESS(MATCH(E1447,Код_КЦСР,0)+1,2,,,"КЦСР")))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47" s="88">
        <v>811</v>
      </c>
      <c r="C1447" s="8" t="s">
        <v>203</v>
      </c>
      <c r="D1447" s="8" t="s">
        <v>227</v>
      </c>
      <c r="E1447" s="115" t="s">
        <v>70</v>
      </c>
      <c r="F1447" s="115"/>
      <c r="G1447" s="69">
        <f>G1448+G1465</f>
        <v>84530.1</v>
      </c>
      <c r="H1447" s="69">
        <f>H1448+H1465</f>
        <v>0</v>
      </c>
      <c r="I1447" s="69">
        <f t="shared" si="282"/>
        <v>84530.1</v>
      </c>
      <c r="J1447" s="69">
        <f>J1448+J1465</f>
        <v>10964.4</v>
      </c>
      <c r="K1447" s="85">
        <f t="shared" si="291"/>
        <v>95494.5</v>
      </c>
      <c r="L1447" s="13">
        <f>L1448+L1465</f>
        <v>-5157</v>
      </c>
      <c r="M1447" s="85">
        <f t="shared" si="286"/>
        <v>90337.5</v>
      </c>
      <c r="N1447" s="13">
        <f>N1448+N1465</f>
        <v>0</v>
      </c>
      <c r="O1447" s="85">
        <f t="shared" si="287"/>
        <v>90337.5</v>
      </c>
      <c r="P1447" s="13">
        <f>P1448+P1465</f>
        <v>3959.5</v>
      </c>
      <c r="Q1447" s="85">
        <f t="shared" si="292"/>
        <v>94297</v>
      </c>
    </row>
    <row r="1448" spans="1:17" ht="33">
      <c r="A1448" s="61" t="str">
        <f ca="1">IF(ISERROR(MATCH(E1448,Код_КЦСР,0)),"",INDIRECT(ADDRESS(MATCH(E1448,Код_КЦСР,0)+1,2,,,"КЦСР")))</f>
        <v>Капитальное строительство и реконструкция объектов муниципальной собственности</v>
      </c>
      <c r="B1448" s="88">
        <v>811</v>
      </c>
      <c r="C1448" s="8" t="s">
        <v>203</v>
      </c>
      <c r="D1448" s="8" t="s">
        <v>227</v>
      </c>
      <c r="E1448" s="115" t="s">
        <v>72</v>
      </c>
      <c r="F1448" s="115"/>
      <c r="G1448" s="69">
        <f>G1449+G1453+G1457</f>
        <v>78778.8</v>
      </c>
      <c r="H1448" s="69">
        <f>H1449+H1453+H1457</f>
        <v>0</v>
      </c>
      <c r="I1448" s="69">
        <f t="shared" si="282"/>
        <v>78778.8</v>
      </c>
      <c r="J1448" s="69">
        <f>J1449+J1453+J1457+J1461</f>
        <v>10964.4</v>
      </c>
      <c r="K1448" s="85">
        <f t="shared" si="291"/>
        <v>89743.2</v>
      </c>
      <c r="L1448" s="13">
        <f>L1449+L1453+L1457+L1461</f>
        <v>-5157</v>
      </c>
      <c r="M1448" s="85">
        <f t="shared" si="286"/>
        <v>84586.2</v>
      </c>
      <c r="N1448" s="13">
        <f>N1449+N1453+N1457+N1461</f>
        <v>0</v>
      </c>
      <c r="O1448" s="85">
        <f t="shared" si="287"/>
        <v>84586.2</v>
      </c>
      <c r="P1448" s="13">
        <f>P1449+P1453+P1457+P1461</f>
        <v>3959.5</v>
      </c>
      <c r="Q1448" s="85">
        <f t="shared" si="292"/>
        <v>88545.7</v>
      </c>
    </row>
    <row r="1449" spans="1:17" ht="12.75">
      <c r="A1449" s="61" t="str">
        <f ca="1">IF(ISERROR(MATCH(E1449,Код_КЦСР,0)),"",INDIRECT(ADDRESS(MATCH(E1449,Код_КЦСР,0)+1,2,,,"КЦСР")))</f>
        <v>Строительство объектов сметной стоимостью до 100 млн. рублей</v>
      </c>
      <c r="B1449" s="88">
        <v>811</v>
      </c>
      <c r="C1449" s="8" t="s">
        <v>203</v>
      </c>
      <c r="D1449" s="8" t="s">
        <v>227</v>
      </c>
      <c r="E1449" s="115" t="s">
        <v>73</v>
      </c>
      <c r="F1449" s="115"/>
      <c r="G1449" s="69">
        <f aca="true" t="shared" si="293" ref="G1449:P1451">G1450</f>
        <v>178.8</v>
      </c>
      <c r="H1449" s="69">
        <f t="shared" si="293"/>
        <v>0</v>
      </c>
      <c r="I1449" s="69">
        <f t="shared" si="282"/>
        <v>178.8</v>
      </c>
      <c r="J1449" s="69">
        <f t="shared" si="293"/>
        <v>0</v>
      </c>
      <c r="K1449" s="85">
        <f t="shared" si="291"/>
        <v>178.8</v>
      </c>
      <c r="L1449" s="13">
        <f t="shared" si="293"/>
        <v>2500</v>
      </c>
      <c r="M1449" s="85">
        <f t="shared" si="286"/>
        <v>2678.8</v>
      </c>
      <c r="N1449" s="13">
        <f t="shared" si="293"/>
        <v>0</v>
      </c>
      <c r="O1449" s="85">
        <f t="shared" si="287"/>
        <v>2678.8</v>
      </c>
      <c r="P1449" s="13">
        <f t="shared" si="293"/>
        <v>3959.5</v>
      </c>
      <c r="Q1449" s="85">
        <f t="shared" si="292"/>
        <v>6638.3</v>
      </c>
    </row>
    <row r="1450" spans="1:17" ht="33">
      <c r="A1450" s="61" t="str">
        <f ca="1">IF(ISERROR(MATCH(F1450,Код_КВР,0)),"",INDIRECT(ADDRESS(MATCH(F1450,Код_КВР,0)+1,2,,,"КВР")))</f>
        <v>Капитальные вложения в объекты недвижимого имущества муниципальной собственности</v>
      </c>
      <c r="B1450" s="88">
        <v>811</v>
      </c>
      <c r="C1450" s="8" t="s">
        <v>203</v>
      </c>
      <c r="D1450" s="8" t="s">
        <v>227</v>
      </c>
      <c r="E1450" s="115" t="s">
        <v>73</v>
      </c>
      <c r="F1450" s="115">
        <v>400</v>
      </c>
      <c r="G1450" s="69">
        <f t="shared" si="293"/>
        <v>178.8</v>
      </c>
      <c r="H1450" s="69">
        <f t="shared" si="293"/>
        <v>0</v>
      </c>
      <c r="I1450" s="69">
        <f t="shared" si="282"/>
        <v>178.8</v>
      </c>
      <c r="J1450" s="69">
        <f t="shared" si="293"/>
        <v>0</v>
      </c>
      <c r="K1450" s="85">
        <f t="shared" si="291"/>
        <v>178.8</v>
      </c>
      <c r="L1450" s="13">
        <f t="shared" si="293"/>
        <v>2500</v>
      </c>
      <c r="M1450" s="85">
        <f t="shared" si="286"/>
        <v>2678.8</v>
      </c>
      <c r="N1450" s="13">
        <f t="shared" si="293"/>
        <v>0</v>
      </c>
      <c r="O1450" s="85">
        <f t="shared" si="287"/>
        <v>2678.8</v>
      </c>
      <c r="P1450" s="13">
        <f t="shared" si="293"/>
        <v>3959.5</v>
      </c>
      <c r="Q1450" s="85">
        <f t="shared" si="292"/>
        <v>6638.3</v>
      </c>
    </row>
    <row r="1451" spans="1:17" ht="12.75">
      <c r="A1451" s="61" t="str">
        <f ca="1">IF(ISERROR(MATCH(F1451,Код_КВР,0)),"",INDIRECT(ADDRESS(MATCH(F1451,Код_КВР,0)+1,2,,,"КВР")))</f>
        <v>Бюджетные инвестиции</v>
      </c>
      <c r="B1451" s="88">
        <v>811</v>
      </c>
      <c r="C1451" s="8" t="s">
        <v>203</v>
      </c>
      <c r="D1451" s="8" t="s">
        <v>227</v>
      </c>
      <c r="E1451" s="115" t="s">
        <v>73</v>
      </c>
      <c r="F1451" s="115">
        <v>410</v>
      </c>
      <c r="G1451" s="69">
        <f t="shared" si="293"/>
        <v>178.8</v>
      </c>
      <c r="H1451" s="69">
        <f t="shared" si="293"/>
        <v>0</v>
      </c>
      <c r="I1451" s="69">
        <f t="shared" si="282"/>
        <v>178.8</v>
      </c>
      <c r="J1451" s="69">
        <f t="shared" si="293"/>
        <v>0</v>
      </c>
      <c r="K1451" s="85">
        <f t="shared" si="291"/>
        <v>178.8</v>
      </c>
      <c r="L1451" s="13">
        <f t="shared" si="293"/>
        <v>2500</v>
      </c>
      <c r="M1451" s="85">
        <f t="shared" si="286"/>
        <v>2678.8</v>
      </c>
      <c r="N1451" s="13">
        <f t="shared" si="293"/>
        <v>0</v>
      </c>
      <c r="O1451" s="85">
        <f t="shared" si="287"/>
        <v>2678.8</v>
      </c>
      <c r="P1451" s="13">
        <f t="shared" si="293"/>
        <v>3959.5</v>
      </c>
      <c r="Q1451" s="85">
        <f t="shared" si="292"/>
        <v>6638.3</v>
      </c>
    </row>
    <row r="1452" spans="1:17" ht="33">
      <c r="A1452" s="61" t="str">
        <f ca="1">IF(ISERROR(MATCH(F1452,Код_КВР,0)),"",INDIRECT(ADDRESS(MATCH(F1452,Код_КВР,0)+1,2,,,"КВР")))</f>
        <v>Бюджетные инвестиции в объекты капитального строительства муниципальной собственности</v>
      </c>
      <c r="B1452" s="88">
        <v>811</v>
      </c>
      <c r="C1452" s="8" t="s">
        <v>203</v>
      </c>
      <c r="D1452" s="8" t="s">
        <v>227</v>
      </c>
      <c r="E1452" s="115" t="s">
        <v>73</v>
      </c>
      <c r="F1452" s="115">
        <v>414</v>
      </c>
      <c r="G1452" s="69">
        <v>178.8</v>
      </c>
      <c r="H1452" s="69"/>
      <c r="I1452" s="69">
        <f t="shared" si="282"/>
        <v>178.8</v>
      </c>
      <c r="J1452" s="69"/>
      <c r="K1452" s="85">
        <f t="shared" si="291"/>
        <v>178.8</v>
      </c>
      <c r="L1452" s="13">
        <v>2500</v>
      </c>
      <c r="M1452" s="85">
        <f t="shared" si="286"/>
        <v>2678.8</v>
      </c>
      <c r="N1452" s="13"/>
      <c r="O1452" s="85">
        <f t="shared" si="287"/>
        <v>2678.8</v>
      </c>
      <c r="P1452" s="13">
        <v>3959.5</v>
      </c>
      <c r="Q1452" s="85">
        <f t="shared" si="292"/>
        <v>6638.3</v>
      </c>
    </row>
    <row r="1453" spans="1:17" ht="12.75">
      <c r="A1453" s="61" t="str">
        <f ca="1">IF(ISERROR(MATCH(E1453,Код_КЦСР,0)),"",INDIRECT(ADDRESS(MATCH(E1453,Код_КЦСР,0)+1,2,,,"КЦСР")))</f>
        <v>Строительство детского сада № 35 на 330 мест в 105 мкр.</v>
      </c>
      <c r="B1453" s="88">
        <v>811</v>
      </c>
      <c r="C1453" s="8" t="s">
        <v>203</v>
      </c>
      <c r="D1453" s="8" t="s">
        <v>227</v>
      </c>
      <c r="E1453" s="115" t="s">
        <v>75</v>
      </c>
      <c r="F1453" s="115"/>
      <c r="G1453" s="69">
        <f aca="true" t="shared" si="294" ref="G1453:P1455">G1454</f>
        <v>51800</v>
      </c>
      <c r="H1453" s="69">
        <f t="shared" si="294"/>
        <v>0</v>
      </c>
      <c r="I1453" s="69">
        <f t="shared" si="282"/>
        <v>51800</v>
      </c>
      <c r="J1453" s="69">
        <f t="shared" si="294"/>
        <v>0</v>
      </c>
      <c r="K1453" s="85">
        <f t="shared" si="291"/>
        <v>51800</v>
      </c>
      <c r="L1453" s="13">
        <f t="shared" si="294"/>
        <v>-7657</v>
      </c>
      <c r="M1453" s="85">
        <f t="shared" si="286"/>
        <v>44143</v>
      </c>
      <c r="N1453" s="13">
        <f t="shared" si="294"/>
        <v>0</v>
      </c>
      <c r="O1453" s="85">
        <f t="shared" si="287"/>
        <v>44143</v>
      </c>
      <c r="P1453" s="13">
        <f t="shared" si="294"/>
        <v>0</v>
      </c>
      <c r="Q1453" s="85">
        <f t="shared" si="292"/>
        <v>44143</v>
      </c>
    </row>
    <row r="1454" spans="1:17" ht="33">
      <c r="A1454" s="61" t="str">
        <f ca="1">IF(ISERROR(MATCH(F1454,Код_КВР,0)),"",INDIRECT(ADDRESS(MATCH(F1454,Код_КВР,0)+1,2,,,"КВР")))</f>
        <v>Капитальные вложения в объекты недвижимого имущества муниципальной собственности</v>
      </c>
      <c r="B1454" s="88">
        <v>811</v>
      </c>
      <c r="C1454" s="8" t="s">
        <v>203</v>
      </c>
      <c r="D1454" s="8" t="s">
        <v>227</v>
      </c>
      <c r="E1454" s="115" t="s">
        <v>75</v>
      </c>
      <c r="F1454" s="115">
        <v>400</v>
      </c>
      <c r="G1454" s="69">
        <f t="shared" si="294"/>
        <v>51800</v>
      </c>
      <c r="H1454" s="69">
        <f t="shared" si="294"/>
        <v>0</v>
      </c>
      <c r="I1454" s="69">
        <f t="shared" si="282"/>
        <v>51800</v>
      </c>
      <c r="J1454" s="69">
        <f t="shared" si="294"/>
        <v>0</v>
      </c>
      <c r="K1454" s="85">
        <f t="shared" si="291"/>
        <v>51800</v>
      </c>
      <c r="L1454" s="13">
        <f t="shared" si="294"/>
        <v>-7657</v>
      </c>
      <c r="M1454" s="85">
        <f t="shared" si="286"/>
        <v>44143</v>
      </c>
      <c r="N1454" s="13">
        <f t="shared" si="294"/>
        <v>0</v>
      </c>
      <c r="O1454" s="85">
        <f t="shared" si="287"/>
        <v>44143</v>
      </c>
      <c r="P1454" s="13">
        <f t="shared" si="294"/>
        <v>0</v>
      </c>
      <c r="Q1454" s="85">
        <f t="shared" si="292"/>
        <v>44143</v>
      </c>
    </row>
    <row r="1455" spans="1:17" ht="12.75">
      <c r="A1455" s="61" t="str">
        <f ca="1">IF(ISERROR(MATCH(F1455,Код_КВР,0)),"",INDIRECT(ADDRESS(MATCH(F1455,Код_КВР,0)+1,2,,,"КВР")))</f>
        <v>Бюджетные инвестиции</v>
      </c>
      <c r="B1455" s="88">
        <v>811</v>
      </c>
      <c r="C1455" s="8" t="s">
        <v>203</v>
      </c>
      <c r="D1455" s="8" t="s">
        <v>227</v>
      </c>
      <c r="E1455" s="115" t="s">
        <v>75</v>
      </c>
      <c r="F1455" s="115">
        <v>410</v>
      </c>
      <c r="G1455" s="69">
        <f t="shared" si="294"/>
        <v>51800</v>
      </c>
      <c r="H1455" s="69">
        <f t="shared" si="294"/>
        <v>0</v>
      </c>
      <c r="I1455" s="69">
        <f t="shared" si="282"/>
        <v>51800</v>
      </c>
      <c r="J1455" s="69">
        <f t="shared" si="294"/>
        <v>0</v>
      </c>
      <c r="K1455" s="85">
        <f t="shared" si="291"/>
        <v>51800</v>
      </c>
      <c r="L1455" s="13">
        <f t="shared" si="294"/>
        <v>-7657</v>
      </c>
      <c r="M1455" s="85">
        <f t="shared" si="286"/>
        <v>44143</v>
      </c>
      <c r="N1455" s="13">
        <f t="shared" si="294"/>
        <v>0</v>
      </c>
      <c r="O1455" s="85">
        <f t="shared" si="287"/>
        <v>44143</v>
      </c>
      <c r="P1455" s="13">
        <f t="shared" si="294"/>
        <v>0</v>
      </c>
      <c r="Q1455" s="85">
        <f t="shared" si="292"/>
        <v>44143</v>
      </c>
    </row>
    <row r="1456" spans="1:17" ht="33">
      <c r="A1456" s="61" t="str">
        <f ca="1">IF(ISERROR(MATCH(F1456,Код_КВР,0)),"",INDIRECT(ADDRESS(MATCH(F1456,Код_КВР,0)+1,2,,,"КВР")))</f>
        <v>Бюджетные инвестиции в объекты капитального строительства муниципальной собственности</v>
      </c>
      <c r="B1456" s="88">
        <v>811</v>
      </c>
      <c r="C1456" s="8" t="s">
        <v>203</v>
      </c>
      <c r="D1456" s="8" t="s">
        <v>227</v>
      </c>
      <c r="E1456" s="115" t="s">
        <v>75</v>
      </c>
      <c r="F1456" s="115">
        <v>414</v>
      </c>
      <c r="G1456" s="69">
        <v>51800</v>
      </c>
      <c r="H1456" s="69"/>
      <c r="I1456" s="69">
        <f t="shared" si="282"/>
        <v>51800</v>
      </c>
      <c r="J1456" s="69"/>
      <c r="K1456" s="85">
        <f t="shared" si="291"/>
        <v>51800</v>
      </c>
      <c r="L1456" s="13">
        <v>-7657</v>
      </c>
      <c r="M1456" s="85">
        <f t="shared" si="286"/>
        <v>44143</v>
      </c>
      <c r="N1456" s="13"/>
      <c r="O1456" s="85">
        <f t="shared" si="287"/>
        <v>44143</v>
      </c>
      <c r="P1456" s="13"/>
      <c r="Q1456" s="85">
        <f t="shared" si="292"/>
        <v>44143</v>
      </c>
    </row>
    <row r="1457" spans="1:17" ht="12.75">
      <c r="A1457" s="61" t="str">
        <f ca="1">IF(ISERROR(MATCH(E1457,Код_КЦСР,0)),"",INDIRECT(ADDRESS(MATCH(E1457,Код_КЦСР,0)+1,2,,,"КЦСР")))</f>
        <v>Строительство детского сада № 27 в 115 мкр.</v>
      </c>
      <c r="B1457" s="88">
        <v>811</v>
      </c>
      <c r="C1457" s="8" t="s">
        <v>203</v>
      </c>
      <c r="D1457" s="8" t="s">
        <v>227</v>
      </c>
      <c r="E1457" s="115" t="s">
        <v>76</v>
      </c>
      <c r="F1457" s="115"/>
      <c r="G1457" s="69">
        <f aca="true" t="shared" si="295" ref="G1457:P1459">G1458</f>
        <v>26800</v>
      </c>
      <c r="H1457" s="69">
        <f t="shared" si="295"/>
        <v>0</v>
      </c>
      <c r="I1457" s="69">
        <f t="shared" si="282"/>
        <v>26800</v>
      </c>
      <c r="J1457" s="69">
        <f t="shared" si="295"/>
        <v>0</v>
      </c>
      <c r="K1457" s="85">
        <f t="shared" si="291"/>
        <v>26800</v>
      </c>
      <c r="L1457" s="13">
        <f t="shared" si="295"/>
        <v>0</v>
      </c>
      <c r="M1457" s="85">
        <f t="shared" si="286"/>
        <v>26800</v>
      </c>
      <c r="N1457" s="13">
        <f t="shared" si="295"/>
        <v>0</v>
      </c>
      <c r="O1457" s="85">
        <f t="shared" si="287"/>
        <v>26800</v>
      </c>
      <c r="P1457" s="13">
        <f t="shared" si="295"/>
        <v>0</v>
      </c>
      <c r="Q1457" s="85">
        <f t="shared" si="292"/>
        <v>26800</v>
      </c>
    </row>
    <row r="1458" spans="1:17" ht="33">
      <c r="A1458" s="61" t="str">
        <f ca="1">IF(ISERROR(MATCH(F1458,Код_КВР,0)),"",INDIRECT(ADDRESS(MATCH(F1458,Код_КВР,0)+1,2,,,"КВР")))</f>
        <v>Капитальные вложения в объекты недвижимого имущества муниципальной собственности</v>
      </c>
      <c r="B1458" s="88">
        <v>811</v>
      </c>
      <c r="C1458" s="8" t="s">
        <v>203</v>
      </c>
      <c r="D1458" s="8" t="s">
        <v>227</v>
      </c>
      <c r="E1458" s="115" t="s">
        <v>76</v>
      </c>
      <c r="F1458" s="115">
        <v>400</v>
      </c>
      <c r="G1458" s="69">
        <f t="shared" si="295"/>
        <v>26800</v>
      </c>
      <c r="H1458" s="69">
        <f t="shared" si="295"/>
        <v>0</v>
      </c>
      <c r="I1458" s="69">
        <f aca="true" t="shared" si="296" ref="I1458:I1533">G1458+H1458</f>
        <v>26800</v>
      </c>
      <c r="J1458" s="69">
        <f t="shared" si="295"/>
        <v>0</v>
      </c>
      <c r="K1458" s="85">
        <f t="shared" si="291"/>
        <v>26800</v>
      </c>
      <c r="L1458" s="13">
        <f t="shared" si="295"/>
        <v>0</v>
      </c>
      <c r="M1458" s="85">
        <f t="shared" si="286"/>
        <v>26800</v>
      </c>
      <c r="N1458" s="13">
        <f t="shared" si="295"/>
        <v>0</v>
      </c>
      <c r="O1458" s="85">
        <f t="shared" si="287"/>
        <v>26800</v>
      </c>
      <c r="P1458" s="13">
        <f t="shared" si="295"/>
        <v>0</v>
      </c>
      <c r="Q1458" s="85">
        <f t="shared" si="292"/>
        <v>26800</v>
      </c>
    </row>
    <row r="1459" spans="1:17" ht="12.75">
      <c r="A1459" s="61" t="str">
        <f ca="1">IF(ISERROR(MATCH(F1459,Код_КВР,0)),"",INDIRECT(ADDRESS(MATCH(F1459,Код_КВР,0)+1,2,,,"КВР")))</f>
        <v>Бюджетные инвестиции</v>
      </c>
      <c r="B1459" s="88">
        <v>811</v>
      </c>
      <c r="C1459" s="8" t="s">
        <v>203</v>
      </c>
      <c r="D1459" s="8" t="s">
        <v>227</v>
      </c>
      <c r="E1459" s="115" t="s">
        <v>76</v>
      </c>
      <c r="F1459" s="115">
        <v>410</v>
      </c>
      <c r="G1459" s="69">
        <f t="shared" si="295"/>
        <v>26800</v>
      </c>
      <c r="H1459" s="69">
        <f t="shared" si="295"/>
        <v>0</v>
      </c>
      <c r="I1459" s="69">
        <f t="shared" si="296"/>
        <v>26800</v>
      </c>
      <c r="J1459" s="69">
        <f t="shared" si="295"/>
        <v>0</v>
      </c>
      <c r="K1459" s="85">
        <f t="shared" si="291"/>
        <v>26800</v>
      </c>
      <c r="L1459" s="13">
        <f t="shared" si="295"/>
        <v>0</v>
      </c>
      <c r="M1459" s="85">
        <f t="shared" si="286"/>
        <v>26800</v>
      </c>
      <c r="N1459" s="13">
        <f t="shared" si="295"/>
        <v>0</v>
      </c>
      <c r="O1459" s="85">
        <f t="shared" si="287"/>
        <v>26800</v>
      </c>
      <c r="P1459" s="13">
        <f t="shared" si="295"/>
        <v>0</v>
      </c>
      <c r="Q1459" s="85">
        <f t="shared" si="292"/>
        <v>26800</v>
      </c>
    </row>
    <row r="1460" spans="1:17" ht="33">
      <c r="A1460" s="61" t="str">
        <f ca="1">IF(ISERROR(MATCH(F1460,Код_КВР,0)),"",INDIRECT(ADDRESS(MATCH(F1460,Код_КВР,0)+1,2,,,"КВР")))</f>
        <v>Бюджетные инвестиции в объекты капитального строительства муниципальной собственности</v>
      </c>
      <c r="B1460" s="88">
        <v>811</v>
      </c>
      <c r="C1460" s="8" t="s">
        <v>203</v>
      </c>
      <c r="D1460" s="8" t="s">
        <v>227</v>
      </c>
      <c r="E1460" s="115" t="s">
        <v>76</v>
      </c>
      <c r="F1460" s="115">
        <v>414</v>
      </c>
      <c r="G1460" s="69">
        <v>26800</v>
      </c>
      <c r="H1460" s="69"/>
      <c r="I1460" s="69">
        <f t="shared" si="296"/>
        <v>26800</v>
      </c>
      <c r="J1460" s="69"/>
      <c r="K1460" s="85">
        <f t="shared" si="291"/>
        <v>26800</v>
      </c>
      <c r="L1460" s="13"/>
      <c r="M1460" s="85">
        <f t="shared" si="286"/>
        <v>26800</v>
      </c>
      <c r="N1460" s="13"/>
      <c r="O1460" s="85">
        <f t="shared" si="287"/>
        <v>26800</v>
      </c>
      <c r="P1460" s="13"/>
      <c r="Q1460" s="85">
        <f t="shared" si="292"/>
        <v>26800</v>
      </c>
    </row>
    <row r="1461" spans="1:17" ht="12.75">
      <c r="A1461" s="61" t="str">
        <f ca="1">IF(ISERROR(MATCH(E1461,Код_КЦСР,0)),"",INDIRECT(ADDRESS(MATCH(E1461,Код_КЦСР,0)+1,2,,,"КЦСР")))</f>
        <v>Строительство детского сада № 20 в 112 мкр.</v>
      </c>
      <c r="B1461" s="88">
        <v>811</v>
      </c>
      <c r="C1461" s="8" t="s">
        <v>203</v>
      </c>
      <c r="D1461" s="8" t="s">
        <v>227</v>
      </c>
      <c r="E1461" s="115" t="s">
        <v>603</v>
      </c>
      <c r="F1461" s="115"/>
      <c r="G1461" s="69"/>
      <c r="H1461" s="69"/>
      <c r="I1461" s="69"/>
      <c r="J1461" s="69">
        <f>J1462</f>
        <v>10964.4</v>
      </c>
      <c r="K1461" s="85">
        <f t="shared" si="291"/>
        <v>10964.4</v>
      </c>
      <c r="L1461" s="13">
        <f>L1462</f>
        <v>0</v>
      </c>
      <c r="M1461" s="85">
        <f t="shared" si="286"/>
        <v>10964.4</v>
      </c>
      <c r="N1461" s="13">
        <f>N1462</f>
        <v>0</v>
      </c>
      <c r="O1461" s="85">
        <f t="shared" si="287"/>
        <v>10964.4</v>
      </c>
      <c r="P1461" s="13">
        <f>P1462</f>
        <v>0</v>
      </c>
      <c r="Q1461" s="85">
        <f t="shared" si="292"/>
        <v>10964.4</v>
      </c>
    </row>
    <row r="1462" spans="1:17" ht="33">
      <c r="A1462" s="61" t="str">
        <f ca="1">IF(ISERROR(MATCH(F1462,Код_КВР,0)),"",INDIRECT(ADDRESS(MATCH(F1462,Код_КВР,0)+1,2,,,"КВР")))</f>
        <v>Капитальные вложения в объекты недвижимого имущества муниципальной собственности</v>
      </c>
      <c r="B1462" s="88">
        <v>811</v>
      </c>
      <c r="C1462" s="8" t="s">
        <v>203</v>
      </c>
      <c r="D1462" s="8" t="s">
        <v>227</v>
      </c>
      <c r="E1462" s="115" t="s">
        <v>603</v>
      </c>
      <c r="F1462" s="115">
        <v>400</v>
      </c>
      <c r="G1462" s="69"/>
      <c r="H1462" s="69"/>
      <c r="I1462" s="69"/>
      <c r="J1462" s="69">
        <f>J1463</f>
        <v>10964.4</v>
      </c>
      <c r="K1462" s="85">
        <f t="shared" si="291"/>
        <v>10964.4</v>
      </c>
      <c r="L1462" s="13">
        <f>L1463</f>
        <v>0</v>
      </c>
      <c r="M1462" s="85">
        <f t="shared" si="286"/>
        <v>10964.4</v>
      </c>
      <c r="N1462" s="13">
        <f>N1463</f>
        <v>0</v>
      </c>
      <c r="O1462" s="85">
        <f t="shared" si="287"/>
        <v>10964.4</v>
      </c>
      <c r="P1462" s="13">
        <f>P1463</f>
        <v>0</v>
      </c>
      <c r="Q1462" s="85">
        <f t="shared" si="292"/>
        <v>10964.4</v>
      </c>
    </row>
    <row r="1463" spans="1:17" ht="12.75">
      <c r="A1463" s="61" t="str">
        <f ca="1">IF(ISERROR(MATCH(F1463,Код_КВР,0)),"",INDIRECT(ADDRESS(MATCH(F1463,Код_КВР,0)+1,2,,,"КВР")))</f>
        <v>Бюджетные инвестиции</v>
      </c>
      <c r="B1463" s="88">
        <v>811</v>
      </c>
      <c r="C1463" s="8" t="s">
        <v>203</v>
      </c>
      <c r="D1463" s="8" t="s">
        <v>227</v>
      </c>
      <c r="E1463" s="115" t="s">
        <v>603</v>
      </c>
      <c r="F1463" s="115">
        <v>410</v>
      </c>
      <c r="G1463" s="69"/>
      <c r="H1463" s="69"/>
      <c r="I1463" s="69"/>
      <c r="J1463" s="69">
        <f>J1464</f>
        <v>10964.4</v>
      </c>
      <c r="K1463" s="85">
        <f t="shared" si="291"/>
        <v>10964.4</v>
      </c>
      <c r="L1463" s="13">
        <f>L1464</f>
        <v>0</v>
      </c>
      <c r="M1463" s="85">
        <f t="shared" si="286"/>
        <v>10964.4</v>
      </c>
      <c r="N1463" s="13">
        <f>N1464</f>
        <v>0</v>
      </c>
      <c r="O1463" s="85">
        <f t="shared" si="287"/>
        <v>10964.4</v>
      </c>
      <c r="P1463" s="13">
        <f>P1464</f>
        <v>0</v>
      </c>
      <c r="Q1463" s="85">
        <f t="shared" si="292"/>
        <v>10964.4</v>
      </c>
    </row>
    <row r="1464" spans="1:17" ht="33">
      <c r="A1464" s="61" t="str">
        <f ca="1">IF(ISERROR(MATCH(F1464,Код_КВР,0)),"",INDIRECT(ADDRESS(MATCH(F1464,Код_КВР,0)+1,2,,,"КВР")))</f>
        <v>Бюджетные инвестиции в объекты капитального строительства муниципальной собственности</v>
      </c>
      <c r="B1464" s="88">
        <v>811</v>
      </c>
      <c r="C1464" s="8" t="s">
        <v>203</v>
      </c>
      <c r="D1464" s="8" t="s">
        <v>227</v>
      </c>
      <c r="E1464" s="115" t="s">
        <v>603</v>
      </c>
      <c r="F1464" s="115">
        <v>414</v>
      </c>
      <c r="G1464" s="69"/>
      <c r="H1464" s="69"/>
      <c r="I1464" s="69"/>
      <c r="J1464" s="69">
        <v>10964.4</v>
      </c>
      <c r="K1464" s="85">
        <f t="shared" si="291"/>
        <v>10964.4</v>
      </c>
      <c r="L1464" s="13"/>
      <c r="M1464" s="85">
        <f t="shared" si="286"/>
        <v>10964.4</v>
      </c>
      <c r="N1464" s="13"/>
      <c r="O1464" s="85">
        <f t="shared" si="287"/>
        <v>10964.4</v>
      </c>
      <c r="P1464" s="13"/>
      <c r="Q1464" s="85">
        <f t="shared" si="292"/>
        <v>10964.4</v>
      </c>
    </row>
    <row r="1465" spans="1:17" ht="12.75">
      <c r="A1465" s="61" t="str">
        <f ca="1">IF(ISERROR(MATCH(E1465,Код_КЦСР,0)),"",INDIRECT(ADDRESS(MATCH(E1465,Код_КЦСР,0)+1,2,,,"КЦСР")))</f>
        <v>Капитальный ремонт  объектов муниципальной собственности</v>
      </c>
      <c r="B1465" s="88">
        <v>811</v>
      </c>
      <c r="C1465" s="8" t="s">
        <v>203</v>
      </c>
      <c r="D1465" s="8" t="s">
        <v>227</v>
      </c>
      <c r="E1465" s="115" t="s">
        <v>78</v>
      </c>
      <c r="F1465" s="115"/>
      <c r="G1465" s="69">
        <f aca="true" t="shared" si="297" ref="G1465:P1467">G1466</f>
        <v>5751.3</v>
      </c>
      <c r="H1465" s="69">
        <f t="shared" si="297"/>
        <v>0</v>
      </c>
      <c r="I1465" s="69">
        <f t="shared" si="296"/>
        <v>5751.3</v>
      </c>
      <c r="J1465" s="69">
        <f t="shared" si="297"/>
        <v>0</v>
      </c>
      <c r="K1465" s="85">
        <f t="shared" si="291"/>
        <v>5751.3</v>
      </c>
      <c r="L1465" s="13">
        <f t="shared" si="297"/>
        <v>0</v>
      </c>
      <c r="M1465" s="85">
        <f t="shared" si="286"/>
        <v>5751.3</v>
      </c>
      <c r="N1465" s="13">
        <f t="shared" si="297"/>
        <v>0</v>
      </c>
      <c r="O1465" s="85">
        <f t="shared" si="287"/>
        <v>5751.3</v>
      </c>
      <c r="P1465" s="13">
        <f t="shared" si="297"/>
        <v>0</v>
      </c>
      <c r="Q1465" s="85">
        <f t="shared" si="292"/>
        <v>5751.3</v>
      </c>
    </row>
    <row r="1466" spans="1:17" ht="12.75">
      <c r="A1466" s="61" t="str">
        <f ca="1">IF(ISERROR(MATCH(F1466,Код_КВР,0)),"",INDIRECT(ADDRESS(MATCH(F1466,Код_КВР,0)+1,2,,,"КВР")))</f>
        <v>Закупка товаров, работ и услуг для муниципальных нужд</v>
      </c>
      <c r="B1466" s="88">
        <v>811</v>
      </c>
      <c r="C1466" s="8" t="s">
        <v>203</v>
      </c>
      <c r="D1466" s="8" t="s">
        <v>227</v>
      </c>
      <c r="E1466" s="115" t="s">
        <v>78</v>
      </c>
      <c r="F1466" s="115">
        <v>200</v>
      </c>
      <c r="G1466" s="69">
        <f t="shared" si="297"/>
        <v>5751.3</v>
      </c>
      <c r="H1466" s="69">
        <f t="shared" si="297"/>
        <v>0</v>
      </c>
      <c r="I1466" s="69">
        <f t="shared" si="296"/>
        <v>5751.3</v>
      </c>
      <c r="J1466" s="69">
        <f t="shared" si="297"/>
        <v>0</v>
      </c>
      <c r="K1466" s="85">
        <f t="shared" si="291"/>
        <v>5751.3</v>
      </c>
      <c r="L1466" s="13">
        <f t="shared" si="297"/>
        <v>0</v>
      </c>
      <c r="M1466" s="85">
        <f t="shared" si="286"/>
        <v>5751.3</v>
      </c>
      <c r="N1466" s="13">
        <f t="shared" si="297"/>
        <v>0</v>
      </c>
      <c r="O1466" s="85">
        <f t="shared" si="287"/>
        <v>5751.3</v>
      </c>
      <c r="P1466" s="13">
        <f t="shared" si="297"/>
        <v>0</v>
      </c>
      <c r="Q1466" s="85">
        <f t="shared" si="292"/>
        <v>5751.3</v>
      </c>
    </row>
    <row r="1467" spans="1:17" ht="33">
      <c r="A1467" s="61" t="str">
        <f ca="1">IF(ISERROR(MATCH(F1467,Код_КВР,0)),"",INDIRECT(ADDRESS(MATCH(F1467,Код_КВР,0)+1,2,,,"КВР")))</f>
        <v>Иные закупки товаров, работ и услуг для обеспечения муниципальных нужд</v>
      </c>
      <c r="B1467" s="88">
        <v>811</v>
      </c>
      <c r="C1467" s="8" t="s">
        <v>203</v>
      </c>
      <c r="D1467" s="8" t="s">
        <v>227</v>
      </c>
      <c r="E1467" s="115" t="s">
        <v>78</v>
      </c>
      <c r="F1467" s="115">
        <v>240</v>
      </c>
      <c r="G1467" s="69">
        <f t="shared" si="297"/>
        <v>5751.3</v>
      </c>
      <c r="H1467" s="69">
        <f t="shared" si="297"/>
        <v>0</v>
      </c>
      <c r="I1467" s="69">
        <f t="shared" si="296"/>
        <v>5751.3</v>
      </c>
      <c r="J1467" s="69">
        <f t="shared" si="297"/>
        <v>0</v>
      </c>
      <c r="K1467" s="85">
        <f t="shared" si="291"/>
        <v>5751.3</v>
      </c>
      <c r="L1467" s="13">
        <f t="shared" si="297"/>
        <v>0</v>
      </c>
      <c r="M1467" s="85">
        <f t="shared" si="286"/>
        <v>5751.3</v>
      </c>
      <c r="N1467" s="13">
        <f t="shared" si="297"/>
        <v>0</v>
      </c>
      <c r="O1467" s="85">
        <f t="shared" si="287"/>
        <v>5751.3</v>
      </c>
      <c r="P1467" s="13">
        <f t="shared" si="297"/>
        <v>0</v>
      </c>
      <c r="Q1467" s="85">
        <f t="shared" si="292"/>
        <v>5751.3</v>
      </c>
    </row>
    <row r="1468" spans="1:17" ht="33">
      <c r="A1468" s="61" t="str">
        <f ca="1">IF(ISERROR(MATCH(F1468,Код_КВР,0)),"",INDIRECT(ADDRESS(MATCH(F1468,Код_КВР,0)+1,2,,,"КВР")))</f>
        <v>Закупка товаров, работ, услуг в целях капитального ремонта муниципального имущества</v>
      </c>
      <c r="B1468" s="88">
        <v>811</v>
      </c>
      <c r="C1468" s="8" t="s">
        <v>203</v>
      </c>
      <c r="D1468" s="8" t="s">
        <v>227</v>
      </c>
      <c r="E1468" s="115" t="s">
        <v>78</v>
      </c>
      <c r="F1468" s="115">
        <v>243</v>
      </c>
      <c r="G1468" s="69">
        <v>5751.3</v>
      </c>
      <c r="H1468" s="69"/>
      <c r="I1468" s="69">
        <f t="shared" si="296"/>
        <v>5751.3</v>
      </c>
      <c r="J1468" s="69"/>
      <c r="K1468" s="85">
        <f t="shared" si="291"/>
        <v>5751.3</v>
      </c>
      <c r="L1468" s="13"/>
      <c r="M1468" s="85">
        <f t="shared" si="286"/>
        <v>5751.3</v>
      </c>
      <c r="N1468" s="13"/>
      <c r="O1468" s="85">
        <f t="shared" si="287"/>
        <v>5751.3</v>
      </c>
      <c r="P1468" s="13"/>
      <c r="Q1468" s="85">
        <f t="shared" si="292"/>
        <v>5751.3</v>
      </c>
    </row>
    <row r="1469" spans="1:17" ht="12.75">
      <c r="A1469" s="61" t="str">
        <f ca="1">IF(ISERROR(MATCH(C1469,Код_Раздел,0)),"",INDIRECT(ADDRESS(MATCH(C1469,Код_Раздел,0)+1,2,,,"Раздел")))</f>
        <v>Культура, кинематография</v>
      </c>
      <c r="B1469" s="88">
        <v>811</v>
      </c>
      <c r="C1469" s="8" t="s">
        <v>230</v>
      </c>
      <c r="D1469" s="8"/>
      <c r="E1469" s="115"/>
      <c r="F1469" s="115"/>
      <c r="G1469" s="69"/>
      <c r="H1469" s="69"/>
      <c r="I1469" s="69"/>
      <c r="J1469" s="69"/>
      <c r="K1469" s="85"/>
      <c r="L1469" s="13">
        <f aca="true" t="shared" si="298" ref="L1469:P1474">L1470</f>
        <v>1712.9</v>
      </c>
      <c r="M1469" s="85">
        <f t="shared" si="286"/>
        <v>1712.9</v>
      </c>
      <c r="N1469" s="13">
        <f t="shared" si="298"/>
        <v>0</v>
      </c>
      <c r="O1469" s="85">
        <f t="shared" si="287"/>
        <v>1712.9</v>
      </c>
      <c r="P1469" s="13">
        <f t="shared" si="298"/>
        <v>0</v>
      </c>
      <c r="Q1469" s="85">
        <f t="shared" si="292"/>
        <v>1712.9</v>
      </c>
    </row>
    <row r="1470" spans="1:17" ht="12.75">
      <c r="A1470" s="12" t="s">
        <v>192</v>
      </c>
      <c r="B1470" s="88">
        <v>811</v>
      </c>
      <c r="C1470" s="8" t="s">
        <v>230</v>
      </c>
      <c r="D1470" s="8" t="s">
        <v>221</v>
      </c>
      <c r="E1470" s="115"/>
      <c r="F1470" s="115"/>
      <c r="G1470" s="69"/>
      <c r="H1470" s="69"/>
      <c r="I1470" s="69"/>
      <c r="J1470" s="69"/>
      <c r="K1470" s="85"/>
      <c r="L1470" s="13">
        <f t="shared" si="298"/>
        <v>1712.9</v>
      </c>
      <c r="M1470" s="85">
        <f t="shared" si="286"/>
        <v>1712.9</v>
      </c>
      <c r="N1470" s="13">
        <f t="shared" si="298"/>
        <v>0</v>
      </c>
      <c r="O1470" s="85">
        <f t="shared" si="287"/>
        <v>1712.9</v>
      </c>
      <c r="P1470" s="13">
        <f t="shared" si="298"/>
        <v>0</v>
      </c>
      <c r="Q1470" s="85">
        <f t="shared" si="292"/>
        <v>1712.9</v>
      </c>
    </row>
    <row r="1471" spans="1:17" ht="49.5">
      <c r="A1471" s="61" t="str">
        <f ca="1">IF(ISERROR(MATCH(E1471,Код_КЦСР,0)),"",INDIRECT(ADDRESS(MATCH(E1471,Код_КЦСР,0)+1,2,,,"КЦСР")))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71" s="88">
        <v>811</v>
      </c>
      <c r="C1471" s="8" t="s">
        <v>230</v>
      </c>
      <c r="D1471" s="8" t="s">
        <v>221</v>
      </c>
      <c r="E1471" s="115" t="s">
        <v>70</v>
      </c>
      <c r="F1471" s="115"/>
      <c r="G1471" s="69"/>
      <c r="H1471" s="69"/>
      <c r="I1471" s="69"/>
      <c r="J1471" s="69"/>
      <c r="K1471" s="85"/>
      <c r="L1471" s="13">
        <f t="shared" si="298"/>
        <v>1712.9</v>
      </c>
      <c r="M1471" s="85">
        <f t="shared" si="286"/>
        <v>1712.9</v>
      </c>
      <c r="N1471" s="13">
        <f t="shared" si="298"/>
        <v>0</v>
      </c>
      <c r="O1471" s="85">
        <f t="shared" si="287"/>
        <v>1712.9</v>
      </c>
      <c r="P1471" s="13">
        <f t="shared" si="298"/>
        <v>0</v>
      </c>
      <c r="Q1471" s="85">
        <f t="shared" si="292"/>
        <v>1712.9</v>
      </c>
    </row>
    <row r="1472" spans="1:17" ht="12.75">
      <c r="A1472" s="61" t="str">
        <f ca="1">IF(ISERROR(MATCH(E1472,Код_КЦСР,0)),"",INDIRECT(ADDRESS(MATCH(E1472,Код_КЦСР,0)+1,2,,,"КЦСР")))</f>
        <v>Капитальный ремонт  объектов муниципальной собственности</v>
      </c>
      <c r="B1472" s="88">
        <v>811</v>
      </c>
      <c r="C1472" s="8" t="s">
        <v>230</v>
      </c>
      <c r="D1472" s="8" t="s">
        <v>221</v>
      </c>
      <c r="E1472" s="115" t="s">
        <v>78</v>
      </c>
      <c r="F1472" s="115"/>
      <c r="G1472" s="69"/>
      <c r="H1472" s="69"/>
      <c r="I1472" s="69"/>
      <c r="J1472" s="69"/>
      <c r="K1472" s="85"/>
      <c r="L1472" s="13">
        <f t="shared" si="298"/>
        <v>1712.9</v>
      </c>
      <c r="M1472" s="85">
        <f t="shared" si="286"/>
        <v>1712.9</v>
      </c>
      <c r="N1472" s="13">
        <f t="shared" si="298"/>
        <v>0</v>
      </c>
      <c r="O1472" s="85">
        <f t="shared" si="287"/>
        <v>1712.9</v>
      </c>
      <c r="P1472" s="13">
        <f t="shared" si="298"/>
        <v>0</v>
      </c>
      <c r="Q1472" s="85">
        <f t="shared" si="292"/>
        <v>1712.9</v>
      </c>
    </row>
    <row r="1473" spans="1:17" ht="12.75">
      <c r="A1473" s="61" t="str">
        <f ca="1">IF(ISERROR(MATCH(F1473,Код_КВР,0)),"",INDIRECT(ADDRESS(MATCH(F1473,Код_КВР,0)+1,2,,,"КВР")))</f>
        <v>Закупка товаров, работ и услуг для муниципальных нужд</v>
      </c>
      <c r="B1473" s="88">
        <v>811</v>
      </c>
      <c r="C1473" s="8" t="s">
        <v>230</v>
      </c>
      <c r="D1473" s="8" t="s">
        <v>221</v>
      </c>
      <c r="E1473" s="115" t="s">
        <v>78</v>
      </c>
      <c r="F1473" s="115">
        <v>200</v>
      </c>
      <c r="G1473" s="69"/>
      <c r="H1473" s="69"/>
      <c r="I1473" s="69"/>
      <c r="J1473" s="69"/>
      <c r="K1473" s="85"/>
      <c r="L1473" s="13">
        <f t="shared" si="298"/>
        <v>1712.9</v>
      </c>
      <c r="M1473" s="85">
        <f t="shared" si="286"/>
        <v>1712.9</v>
      </c>
      <c r="N1473" s="13">
        <f t="shared" si="298"/>
        <v>0</v>
      </c>
      <c r="O1473" s="85">
        <f t="shared" si="287"/>
        <v>1712.9</v>
      </c>
      <c r="P1473" s="13">
        <f t="shared" si="298"/>
        <v>0</v>
      </c>
      <c r="Q1473" s="85">
        <f t="shared" si="292"/>
        <v>1712.9</v>
      </c>
    </row>
    <row r="1474" spans="1:17" ht="33">
      <c r="A1474" s="61" t="str">
        <f ca="1">IF(ISERROR(MATCH(F1474,Код_КВР,0)),"",INDIRECT(ADDRESS(MATCH(F1474,Код_КВР,0)+1,2,,,"КВР")))</f>
        <v>Иные закупки товаров, работ и услуг для обеспечения муниципальных нужд</v>
      </c>
      <c r="B1474" s="88">
        <v>811</v>
      </c>
      <c r="C1474" s="8" t="s">
        <v>230</v>
      </c>
      <c r="D1474" s="8" t="s">
        <v>221</v>
      </c>
      <c r="E1474" s="115" t="s">
        <v>78</v>
      </c>
      <c r="F1474" s="115">
        <v>240</v>
      </c>
      <c r="G1474" s="69"/>
      <c r="H1474" s="69"/>
      <c r="I1474" s="69"/>
      <c r="J1474" s="69"/>
      <c r="K1474" s="85"/>
      <c r="L1474" s="13">
        <f t="shared" si="298"/>
        <v>1712.9</v>
      </c>
      <c r="M1474" s="85">
        <f t="shared" si="286"/>
        <v>1712.9</v>
      </c>
      <c r="N1474" s="13">
        <f t="shared" si="298"/>
        <v>0</v>
      </c>
      <c r="O1474" s="85">
        <f t="shared" si="287"/>
        <v>1712.9</v>
      </c>
      <c r="P1474" s="13">
        <f t="shared" si="298"/>
        <v>0</v>
      </c>
      <c r="Q1474" s="85">
        <f t="shared" si="292"/>
        <v>1712.9</v>
      </c>
    </row>
    <row r="1475" spans="1:17" ht="33">
      <c r="A1475" s="61" t="str">
        <f ca="1">IF(ISERROR(MATCH(F1475,Код_КВР,0)),"",INDIRECT(ADDRESS(MATCH(F1475,Код_КВР,0)+1,2,,,"КВР")))</f>
        <v>Закупка товаров, работ, услуг в целях капитального ремонта муниципального имущества</v>
      </c>
      <c r="B1475" s="88">
        <v>811</v>
      </c>
      <c r="C1475" s="8" t="s">
        <v>230</v>
      </c>
      <c r="D1475" s="8" t="s">
        <v>221</v>
      </c>
      <c r="E1475" s="115" t="s">
        <v>78</v>
      </c>
      <c r="F1475" s="115">
        <v>243</v>
      </c>
      <c r="G1475" s="69"/>
      <c r="H1475" s="69"/>
      <c r="I1475" s="69"/>
      <c r="J1475" s="69"/>
      <c r="K1475" s="85"/>
      <c r="L1475" s="13">
        <v>1712.9</v>
      </c>
      <c r="M1475" s="85">
        <f t="shared" si="286"/>
        <v>1712.9</v>
      </c>
      <c r="N1475" s="13"/>
      <c r="O1475" s="85">
        <f t="shared" si="287"/>
        <v>1712.9</v>
      </c>
      <c r="P1475" s="13"/>
      <c r="Q1475" s="85">
        <f t="shared" si="292"/>
        <v>1712.9</v>
      </c>
    </row>
    <row r="1476" spans="1:17" ht="12.75">
      <c r="A1476" s="61" t="str">
        <f ca="1">IF(ISERROR(MATCH(C1476,Код_Раздел,0)),"",INDIRECT(ADDRESS(MATCH(C1476,Код_Раздел,0)+1,2,,,"Раздел")))</f>
        <v>Физическая культура и спорт</v>
      </c>
      <c r="B1476" s="88">
        <v>811</v>
      </c>
      <c r="C1476" s="8" t="s">
        <v>232</v>
      </c>
      <c r="D1476" s="8"/>
      <c r="E1476" s="115"/>
      <c r="F1476" s="115"/>
      <c r="G1476" s="69">
        <f aca="true" t="shared" si="299" ref="G1476:P1482">G1477</f>
        <v>10000</v>
      </c>
      <c r="H1476" s="69">
        <f t="shared" si="299"/>
        <v>0</v>
      </c>
      <c r="I1476" s="69">
        <f t="shared" si="296"/>
        <v>10000</v>
      </c>
      <c r="J1476" s="69">
        <f t="shared" si="299"/>
        <v>2813.9</v>
      </c>
      <c r="K1476" s="85">
        <f t="shared" si="291"/>
        <v>12813.9</v>
      </c>
      <c r="L1476" s="13">
        <f t="shared" si="299"/>
        <v>0</v>
      </c>
      <c r="M1476" s="85">
        <f t="shared" si="286"/>
        <v>12813.9</v>
      </c>
      <c r="N1476" s="13">
        <f t="shared" si="299"/>
        <v>0</v>
      </c>
      <c r="O1476" s="85">
        <f t="shared" si="287"/>
        <v>12813.9</v>
      </c>
      <c r="P1476" s="13">
        <f t="shared" si="299"/>
        <v>0</v>
      </c>
      <c r="Q1476" s="85">
        <f t="shared" si="292"/>
        <v>12813.9</v>
      </c>
    </row>
    <row r="1477" spans="1:17" ht="12.75">
      <c r="A1477" s="12" t="s">
        <v>200</v>
      </c>
      <c r="B1477" s="88">
        <v>811</v>
      </c>
      <c r="C1477" s="8" t="s">
        <v>232</v>
      </c>
      <c r="D1477" s="8" t="s">
        <v>229</v>
      </c>
      <c r="E1477" s="115"/>
      <c r="F1477" s="115"/>
      <c r="G1477" s="69">
        <f t="shared" si="299"/>
        <v>10000</v>
      </c>
      <c r="H1477" s="69">
        <f t="shared" si="299"/>
        <v>0</v>
      </c>
      <c r="I1477" s="69">
        <f t="shared" si="296"/>
        <v>10000</v>
      </c>
      <c r="J1477" s="69">
        <f>J1478+J1484</f>
        <v>2813.9</v>
      </c>
      <c r="K1477" s="85">
        <f t="shared" si="291"/>
        <v>12813.9</v>
      </c>
      <c r="L1477" s="13">
        <f>L1478+L1484</f>
        <v>0</v>
      </c>
      <c r="M1477" s="85">
        <f t="shared" si="286"/>
        <v>12813.9</v>
      </c>
      <c r="N1477" s="13">
        <f>N1478+N1484</f>
        <v>0</v>
      </c>
      <c r="O1477" s="85">
        <f t="shared" si="287"/>
        <v>12813.9</v>
      </c>
      <c r="P1477" s="13">
        <f>P1478+P1484</f>
        <v>0</v>
      </c>
      <c r="Q1477" s="85">
        <f t="shared" si="292"/>
        <v>12813.9</v>
      </c>
    </row>
    <row r="1478" spans="1:17" ht="49.5">
      <c r="A1478" s="61" t="str">
        <f ca="1">IF(ISERROR(MATCH(E1478,Код_КЦСР,0)),"",INDIRECT(ADDRESS(MATCH(E1478,Код_КЦСР,0)+1,2,,,"КЦСР")))</f>
        <v>Муниципальная программа «Строительство, реконструкция, модернизация и капитальный ремонт объектов муниципальной собственности города Череповца» на 2014-2018 годы</v>
      </c>
      <c r="B1478" s="88">
        <v>811</v>
      </c>
      <c r="C1478" s="8" t="s">
        <v>232</v>
      </c>
      <c r="D1478" s="8" t="s">
        <v>229</v>
      </c>
      <c r="E1478" s="115" t="s">
        <v>70</v>
      </c>
      <c r="F1478" s="115"/>
      <c r="G1478" s="69">
        <f t="shared" si="299"/>
        <v>10000</v>
      </c>
      <c r="H1478" s="69">
        <f t="shared" si="299"/>
        <v>0</v>
      </c>
      <c r="I1478" s="69">
        <f t="shared" si="296"/>
        <v>10000</v>
      </c>
      <c r="J1478" s="69">
        <f t="shared" si="299"/>
        <v>0</v>
      </c>
      <c r="K1478" s="85">
        <f t="shared" si="291"/>
        <v>10000</v>
      </c>
      <c r="L1478" s="13">
        <f t="shared" si="299"/>
        <v>0</v>
      </c>
      <c r="M1478" s="85">
        <f t="shared" si="286"/>
        <v>10000</v>
      </c>
      <c r="N1478" s="13">
        <f t="shared" si="299"/>
        <v>0</v>
      </c>
      <c r="O1478" s="85">
        <f t="shared" si="287"/>
        <v>10000</v>
      </c>
      <c r="P1478" s="13">
        <f t="shared" si="299"/>
        <v>0</v>
      </c>
      <c r="Q1478" s="85">
        <f t="shared" si="292"/>
        <v>10000</v>
      </c>
    </row>
    <row r="1479" spans="1:17" ht="33">
      <c r="A1479" s="61" t="str">
        <f ca="1">IF(ISERROR(MATCH(E1479,Код_КЦСР,0)),"",INDIRECT(ADDRESS(MATCH(E1479,Код_КЦСР,0)+1,2,,,"КЦСР")))</f>
        <v>Капитальное строительство и реконструкция объектов муниципальной собственности</v>
      </c>
      <c r="B1479" s="88">
        <v>811</v>
      </c>
      <c r="C1479" s="8" t="s">
        <v>232</v>
      </c>
      <c r="D1479" s="8" t="s">
        <v>229</v>
      </c>
      <c r="E1479" s="115" t="s">
        <v>72</v>
      </c>
      <c r="F1479" s="115"/>
      <c r="G1479" s="69">
        <f t="shared" si="299"/>
        <v>10000</v>
      </c>
      <c r="H1479" s="69">
        <f t="shared" si="299"/>
        <v>0</v>
      </c>
      <c r="I1479" s="69">
        <f t="shared" si="296"/>
        <v>10000</v>
      </c>
      <c r="J1479" s="69">
        <f t="shared" si="299"/>
        <v>0</v>
      </c>
      <c r="K1479" s="85">
        <f t="shared" si="291"/>
        <v>10000</v>
      </c>
      <c r="L1479" s="13">
        <f t="shared" si="299"/>
        <v>0</v>
      </c>
      <c r="M1479" s="85">
        <f t="shared" si="286"/>
        <v>10000</v>
      </c>
      <c r="N1479" s="13">
        <f t="shared" si="299"/>
        <v>0</v>
      </c>
      <c r="O1479" s="85">
        <f t="shared" si="287"/>
        <v>10000</v>
      </c>
      <c r="P1479" s="13">
        <f t="shared" si="299"/>
        <v>0</v>
      </c>
      <c r="Q1479" s="85">
        <f t="shared" si="292"/>
        <v>10000</v>
      </c>
    </row>
    <row r="1480" spans="1:17" ht="12.75">
      <c r="A1480" s="61" t="str">
        <f ca="1">IF(ISERROR(MATCH(E1480,Код_КЦСР,0)),"",INDIRECT(ADDRESS(MATCH(E1480,Код_КЦСР,0)+1,2,,,"КЦСР")))</f>
        <v>Строительство объектов сметной стоимостью до 100 млн. рублей</v>
      </c>
      <c r="B1480" s="88">
        <v>811</v>
      </c>
      <c r="C1480" s="8" t="s">
        <v>232</v>
      </c>
      <c r="D1480" s="8" t="s">
        <v>229</v>
      </c>
      <c r="E1480" s="115" t="s">
        <v>73</v>
      </c>
      <c r="F1480" s="115"/>
      <c r="G1480" s="69">
        <f t="shared" si="299"/>
        <v>10000</v>
      </c>
      <c r="H1480" s="69">
        <f t="shared" si="299"/>
        <v>0</v>
      </c>
      <c r="I1480" s="69">
        <f t="shared" si="296"/>
        <v>10000</v>
      </c>
      <c r="J1480" s="69">
        <f t="shared" si="299"/>
        <v>0</v>
      </c>
      <c r="K1480" s="85">
        <f t="shared" si="291"/>
        <v>10000</v>
      </c>
      <c r="L1480" s="13">
        <f t="shared" si="299"/>
        <v>0</v>
      </c>
      <c r="M1480" s="85">
        <f t="shared" si="286"/>
        <v>10000</v>
      </c>
      <c r="N1480" s="13">
        <f t="shared" si="299"/>
        <v>0</v>
      </c>
      <c r="O1480" s="85">
        <f t="shared" si="287"/>
        <v>10000</v>
      </c>
      <c r="P1480" s="13">
        <f t="shared" si="299"/>
        <v>0</v>
      </c>
      <c r="Q1480" s="85">
        <f t="shared" si="292"/>
        <v>10000</v>
      </c>
    </row>
    <row r="1481" spans="1:17" ht="33">
      <c r="A1481" s="61" t="str">
        <f ca="1">IF(ISERROR(MATCH(F1481,Код_КВР,0)),"",INDIRECT(ADDRESS(MATCH(F1481,Код_КВР,0)+1,2,,,"КВР")))</f>
        <v>Капитальные вложения в объекты недвижимого имущества муниципальной собственности</v>
      </c>
      <c r="B1481" s="88">
        <v>811</v>
      </c>
      <c r="C1481" s="8" t="s">
        <v>232</v>
      </c>
      <c r="D1481" s="8" t="s">
        <v>229</v>
      </c>
      <c r="E1481" s="115" t="s">
        <v>73</v>
      </c>
      <c r="F1481" s="115">
        <v>400</v>
      </c>
      <c r="G1481" s="69">
        <f t="shared" si="299"/>
        <v>10000</v>
      </c>
      <c r="H1481" s="69">
        <f t="shared" si="299"/>
        <v>0</v>
      </c>
      <c r="I1481" s="69">
        <f t="shared" si="296"/>
        <v>10000</v>
      </c>
      <c r="J1481" s="69">
        <f t="shared" si="299"/>
        <v>0</v>
      </c>
      <c r="K1481" s="85">
        <f t="shared" si="291"/>
        <v>10000</v>
      </c>
      <c r="L1481" s="13">
        <f t="shared" si="299"/>
        <v>0</v>
      </c>
      <c r="M1481" s="85">
        <f t="shared" si="286"/>
        <v>10000</v>
      </c>
      <c r="N1481" s="13">
        <f t="shared" si="299"/>
        <v>0</v>
      </c>
      <c r="O1481" s="85">
        <f t="shared" si="287"/>
        <v>10000</v>
      </c>
      <c r="P1481" s="13">
        <f t="shared" si="299"/>
        <v>0</v>
      </c>
      <c r="Q1481" s="85">
        <f t="shared" si="292"/>
        <v>10000</v>
      </c>
    </row>
    <row r="1482" spans="1:17" ht="12.75">
      <c r="A1482" s="61" t="str">
        <f ca="1">IF(ISERROR(MATCH(F1482,Код_КВР,0)),"",INDIRECT(ADDRESS(MATCH(F1482,Код_КВР,0)+1,2,,,"КВР")))</f>
        <v>Бюджетные инвестиции</v>
      </c>
      <c r="B1482" s="88">
        <v>811</v>
      </c>
      <c r="C1482" s="8" t="s">
        <v>232</v>
      </c>
      <c r="D1482" s="8" t="s">
        <v>229</v>
      </c>
      <c r="E1482" s="115" t="s">
        <v>73</v>
      </c>
      <c r="F1482" s="115">
        <v>410</v>
      </c>
      <c r="G1482" s="69">
        <f t="shared" si="299"/>
        <v>10000</v>
      </c>
      <c r="H1482" s="69">
        <f t="shared" si="299"/>
        <v>0</v>
      </c>
      <c r="I1482" s="69">
        <f t="shared" si="296"/>
        <v>10000</v>
      </c>
      <c r="J1482" s="69">
        <f t="shared" si="299"/>
        <v>0</v>
      </c>
      <c r="K1482" s="85">
        <f t="shared" si="291"/>
        <v>10000</v>
      </c>
      <c r="L1482" s="13">
        <f t="shared" si="299"/>
        <v>0</v>
      </c>
      <c r="M1482" s="85">
        <f t="shared" si="286"/>
        <v>10000</v>
      </c>
      <c r="N1482" s="13">
        <f t="shared" si="299"/>
        <v>0</v>
      </c>
      <c r="O1482" s="85">
        <f t="shared" si="287"/>
        <v>10000</v>
      </c>
      <c r="P1482" s="13">
        <f t="shared" si="299"/>
        <v>0</v>
      </c>
      <c r="Q1482" s="85">
        <f t="shared" si="292"/>
        <v>10000</v>
      </c>
    </row>
    <row r="1483" spans="1:17" ht="33">
      <c r="A1483" s="61" t="str">
        <f ca="1">IF(ISERROR(MATCH(F1483,Код_КВР,0)),"",INDIRECT(ADDRESS(MATCH(F1483,Код_КВР,0)+1,2,,,"КВР")))</f>
        <v>Бюджетные инвестиции в объекты капитального строительства муниципальной собственности</v>
      </c>
      <c r="B1483" s="88">
        <v>811</v>
      </c>
      <c r="C1483" s="8" t="s">
        <v>232</v>
      </c>
      <c r="D1483" s="8" t="s">
        <v>229</v>
      </c>
      <c r="E1483" s="115" t="s">
        <v>73</v>
      </c>
      <c r="F1483" s="115">
        <v>414</v>
      </c>
      <c r="G1483" s="69">
        <v>10000</v>
      </c>
      <c r="H1483" s="69"/>
      <c r="I1483" s="69">
        <f t="shared" si="296"/>
        <v>10000</v>
      </c>
      <c r="J1483" s="69"/>
      <c r="K1483" s="85">
        <f t="shared" si="291"/>
        <v>10000</v>
      </c>
      <c r="L1483" s="13"/>
      <c r="M1483" s="85">
        <f t="shared" si="286"/>
        <v>10000</v>
      </c>
      <c r="N1483" s="13"/>
      <c r="O1483" s="85">
        <f t="shared" si="287"/>
        <v>10000</v>
      </c>
      <c r="P1483" s="13"/>
      <c r="Q1483" s="85">
        <f t="shared" si="292"/>
        <v>10000</v>
      </c>
    </row>
    <row r="1484" spans="1:17" ht="33">
      <c r="A1484" s="61" t="str">
        <f ca="1">IF(ISERROR(MATCH(E1484,Код_КЦСР,0)),"",INDIRECT(ADDRESS(MATCH(E1484,Код_КЦСР,0)+1,2,,,"КЦСР")))</f>
        <v>Непрограммные направления деятельности органов местного самоуправления</v>
      </c>
      <c r="B1484" s="88">
        <v>811</v>
      </c>
      <c r="C1484" s="8" t="s">
        <v>232</v>
      </c>
      <c r="D1484" s="8" t="s">
        <v>229</v>
      </c>
      <c r="E1484" s="115" t="s">
        <v>305</v>
      </c>
      <c r="F1484" s="115"/>
      <c r="G1484" s="69"/>
      <c r="H1484" s="69"/>
      <c r="I1484" s="69"/>
      <c r="J1484" s="69">
        <f>J1485</f>
        <v>2813.9</v>
      </c>
      <c r="K1484" s="85">
        <f t="shared" si="291"/>
        <v>2813.9</v>
      </c>
      <c r="L1484" s="13">
        <f>L1485</f>
        <v>0</v>
      </c>
      <c r="M1484" s="85">
        <f t="shared" si="286"/>
        <v>2813.9</v>
      </c>
      <c r="N1484" s="13">
        <f>N1485</f>
        <v>0</v>
      </c>
      <c r="O1484" s="85">
        <f t="shared" si="287"/>
        <v>2813.9</v>
      </c>
      <c r="P1484" s="13">
        <f>P1485</f>
        <v>0</v>
      </c>
      <c r="Q1484" s="85">
        <f t="shared" si="292"/>
        <v>2813.9</v>
      </c>
    </row>
    <row r="1485" spans="1:17" ht="12.75">
      <c r="A1485" s="61" t="str">
        <f ca="1">IF(ISERROR(MATCH(E1485,Код_КЦСР,0)),"",INDIRECT(ADDRESS(MATCH(E1485,Код_КЦСР,0)+1,2,,,"КЦСР")))</f>
        <v>Расходы, не включенные в муниципальные программы города Череповца</v>
      </c>
      <c r="B1485" s="88">
        <v>811</v>
      </c>
      <c r="C1485" s="8" t="s">
        <v>232</v>
      </c>
      <c r="D1485" s="8" t="s">
        <v>229</v>
      </c>
      <c r="E1485" s="115" t="s">
        <v>307</v>
      </c>
      <c r="F1485" s="115"/>
      <c r="G1485" s="69"/>
      <c r="H1485" s="69"/>
      <c r="I1485" s="69"/>
      <c r="J1485" s="69">
        <f>J1486</f>
        <v>2813.9</v>
      </c>
      <c r="K1485" s="85">
        <f t="shared" si="291"/>
        <v>2813.9</v>
      </c>
      <c r="L1485" s="13">
        <f>L1486</f>
        <v>0</v>
      </c>
      <c r="M1485" s="85">
        <f t="shared" si="286"/>
        <v>2813.9</v>
      </c>
      <c r="N1485" s="13">
        <f>N1486</f>
        <v>0</v>
      </c>
      <c r="O1485" s="85">
        <f t="shared" si="287"/>
        <v>2813.9</v>
      </c>
      <c r="P1485" s="13">
        <f>P1486</f>
        <v>0</v>
      </c>
      <c r="Q1485" s="85">
        <f t="shared" si="292"/>
        <v>2813.9</v>
      </c>
    </row>
    <row r="1486" spans="1:17" ht="12.75">
      <c r="A1486" s="61" t="str">
        <f ca="1">IF(ISERROR(MATCH(E1486,Код_КЦСР,0)),"",INDIRECT(ADDRESS(MATCH(E1486,Код_КЦСР,0)+1,2,,,"КЦСР")))</f>
        <v>Кредиторская задолженность, сложившаяся по итогам 2013 года</v>
      </c>
      <c r="B1486" s="88">
        <v>811</v>
      </c>
      <c r="C1486" s="8" t="s">
        <v>232</v>
      </c>
      <c r="D1486" s="8" t="s">
        <v>229</v>
      </c>
      <c r="E1486" s="115" t="s">
        <v>377</v>
      </c>
      <c r="F1486" s="115"/>
      <c r="G1486" s="69"/>
      <c r="H1486" s="69"/>
      <c r="I1486" s="69"/>
      <c r="J1486" s="69">
        <f>J1487</f>
        <v>2813.9</v>
      </c>
      <c r="K1486" s="85">
        <f t="shared" si="291"/>
        <v>2813.9</v>
      </c>
      <c r="L1486" s="13">
        <f>L1487</f>
        <v>0</v>
      </c>
      <c r="M1486" s="85">
        <f t="shared" si="286"/>
        <v>2813.9</v>
      </c>
      <c r="N1486" s="13">
        <f>N1487</f>
        <v>0</v>
      </c>
      <c r="O1486" s="85">
        <f t="shared" si="287"/>
        <v>2813.9</v>
      </c>
      <c r="P1486" s="13">
        <f>P1487</f>
        <v>0</v>
      </c>
      <c r="Q1486" s="85">
        <f t="shared" si="292"/>
        <v>2813.9</v>
      </c>
    </row>
    <row r="1487" spans="1:17" ht="33">
      <c r="A1487" s="61" t="str">
        <f ca="1">IF(ISERROR(MATCH(F1487,Код_КВР,0)),"",INDIRECT(ADDRESS(MATCH(F1487,Код_КВР,0)+1,2,,,"КВР")))</f>
        <v>Капитальные вложения в объекты недвижимого имущества муниципальной собственности</v>
      </c>
      <c r="B1487" s="88">
        <v>811</v>
      </c>
      <c r="C1487" s="8" t="s">
        <v>232</v>
      </c>
      <c r="D1487" s="8" t="s">
        <v>229</v>
      </c>
      <c r="E1487" s="115" t="s">
        <v>377</v>
      </c>
      <c r="F1487" s="115">
        <v>400</v>
      </c>
      <c r="G1487" s="69"/>
      <c r="H1487" s="69"/>
      <c r="I1487" s="69"/>
      <c r="J1487" s="69">
        <f>J1488</f>
        <v>2813.9</v>
      </c>
      <c r="K1487" s="85">
        <f t="shared" si="291"/>
        <v>2813.9</v>
      </c>
      <c r="L1487" s="13">
        <f>L1488</f>
        <v>0</v>
      </c>
      <c r="M1487" s="85">
        <f t="shared" si="286"/>
        <v>2813.9</v>
      </c>
      <c r="N1487" s="13">
        <f>N1488</f>
        <v>0</v>
      </c>
      <c r="O1487" s="85">
        <f t="shared" si="287"/>
        <v>2813.9</v>
      </c>
      <c r="P1487" s="13">
        <f>P1488</f>
        <v>0</v>
      </c>
      <c r="Q1487" s="85">
        <f t="shared" si="292"/>
        <v>2813.9</v>
      </c>
    </row>
    <row r="1488" spans="1:17" ht="12.75">
      <c r="A1488" s="61" t="str">
        <f ca="1">IF(ISERROR(MATCH(F1488,Код_КВР,0)),"",INDIRECT(ADDRESS(MATCH(F1488,Код_КВР,0)+1,2,,,"КВР")))</f>
        <v>Бюджетные инвестиции</v>
      </c>
      <c r="B1488" s="88">
        <v>811</v>
      </c>
      <c r="C1488" s="8" t="s">
        <v>232</v>
      </c>
      <c r="D1488" s="8" t="s">
        <v>229</v>
      </c>
      <c r="E1488" s="115" t="s">
        <v>377</v>
      </c>
      <c r="F1488" s="115">
        <v>410</v>
      </c>
      <c r="G1488" s="69"/>
      <c r="H1488" s="69"/>
      <c r="I1488" s="69"/>
      <c r="J1488" s="69">
        <f>J1489</f>
        <v>2813.9</v>
      </c>
      <c r="K1488" s="85">
        <f t="shared" si="291"/>
        <v>2813.9</v>
      </c>
      <c r="L1488" s="13">
        <f>L1489</f>
        <v>0</v>
      </c>
      <c r="M1488" s="85">
        <f t="shared" si="286"/>
        <v>2813.9</v>
      </c>
      <c r="N1488" s="13">
        <f>N1489</f>
        <v>0</v>
      </c>
      <c r="O1488" s="85">
        <f t="shared" si="287"/>
        <v>2813.9</v>
      </c>
      <c r="P1488" s="13">
        <f>P1489</f>
        <v>0</v>
      </c>
      <c r="Q1488" s="85">
        <f t="shared" si="292"/>
        <v>2813.9</v>
      </c>
    </row>
    <row r="1489" spans="1:17" ht="33">
      <c r="A1489" s="61" t="str">
        <f ca="1">IF(ISERROR(MATCH(F1489,Код_КВР,0)),"",INDIRECT(ADDRESS(MATCH(F1489,Код_КВР,0)+1,2,,,"КВР")))</f>
        <v>Бюджетные инвестиции в объекты капитального строительства муниципальной собственности</v>
      </c>
      <c r="B1489" s="88">
        <v>811</v>
      </c>
      <c r="C1489" s="8" t="s">
        <v>232</v>
      </c>
      <c r="D1489" s="8" t="s">
        <v>229</v>
      </c>
      <c r="E1489" s="115" t="s">
        <v>377</v>
      </c>
      <c r="F1489" s="115">
        <v>414</v>
      </c>
      <c r="G1489" s="69"/>
      <c r="H1489" s="69"/>
      <c r="I1489" s="69"/>
      <c r="J1489" s="69">
        <v>2813.9</v>
      </c>
      <c r="K1489" s="85">
        <f t="shared" si="291"/>
        <v>2813.9</v>
      </c>
      <c r="L1489" s="13"/>
      <c r="M1489" s="85">
        <f t="shared" si="286"/>
        <v>2813.9</v>
      </c>
      <c r="N1489" s="13"/>
      <c r="O1489" s="85">
        <f t="shared" si="287"/>
        <v>2813.9</v>
      </c>
      <c r="P1489" s="13"/>
      <c r="Q1489" s="85">
        <f t="shared" si="292"/>
        <v>2813.9</v>
      </c>
    </row>
    <row r="1490" spans="1:17" ht="12.75">
      <c r="A1490" s="61" t="str">
        <f ca="1">IF(ISERROR(MATCH(B1490,Код_ППП,0)),"",INDIRECT(ADDRESS(MATCH(B1490,Код_ППП,0)+1,2,,,"ППП")))</f>
        <v xml:space="preserve">КОНТРОЛЬНО-СЧЕТНАЯ ПАЛАТА ГОРОДА ЧЕРЕПОВЦА </v>
      </c>
      <c r="B1490" s="88">
        <v>812</v>
      </c>
      <c r="C1490" s="8"/>
      <c r="D1490" s="8"/>
      <c r="E1490" s="115"/>
      <c r="F1490" s="115"/>
      <c r="G1490" s="69"/>
      <c r="H1490" s="69"/>
      <c r="I1490" s="69"/>
      <c r="J1490" s="69">
        <f aca="true" t="shared" si="300" ref="J1490:P1495">J1491</f>
        <v>8199.9</v>
      </c>
      <c r="K1490" s="85">
        <f t="shared" si="291"/>
        <v>8199.9</v>
      </c>
      <c r="L1490" s="13">
        <f t="shared" si="300"/>
        <v>0</v>
      </c>
      <c r="M1490" s="85">
        <f t="shared" si="286"/>
        <v>8199.9</v>
      </c>
      <c r="N1490" s="13">
        <f t="shared" si="300"/>
        <v>0</v>
      </c>
      <c r="O1490" s="85">
        <f t="shared" si="287"/>
        <v>8199.9</v>
      </c>
      <c r="P1490" s="13">
        <f t="shared" si="300"/>
        <v>0</v>
      </c>
      <c r="Q1490" s="85">
        <f t="shared" si="292"/>
        <v>8199.9</v>
      </c>
    </row>
    <row r="1491" spans="1:17" ht="12.75">
      <c r="A1491" s="61" t="str">
        <f ca="1">IF(ISERROR(MATCH(C1491,Код_Раздел,0)),"",INDIRECT(ADDRESS(MATCH(C1491,Код_Раздел,0)+1,2,,,"Раздел")))</f>
        <v>Общегосударственные  вопросы</v>
      </c>
      <c r="B1491" s="88">
        <v>812</v>
      </c>
      <c r="C1491" s="8" t="s">
        <v>221</v>
      </c>
      <c r="D1491" s="8"/>
      <c r="E1491" s="115"/>
      <c r="F1491" s="115"/>
      <c r="G1491" s="69"/>
      <c r="H1491" s="69"/>
      <c r="I1491" s="69"/>
      <c r="J1491" s="69">
        <f t="shared" si="300"/>
        <v>8199.9</v>
      </c>
      <c r="K1491" s="85">
        <f t="shared" si="291"/>
        <v>8199.9</v>
      </c>
      <c r="L1491" s="13">
        <f t="shared" si="300"/>
        <v>0</v>
      </c>
      <c r="M1491" s="85">
        <f t="shared" si="286"/>
        <v>8199.9</v>
      </c>
      <c r="N1491" s="13">
        <f t="shared" si="300"/>
        <v>0</v>
      </c>
      <c r="O1491" s="85">
        <f t="shared" si="287"/>
        <v>8199.9</v>
      </c>
      <c r="P1491" s="13">
        <f t="shared" si="300"/>
        <v>0</v>
      </c>
      <c r="Q1491" s="85">
        <f t="shared" si="292"/>
        <v>8199.9</v>
      </c>
    </row>
    <row r="1492" spans="1:17" ht="33">
      <c r="A1492" s="12" t="s">
        <v>173</v>
      </c>
      <c r="B1492" s="88">
        <v>812</v>
      </c>
      <c r="C1492" s="8" t="s">
        <v>221</v>
      </c>
      <c r="D1492" s="8" t="s">
        <v>225</v>
      </c>
      <c r="E1492" s="115"/>
      <c r="F1492" s="115"/>
      <c r="G1492" s="69"/>
      <c r="H1492" s="69"/>
      <c r="I1492" s="69"/>
      <c r="J1492" s="69">
        <f t="shared" si="300"/>
        <v>8199.9</v>
      </c>
      <c r="K1492" s="85">
        <f t="shared" si="291"/>
        <v>8199.9</v>
      </c>
      <c r="L1492" s="13">
        <f t="shared" si="300"/>
        <v>0</v>
      </c>
      <c r="M1492" s="85">
        <f aca="true" t="shared" si="301" ref="M1492:M1534">K1492+L1492</f>
        <v>8199.9</v>
      </c>
      <c r="N1492" s="13">
        <f t="shared" si="300"/>
        <v>0</v>
      </c>
      <c r="O1492" s="85">
        <f aca="true" t="shared" si="302" ref="O1492:O1533">M1492+N1492</f>
        <v>8199.9</v>
      </c>
      <c r="P1492" s="13">
        <f t="shared" si="300"/>
        <v>0</v>
      </c>
      <c r="Q1492" s="85">
        <f t="shared" si="292"/>
        <v>8199.9</v>
      </c>
    </row>
    <row r="1493" spans="1:17" ht="33">
      <c r="A1493" s="61" t="str">
        <f ca="1">IF(ISERROR(MATCH(E1493,Код_КЦСР,0)),"",INDIRECT(ADDRESS(MATCH(E1493,Код_КЦСР,0)+1,2,,,"КЦСР")))</f>
        <v>Непрограммные направления деятельности органов местного самоуправления</v>
      </c>
      <c r="B1493" s="88">
        <v>812</v>
      </c>
      <c r="C1493" s="8" t="s">
        <v>221</v>
      </c>
      <c r="D1493" s="8" t="s">
        <v>225</v>
      </c>
      <c r="E1493" s="115" t="s">
        <v>305</v>
      </c>
      <c r="F1493" s="115"/>
      <c r="G1493" s="69"/>
      <c r="H1493" s="69"/>
      <c r="I1493" s="69"/>
      <c r="J1493" s="69">
        <f t="shared" si="300"/>
        <v>8199.9</v>
      </c>
      <c r="K1493" s="85">
        <f t="shared" si="291"/>
        <v>8199.9</v>
      </c>
      <c r="L1493" s="13">
        <f t="shared" si="300"/>
        <v>0</v>
      </c>
      <c r="M1493" s="85">
        <f t="shared" si="301"/>
        <v>8199.9</v>
      </c>
      <c r="N1493" s="13">
        <f t="shared" si="300"/>
        <v>0</v>
      </c>
      <c r="O1493" s="85">
        <f t="shared" si="302"/>
        <v>8199.9</v>
      </c>
      <c r="P1493" s="13">
        <f t="shared" si="300"/>
        <v>0</v>
      </c>
      <c r="Q1493" s="85">
        <f t="shared" si="292"/>
        <v>8199.9</v>
      </c>
    </row>
    <row r="1494" spans="1:17" ht="12.75">
      <c r="A1494" s="61" t="str">
        <f ca="1">IF(ISERROR(MATCH(E1494,Код_КЦСР,0)),"",INDIRECT(ADDRESS(MATCH(E1494,Код_КЦСР,0)+1,2,,,"КЦСР")))</f>
        <v>Расходы, не включенные в муниципальные программы города Череповца</v>
      </c>
      <c r="B1494" s="88">
        <v>812</v>
      </c>
      <c r="C1494" s="8" t="s">
        <v>221</v>
      </c>
      <c r="D1494" s="8" t="s">
        <v>225</v>
      </c>
      <c r="E1494" s="115" t="s">
        <v>307</v>
      </c>
      <c r="F1494" s="115"/>
      <c r="G1494" s="69"/>
      <c r="H1494" s="69"/>
      <c r="I1494" s="69"/>
      <c r="J1494" s="69">
        <f t="shared" si="300"/>
        <v>8199.9</v>
      </c>
      <c r="K1494" s="85">
        <f t="shared" si="291"/>
        <v>8199.9</v>
      </c>
      <c r="L1494" s="13">
        <f t="shared" si="300"/>
        <v>0</v>
      </c>
      <c r="M1494" s="85">
        <f t="shared" si="301"/>
        <v>8199.9</v>
      </c>
      <c r="N1494" s="13">
        <f t="shared" si="300"/>
        <v>0</v>
      </c>
      <c r="O1494" s="85">
        <f t="shared" si="302"/>
        <v>8199.9</v>
      </c>
      <c r="P1494" s="13">
        <f t="shared" si="300"/>
        <v>0</v>
      </c>
      <c r="Q1494" s="85">
        <f t="shared" si="292"/>
        <v>8199.9</v>
      </c>
    </row>
    <row r="1495" spans="1:17" ht="33">
      <c r="A1495" s="61" t="str">
        <f ca="1">IF(ISERROR(MATCH(E1495,Код_КЦСР,0)),"",INDIRECT(ADDRESS(MATCH(E1495,Код_КЦСР,0)+1,2,,,"КЦСР")))</f>
        <v>Руководство и управление в сфере установленных функций органов местного самоуправления</v>
      </c>
      <c r="B1495" s="88">
        <v>812</v>
      </c>
      <c r="C1495" s="8" t="s">
        <v>221</v>
      </c>
      <c r="D1495" s="8" t="s">
        <v>225</v>
      </c>
      <c r="E1495" s="115" t="s">
        <v>309</v>
      </c>
      <c r="F1495" s="115"/>
      <c r="G1495" s="69"/>
      <c r="H1495" s="69"/>
      <c r="I1495" s="69"/>
      <c r="J1495" s="69">
        <f t="shared" si="300"/>
        <v>8199.9</v>
      </c>
      <c r="K1495" s="85">
        <f t="shared" si="291"/>
        <v>8199.9</v>
      </c>
      <c r="L1495" s="13">
        <f t="shared" si="300"/>
        <v>0</v>
      </c>
      <c r="M1495" s="85">
        <f t="shared" si="301"/>
        <v>8199.9</v>
      </c>
      <c r="N1495" s="13">
        <f t="shared" si="300"/>
        <v>0</v>
      </c>
      <c r="O1495" s="85">
        <f t="shared" si="302"/>
        <v>8199.9</v>
      </c>
      <c r="P1495" s="13">
        <f t="shared" si="300"/>
        <v>0</v>
      </c>
      <c r="Q1495" s="85">
        <f t="shared" si="292"/>
        <v>8199.9</v>
      </c>
    </row>
    <row r="1496" spans="1:17" ht="12.75">
      <c r="A1496" s="61" t="str">
        <f ca="1">IF(ISERROR(MATCH(E1496,Код_КЦСР,0)),"",INDIRECT(ADDRESS(MATCH(E1496,Код_КЦСР,0)+1,2,,,"КЦСР")))</f>
        <v>Центральный аппарат</v>
      </c>
      <c r="B1496" s="88">
        <v>812</v>
      </c>
      <c r="C1496" s="8" t="s">
        <v>221</v>
      </c>
      <c r="D1496" s="8" t="s">
        <v>225</v>
      </c>
      <c r="E1496" s="115" t="s">
        <v>312</v>
      </c>
      <c r="F1496" s="115"/>
      <c r="G1496" s="69"/>
      <c r="H1496" s="69"/>
      <c r="I1496" s="69"/>
      <c r="J1496" s="69">
        <f>J1497+J1500+J1502</f>
        <v>8199.9</v>
      </c>
      <c r="K1496" s="85">
        <f t="shared" si="291"/>
        <v>8199.9</v>
      </c>
      <c r="L1496" s="13">
        <f>L1497+L1500+L1502</f>
        <v>0</v>
      </c>
      <c r="M1496" s="85">
        <f t="shared" si="301"/>
        <v>8199.9</v>
      </c>
      <c r="N1496" s="13">
        <f>N1497+N1500+N1502</f>
        <v>0</v>
      </c>
      <c r="O1496" s="85">
        <f t="shared" si="302"/>
        <v>8199.9</v>
      </c>
      <c r="P1496" s="13">
        <f>P1497+P1500+P1502</f>
        <v>0</v>
      </c>
      <c r="Q1496" s="85">
        <f t="shared" si="292"/>
        <v>8199.9</v>
      </c>
    </row>
    <row r="1497" spans="1:17" ht="33">
      <c r="A1497" s="61" t="str">
        <f aca="true" t="shared" si="303" ref="A1497:A1503">IF(ISERROR(MATCH(F1497,Код_КВР,0)),"",INDIRECT(ADDRESS(MATCH(F1497,Код_КВР,0)+1,2,,,"КВР")))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497" s="88">
        <v>812</v>
      </c>
      <c r="C1497" s="8" t="s">
        <v>221</v>
      </c>
      <c r="D1497" s="8" t="s">
        <v>225</v>
      </c>
      <c r="E1497" s="115" t="s">
        <v>312</v>
      </c>
      <c r="F1497" s="115">
        <v>100</v>
      </c>
      <c r="G1497" s="69"/>
      <c r="H1497" s="69"/>
      <c r="I1497" s="69"/>
      <c r="J1497" s="69">
        <f>J1498</f>
        <v>8130.3</v>
      </c>
      <c r="K1497" s="85">
        <f t="shared" si="291"/>
        <v>8130.3</v>
      </c>
      <c r="L1497" s="13">
        <f>L1498</f>
        <v>0</v>
      </c>
      <c r="M1497" s="85">
        <f t="shared" si="301"/>
        <v>8130.3</v>
      </c>
      <c r="N1497" s="13">
        <f>N1498</f>
        <v>0</v>
      </c>
      <c r="O1497" s="85">
        <f t="shared" si="302"/>
        <v>8130.3</v>
      </c>
      <c r="P1497" s="13">
        <f>P1498</f>
        <v>0</v>
      </c>
      <c r="Q1497" s="85">
        <f t="shared" si="292"/>
        <v>8130.3</v>
      </c>
    </row>
    <row r="1498" spans="1:17" ht="12.75">
      <c r="A1498" s="61" t="str">
        <f ca="1" t="shared" si="303"/>
        <v>Расходы на выплаты персоналу муниципальных органов</v>
      </c>
      <c r="B1498" s="88">
        <v>812</v>
      </c>
      <c r="C1498" s="8" t="s">
        <v>221</v>
      </c>
      <c r="D1498" s="8" t="s">
        <v>225</v>
      </c>
      <c r="E1498" s="115" t="s">
        <v>312</v>
      </c>
      <c r="F1498" s="115">
        <v>120</v>
      </c>
      <c r="G1498" s="69"/>
      <c r="H1498" s="69"/>
      <c r="I1498" s="69"/>
      <c r="J1498" s="69">
        <v>8130.3</v>
      </c>
      <c r="K1498" s="85">
        <f t="shared" si="291"/>
        <v>8130.3</v>
      </c>
      <c r="L1498" s="13"/>
      <c r="M1498" s="85">
        <f t="shared" si="301"/>
        <v>8130.3</v>
      </c>
      <c r="N1498" s="13"/>
      <c r="O1498" s="85">
        <f t="shared" si="302"/>
        <v>8130.3</v>
      </c>
      <c r="P1498" s="13"/>
      <c r="Q1498" s="85">
        <f t="shared" si="292"/>
        <v>8130.3</v>
      </c>
    </row>
    <row r="1499" spans="1:17" ht="12.75">
      <c r="A1499" s="61" t="str">
        <f ca="1" t="shared" si="303"/>
        <v>Закупка товаров, работ и услуг для муниципальных нужд</v>
      </c>
      <c r="B1499" s="88">
        <v>812</v>
      </c>
      <c r="C1499" s="8" t="s">
        <v>221</v>
      </c>
      <c r="D1499" s="8" t="s">
        <v>225</v>
      </c>
      <c r="E1499" s="115" t="s">
        <v>312</v>
      </c>
      <c r="F1499" s="115">
        <v>200</v>
      </c>
      <c r="G1499" s="69"/>
      <c r="H1499" s="69"/>
      <c r="I1499" s="69"/>
      <c r="J1499" s="69">
        <f>J1500</f>
        <v>66.6</v>
      </c>
      <c r="K1499" s="85">
        <f t="shared" si="291"/>
        <v>66.6</v>
      </c>
      <c r="L1499" s="13">
        <f>L1500</f>
        <v>0</v>
      </c>
      <c r="M1499" s="85">
        <f t="shared" si="301"/>
        <v>66.6</v>
      </c>
      <c r="N1499" s="13">
        <f>N1500</f>
        <v>0</v>
      </c>
      <c r="O1499" s="85">
        <f t="shared" si="302"/>
        <v>66.6</v>
      </c>
      <c r="P1499" s="13">
        <f>P1500</f>
        <v>0</v>
      </c>
      <c r="Q1499" s="85">
        <f t="shared" si="292"/>
        <v>66.6</v>
      </c>
    </row>
    <row r="1500" spans="1:17" ht="33">
      <c r="A1500" s="61" t="str">
        <f ca="1" t="shared" si="303"/>
        <v>Иные закупки товаров, работ и услуг для обеспечения муниципальных нужд</v>
      </c>
      <c r="B1500" s="88">
        <v>812</v>
      </c>
      <c r="C1500" s="8" t="s">
        <v>221</v>
      </c>
      <c r="D1500" s="8" t="s">
        <v>225</v>
      </c>
      <c r="E1500" s="115" t="s">
        <v>312</v>
      </c>
      <c r="F1500" s="115">
        <v>240</v>
      </c>
      <c r="G1500" s="69"/>
      <c r="H1500" s="69"/>
      <c r="I1500" s="69"/>
      <c r="J1500" s="69">
        <f>J1501</f>
        <v>66.6</v>
      </c>
      <c r="K1500" s="85">
        <f t="shared" si="291"/>
        <v>66.6</v>
      </c>
      <c r="L1500" s="13">
        <f>L1501</f>
        <v>0</v>
      </c>
      <c r="M1500" s="85">
        <f t="shared" si="301"/>
        <v>66.6</v>
      </c>
      <c r="N1500" s="13">
        <f>N1501</f>
        <v>0</v>
      </c>
      <c r="O1500" s="85">
        <f t="shared" si="302"/>
        <v>66.6</v>
      </c>
      <c r="P1500" s="13">
        <f>P1501</f>
        <v>0</v>
      </c>
      <c r="Q1500" s="85">
        <f t="shared" si="292"/>
        <v>66.6</v>
      </c>
    </row>
    <row r="1501" spans="1:17" ht="33">
      <c r="A1501" s="61" t="str">
        <f ca="1" t="shared" si="303"/>
        <v xml:space="preserve">Прочая закупка товаров, работ и услуг для обеспечения муниципальных нужд         </v>
      </c>
      <c r="B1501" s="88">
        <v>812</v>
      </c>
      <c r="C1501" s="8" t="s">
        <v>221</v>
      </c>
      <c r="D1501" s="8" t="s">
        <v>225</v>
      </c>
      <c r="E1501" s="115" t="s">
        <v>312</v>
      </c>
      <c r="F1501" s="115">
        <v>244</v>
      </c>
      <c r="G1501" s="69"/>
      <c r="H1501" s="69"/>
      <c r="I1501" s="69"/>
      <c r="J1501" s="69">
        <v>66.6</v>
      </c>
      <c r="K1501" s="85">
        <f t="shared" si="291"/>
        <v>66.6</v>
      </c>
      <c r="L1501" s="13"/>
      <c r="M1501" s="85">
        <f t="shared" si="301"/>
        <v>66.6</v>
      </c>
      <c r="N1501" s="13"/>
      <c r="O1501" s="85">
        <f t="shared" si="302"/>
        <v>66.6</v>
      </c>
      <c r="P1501" s="13"/>
      <c r="Q1501" s="85">
        <f t="shared" si="292"/>
        <v>66.6</v>
      </c>
    </row>
    <row r="1502" spans="1:17" ht="12.75">
      <c r="A1502" s="61" t="str">
        <f ca="1" t="shared" si="303"/>
        <v>Иные бюджетные ассигнования</v>
      </c>
      <c r="B1502" s="88">
        <v>812</v>
      </c>
      <c r="C1502" s="8" t="s">
        <v>221</v>
      </c>
      <c r="D1502" s="8" t="s">
        <v>225</v>
      </c>
      <c r="E1502" s="115" t="s">
        <v>312</v>
      </c>
      <c r="F1502" s="115">
        <v>800</v>
      </c>
      <c r="G1502" s="69"/>
      <c r="H1502" s="69"/>
      <c r="I1502" s="69"/>
      <c r="J1502" s="69">
        <f>J1503</f>
        <v>3</v>
      </c>
      <c r="K1502" s="85">
        <f t="shared" si="291"/>
        <v>3</v>
      </c>
      <c r="L1502" s="13">
        <f>L1503</f>
        <v>0</v>
      </c>
      <c r="M1502" s="85">
        <f t="shared" si="301"/>
        <v>3</v>
      </c>
      <c r="N1502" s="13">
        <f>N1503</f>
        <v>0</v>
      </c>
      <c r="O1502" s="85">
        <f t="shared" si="302"/>
        <v>3</v>
      </c>
      <c r="P1502" s="13">
        <f>P1503</f>
        <v>0</v>
      </c>
      <c r="Q1502" s="85">
        <f t="shared" si="292"/>
        <v>3</v>
      </c>
    </row>
    <row r="1503" spans="1:17" ht="12.75">
      <c r="A1503" s="61" t="str">
        <f ca="1" t="shared" si="303"/>
        <v>Уплата налогов, сборов и иных платежей</v>
      </c>
      <c r="B1503" s="88">
        <v>812</v>
      </c>
      <c r="C1503" s="8" t="s">
        <v>221</v>
      </c>
      <c r="D1503" s="8" t="s">
        <v>225</v>
      </c>
      <c r="E1503" s="115" t="s">
        <v>312</v>
      </c>
      <c r="F1503" s="115">
        <v>850</v>
      </c>
      <c r="G1503" s="69"/>
      <c r="H1503" s="69"/>
      <c r="I1503" s="69"/>
      <c r="J1503" s="69">
        <f>J1504</f>
        <v>3</v>
      </c>
      <c r="K1503" s="85">
        <f t="shared" si="291"/>
        <v>3</v>
      </c>
      <c r="L1503" s="13">
        <f>L1504</f>
        <v>0</v>
      </c>
      <c r="M1503" s="85">
        <f t="shared" si="301"/>
        <v>3</v>
      </c>
      <c r="N1503" s="13">
        <f>N1504</f>
        <v>0</v>
      </c>
      <c r="O1503" s="85">
        <f t="shared" si="302"/>
        <v>3</v>
      </c>
      <c r="P1503" s="13">
        <f>P1504</f>
        <v>0</v>
      </c>
      <c r="Q1503" s="85">
        <f t="shared" si="292"/>
        <v>3</v>
      </c>
    </row>
    <row r="1504" spans="1:17" ht="12.75">
      <c r="A1504" s="61" t="str">
        <f ca="1">IF(ISERROR(MATCH(F1504,Код_КВР,0)),"",INDIRECT(ADDRESS(MATCH(F1504,Код_КВР,0)+1,2,,,"КВР")))</f>
        <v>Уплата прочих налогов, сборов и иных платежей</v>
      </c>
      <c r="B1504" s="88">
        <v>812</v>
      </c>
      <c r="C1504" s="8" t="s">
        <v>221</v>
      </c>
      <c r="D1504" s="8" t="s">
        <v>225</v>
      </c>
      <c r="E1504" s="115" t="s">
        <v>312</v>
      </c>
      <c r="F1504" s="115">
        <v>852</v>
      </c>
      <c r="G1504" s="69"/>
      <c r="H1504" s="69"/>
      <c r="I1504" s="69"/>
      <c r="J1504" s="69">
        <v>3</v>
      </c>
      <c r="K1504" s="85">
        <f t="shared" si="291"/>
        <v>3</v>
      </c>
      <c r="L1504" s="13"/>
      <c r="M1504" s="85">
        <f t="shared" si="301"/>
        <v>3</v>
      </c>
      <c r="N1504" s="13"/>
      <c r="O1504" s="85">
        <f t="shared" si="302"/>
        <v>3</v>
      </c>
      <c r="P1504" s="13"/>
      <c r="Q1504" s="85">
        <f t="shared" si="292"/>
        <v>3</v>
      </c>
    </row>
    <row r="1505" spans="1:17" ht="33">
      <c r="A1505" s="61" t="str">
        <f ca="1">IF(ISERROR(MATCH(B1505,Код_ППП,0)),"",INDIRECT(ADDRESS(MATCH(B1505,Код_ППП,0)+1,2,,,"ППП")))</f>
        <v>КОМИТЕТ ПО КОНТРОЛЮ В СФЕРЕ БЛАГОУСТРОЙСТВА И ОХРАНЫ ОКРУЖАЮЩЕЙ СРЕДЫ ГОРОДА</v>
      </c>
      <c r="B1505" s="88">
        <v>840</v>
      </c>
      <c r="C1505" s="8"/>
      <c r="D1505" s="8"/>
      <c r="E1505" s="115"/>
      <c r="F1505" s="115"/>
      <c r="G1505" s="69">
        <f>G1506</f>
        <v>17671.6</v>
      </c>
      <c r="H1505" s="69">
        <f>H1506</f>
        <v>0</v>
      </c>
      <c r="I1505" s="69">
        <f t="shared" si="296"/>
        <v>17671.6</v>
      </c>
      <c r="J1505" s="69">
        <f>J1506</f>
        <v>0</v>
      </c>
      <c r="K1505" s="85">
        <f aca="true" t="shared" si="304" ref="K1505:K1534">I1505+J1505</f>
        <v>17671.6</v>
      </c>
      <c r="L1505" s="13">
        <f>L1506</f>
        <v>-0.6</v>
      </c>
      <c r="M1505" s="85">
        <f t="shared" si="301"/>
        <v>17671</v>
      </c>
      <c r="N1505" s="13">
        <f>N1506</f>
        <v>0</v>
      </c>
      <c r="O1505" s="85">
        <f t="shared" si="302"/>
        <v>17671</v>
      </c>
      <c r="P1505" s="13">
        <f>P1506</f>
        <v>0</v>
      </c>
      <c r="Q1505" s="85">
        <f t="shared" si="292"/>
        <v>17671</v>
      </c>
    </row>
    <row r="1506" spans="1:17" ht="12.75">
      <c r="A1506" s="61" t="str">
        <f ca="1">IF(ISERROR(MATCH(C1506,Код_Раздел,0)),"",INDIRECT(ADDRESS(MATCH(C1506,Код_Раздел,0)+1,2,,,"Раздел")))</f>
        <v>Охрана окружающей среды</v>
      </c>
      <c r="B1506" s="88">
        <v>840</v>
      </c>
      <c r="C1506" s="8" t="s">
        <v>225</v>
      </c>
      <c r="D1506" s="8"/>
      <c r="E1506" s="115"/>
      <c r="F1506" s="115"/>
      <c r="G1506" s="69">
        <f>G1507+G1516</f>
        <v>17671.6</v>
      </c>
      <c r="H1506" s="69">
        <f>H1507+H1516</f>
        <v>0</v>
      </c>
      <c r="I1506" s="69">
        <f t="shared" si="296"/>
        <v>17671.6</v>
      </c>
      <c r="J1506" s="69">
        <f>J1507+J1516</f>
        <v>0</v>
      </c>
      <c r="K1506" s="85">
        <f t="shared" si="304"/>
        <v>17671.6</v>
      </c>
      <c r="L1506" s="13">
        <f>L1507+L1516</f>
        <v>-0.6</v>
      </c>
      <c r="M1506" s="85">
        <f t="shared" si="301"/>
        <v>17671</v>
      </c>
      <c r="N1506" s="13">
        <f>N1507+N1516</f>
        <v>0</v>
      </c>
      <c r="O1506" s="85">
        <f t="shared" si="302"/>
        <v>17671</v>
      </c>
      <c r="P1506" s="13">
        <f>P1507+P1516</f>
        <v>0</v>
      </c>
      <c r="Q1506" s="85">
        <f t="shared" si="292"/>
        <v>17671</v>
      </c>
    </row>
    <row r="1507" spans="1:17" ht="12.75">
      <c r="A1507" s="78" t="s">
        <v>168</v>
      </c>
      <c r="B1507" s="88">
        <v>840</v>
      </c>
      <c r="C1507" s="8" t="s">
        <v>225</v>
      </c>
      <c r="D1507" s="8" t="s">
        <v>223</v>
      </c>
      <c r="E1507" s="115"/>
      <c r="F1507" s="115"/>
      <c r="G1507" s="69">
        <f aca="true" t="shared" si="305" ref="G1507:P1509">G1508</f>
        <v>1703.5</v>
      </c>
      <c r="H1507" s="69">
        <f t="shared" si="305"/>
        <v>0</v>
      </c>
      <c r="I1507" s="69">
        <f t="shared" si="296"/>
        <v>1703.5</v>
      </c>
      <c r="J1507" s="69">
        <f t="shared" si="305"/>
        <v>0</v>
      </c>
      <c r="K1507" s="85">
        <f t="shared" si="304"/>
        <v>1703.5</v>
      </c>
      <c r="L1507" s="13">
        <f t="shared" si="305"/>
        <v>0</v>
      </c>
      <c r="M1507" s="85">
        <f t="shared" si="301"/>
        <v>1703.5</v>
      </c>
      <c r="N1507" s="13">
        <f t="shared" si="305"/>
        <v>0</v>
      </c>
      <c r="O1507" s="85">
        <f t="shared" si="302"/>
        <v>1703.5</v>
      </c>
      <c r="P1507" s="13">
        <f t="shared" si="305"/>
        <v>0</v>
      </c>
      <c r="Q1507" s="85">
        <f aca="true" t="shared" si="306" ref="Q1507:Q1534">O1507+P1507</f>
        <v>1703.5</v>
      </c>
    </row>
    <row r="1508" spans="1:17" ht="33">
      <c r="A1508" s="61" t="str">
        <f ca="1">IF(ISERROR(MATCH(E1508,Код_КЦСР,0)),"",INDIRECT(ADDRESS(MATCH(E1508,Код_КЦСР,0)+1,2,,,"КЦСР")))</f>
        <v>Непрограммные направления деятельности органов местного самоуправления</v>
      </c>
      <c r="B1508" s="88">
        <v>840</v>
      </c>
      <c r="C1508" s="8" t="s">
        <v>225</v>
      </c>
      <c r="D1508" s="8" t="s">
        <v>223</v>
      </c>
      <c r="E1508" s="115" t="s">
        <v>305</v>
      </c>
      <c r="F1508" s="115"/>
      <c r="G1508" s="69">
        <f t="shared" si="305"/>
        <v>1703.5</v>
      </c>
      <c r="H1508" s="69">
        <f t="shared" si="305"/>
        <v>0</v>
      </c>
      <c r="I1508" s="69">
        <f t="shared" si="296"/>
        <v>1703.5</v>
      </c>
      <c r="J1508" s="69">
        <f t="shared" si="305"/>
        <v>0</v>
      </c>
      <c r="K1508" s="85">
        <f t="shared" si="304"/>
        <v>1703.5</v>
      </c>
      <c r="L1508" s="13">
        <f t="shared" si="305"/>
        <v>0</v>
      </c>
      <c r="M1508" s="85">
        <f t="shared" si="301"/>
        <v>1703.5</v>
      </c>
      <c r="N1508" s="13">
        <f t="shared" si="305"/>
        <v>0</v>
      </c>
      <c r="O1508" s="85">
        <f t="shared" si="302"/>
        <v>1703.5</v>
      </c>
      <c r="P1508" s="13">
        <f t="shared" si="305"/>
        <v>0</v>
      </c>
      <c r="Q1508" s="85">
        <f t="shared" si="306"/>
        <v>1703.5</v>
      </c>
    </row>
    <row r="1509" spans="1:17" ht="12.75">
      <c r="A1509" s="61" t="str">
        <f ca="1">IF(ISERROR(MATCH(E1509,Код_КЦСР,0)),"",INDIRECT(ADDRESS(MATCH(E1509,Код_КЦСР,0)+1,2,,,"КЦСР")))</f>
        <v>Расходы, не включенные в муниципальные программы города Череповца</v>
      </c>
      <c r="B1509" s="88">
        <v>840</v>
      </c>
      <c r="C1509" s="8" t="s">
        <v>225</v>
      </c>
      <c r="D1509" s="8" t="s">
        <v>223</v>
      </c>
      <c r="E1509" s="115" t="s">
        <v>307</v>
      </c>
      <c r="F1509" s="115"/>
      <c r="G1509" s="69">
        <f t="shared" si="305"/>
        <v>1703.5</v>
      </c>
      <c r="H1509" s="69">
        <f t="shared" si="305"/>
        <v>0</v>
      </c>
      <c r="I1509" s="69">
        <f t="shared" si="296"/>
        <v>1703.5</v>
      </c>
      <c r="J1509" s="69">
        <f t="shared" si="305"/>
        <v>0</v>
      </c>
      <c r="K1509" s="85">
        <f t="shared" si="304"/>
        <v>1703.5</v>
      </c>
      <c r="L1509" s="13">
        <f t="shared" si="305"/>
        <v>0</v>
      </c>
      <c r="M1509" s="85">
        <f t="shared" si="301"/>
        <v>1703.5</v>
      </c>
      <c r="N1509" s="13">
        <f t="shared" si="305"/>
        <v>0</v>
      </c>
      <c r="O1509" s="85">
        <f t="shared" si="302"/>
        <v>1703.5</v>
      </c>
      <c r="P1509" s="13">
        <f t="shared" si="305"/>
        <v>0</v>
      </c>
      <c r="Q1509" s="85">
        <f t="shared" si="306"/>
        <v>1703.5</v>
      </c>
    </row>
    <row r="1510" spans="1:17" ht="82.5">
      <c r="A1510" s="61" t="str">
        <f ca="1">IF(ISERROR(MATCH(E1510,Код_КЦСР,0)),"",INDIRECT(ADDRESS(MATCH(E1510,Код_КЦСР,0)+1,2,,,"КЦСР")))</f>
        <v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субвенций из областного бюджета</v>
      </c>
      <c r="B1510" s="88">
        <v>840</v>
      </c>
      <c r="C1510" s="8" t="s">
        <v>225</v>
      </c>
      <c r="D1510" s="8" t="s">
        <v>223</v>
      </c>
      <c r="E1510" s="115" t="s">
        <v>413</v>
      </c>
      <c r="F1510" s="115"/>
      <c r="G1510" s="69">
        <f>G1511+G1513</f>
        <v>1703.5</v>
      </c>
      <c r="H1510" s="69">
        <f>H1511+H1513</f>
        <v>0</v>
      </c>
      <c r="I1510" s="69">
        <f t="shared" si="296"/>
        <v>1703.5</v>
      </c>
      <c r="J1510" s="69">
        <f>J1511+J1513</f>
        <v>0</v>
      </c>
      <c r="K1510" s="85">
        <f t="shared" si="304"/>
        <v>1703.5</v>
      </c>
      <c r="L1510" s="13">
        <f>L1511+L1513</f>
        <v>0</v>
      </c>
      <c r="M1510" s="85">
        <f t="shared" si="301"/>
        <v>1703.5</v>
      </c>
      <c r="N1510" s="13">
        <f>N1511+N1513</f>
        <v>0</v>
      </c>
      <c r="O1510" s="85">
        <f t="shared" si="302"/>
        <v>1703.5</v>
      </c>
      <c r="P1510" s="13">
        <f>P1511+P1513</f>
        <v>0</v>
      </c>
      <c r="Q1510" s="85">
        <f t="shared" si="306"/>
        <v>1703.5</v>
      </c>
    </row>
    <row r="1511" spans="1:17" ht="33">
      <c r="A1511" s="61" t="str">
        <f ca="1">IF(ISERROR(MATCH(F1511,Код_КВР,0)),"",INDIRECT(ADDRESS(MATCH(F1511,Код_КВР,0)+1,2,,,"КВР")))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11" s="88">
        <v>840</v>
      </c>
      <c r="C1511" s="8" t="s">
        <v>225</v>
      </c>
      <c r="D1511" s="8" t="s">
        <v>223</v>
      </c>
      <c r="E1511" s="115" t="s">
        <v>413</v>
      </c>
      <c r="F1511" s="115">
        <v>100</v>
      </c>
      <c r="G1511" s="69">
        <f>G1512</f>
        <v>1653.5</v>
      </c>
      <c r="H1511" s="69">
        <f>H1512</f>
        <v>0</v>
      </c>
      <c r="I1511" s="69">
        <f t="shared" si="296"/>
        <v>1653.5</v>
      </c>
      <c r="J1511" s="69">
        <f>J1512</f>
        <v>0</v>
      </c>
      <c r="K1511" s="85">
        <f t="shared" si="304"/>
        <v>1653.5</v>
      </c>
      <c r="L1511" s="13">
        <f>L1512</f>
        <v>0</v>
      </c>
      <c r="M1511" s="85">
        <f t="shared" si="301"/>
        <v>1653.5</v>
      </c>
      <c r="N1511" s="13">
        <f>N1512</f>
        <v>0</v>
      </c>
      <c r="O1511" s="85">
        <f t="shared" si="302"/>
        <v>1653.5</v>
      </c>
      <c r="P1511" s="13">
        <f>P1512</f>
        <v>0</v>
      </c>
      <c r="Q1511" s="85">
        <f t="shared" si="306"/>
        <v>1653.5</v>
      </c>
    </row>
    <row r="1512" spans="1:17" ht="12.75">
      <c r="A1512" s="61" t="str">
        <f ca="1">IF(ISERROR(MATCH(F1512,Код_КВР,0)),"",INDIRECT(ADDRESS(MATCH(F1512,Код_КВР,0)+1,2,,,"КВР")))</f>
        <v>Расходы на выплаты персоналу муниципальных органов</v>
      </c>
      <c r="B1512" s="88">
        <v>840</v>
      </c>
      <c r="C1512" s="8" t="s">
        <v>225</v>
      </c>
      <c r="D1512" s="8" t="s">
        <v>223</v>
      </c>
      <c r="E1512" s="115" t="s">
        <v>413</v>
      </c>
      <c r="F1512" s="115">
        <v>120</v>
      </c>
      <c r="G1512" s="69">
        <v>1653.5</v>
      </c>
      <c r="H1512" s="69"/>
      <c r="I1512" s="69">
        <f t="shared" si="296"/>
        <v>1653.5</v>
      </c>
      <c r="J1512" s="69"/>
      <c r="K1512" s="85">
        <f t="shared" si="304"/>
        <v>1653.5</v>
      </c>
      <c r="L1512" s="13"/>
      <c r="M1512" s="85">
        <f t="shared" si="301"/>
        <v>1653.5</v>
      </c>
      <c r="N1512" s="13"/>
      <c r="O1512" s="85">
        <f t="shared" si="302"/>
        <v>1653.5</v>
      </c>
      <c r="P1512" s="13"/>
      <c r="Q1512" s="85">
        <f t="shared" si="306"/>
        <v>1653.5</v>
      </c>
    </row>
    <row r="1513" spans="1:17" ht="12.75">
      <c r="A1513" s="61" t="str">
        <f ca="1">IF(ISERROR(MATCH(F1513,Код_КВР,0)),"",INDIRECT(ADDRESS(MATCH(F1513,Код_КВР,0)+1,2,,,"КВР")))</f>
        <v>Закупка товаров, работ и услуг для муниципальных нужд</v>
      </c>
      <c r="B1513" s="88">
        <v>840</v>
      </c>
      <c r="C1513" s="8" t="s">
        <v>225</v>
      </c>
      <c r="D1513" s="8" t="s">
        <v>223</v>
      </c>
      <c r="E1513" s="115" t="s">
        <v>413</v>
      </c>
      <c r="F1513" s="115">
        <v>200</v>
      </c>
      <c r="G1513" s="69">
        <f>G1514</f>
        <v>50</v>
      </c>
      <c r="H1513" s="69">
        <f>H1514</f>
        <v>0</v>
      </c>
      <c r="I1513" s="69">
        <f t="shared" si="296"/>
        <v>50</v>
      </c>
      <c r="J1513" s="69">
        <f>J1514</f>
        <v>0</v>
      </c>
      <c r="K1513" s="85">
        <f t="shared" si="304"/>
        <v>50</v>
      </c>
      <c r="L1513" s="13">
        <f>L1514</f>
        <v>0</v>
      </c>
      <c r="M1513" s="85">
        <f t="shared" si="301"/>
        <v>50</v>
      </c>
      <c r="N1513" s="13">
        <f>N1514</f>
        <v>0</v>
      </c>
      <c r="O1513" s="85">
        <f t="shared" si="302"/>
        <v>50</v>
      </c>
      <c r="P1513" s="13">
        <f>P1514</f>
        <v>0</v>
      </c>
      <c r="Q1513" s="85">
        <f t="shared" si="306"/>
        <v>50</v>
      </c>
    </row>
    <row r="1514" spans="1:17" ht="33">
      <c r="A1514" s="61" t="str">
        <f ca="1">IF(ISERROR(MATCH(F1514,Код_КВР,0)),"",INDIRECT(ADDRESS(MATCH(F1514,Код_КВР,0)+1,2,,,"КВР")))</f>
        <v>Иные закупки товаров, работ и услуг для обеспечения муниципальных нужд</v>
      </c>
      <c r="B1514" s="88">
        <v>840</v>
      </c>
      <c r="C1514" s="8" t="s">
        <v>225</v>
      </c>
      <c r="D1514" s="8" t="s">
        <v>223</v>
      </c>
      <c r="E1514" s="115" t="s">
        <v>413</v>
      </c>
      <c r="F1514" s="115">
        <v>240</v>
      </c>
      <c r="G1514" s="69">
        <f>G1515</f>
        <v>50</v>
      </c>
      <c r="H1514" s="69">
        <f>H1515</f>
        <v>0</v>
      </c>
      <c r="I1514" s="69">
        <f t="shared" si="296"/>
        <v>50</v>
      </c>
      <c r="J1514" s="69">
        <f>J1515</f>
        <v>0</v>
      </c>
      <c r="K1514" s="85">
        <f t="shared" si="304"/>
        <v>50</v>
      </c>
      <c r="L1514" s="13">
        <f>L1515</f>
        <v>0</v>
      </c>
      <c r="M1514" s="85">
        <f t="shared" si="301"/>
        <v>50</v>
      </c>
      <c r="N1514" s="13">
        <f>N1515</f>
        <v>0</v>
      </c>
      <c r="O1514" s="85">
        <f t="shared" si="302"/>
        <v>50</v>
      </c>
      <c r="P1514" s="13">
        <f>P1515</f>
        <v>0</v>
      </c>
      <c r="Q1514" s="85">
        <f t="shared" si="306"/>
        <v>50</v>
      </c>
    </row>
    <row r="1515" spans="1:17" ht="33">
      <c r="A1515" s="61" t="str">
        <f ca="1">IF(ISERROR(MATCH(F1515,Код_КВР,0)),"",INDIRECT(ADDRESS(MATCH(F1515,Код_КВР,0)+1,2,,,"КВР")))</f>
        <v xml:space="preserve">Прочая закупка товаров, работ и услуг для обеспечения муниципальных нужд         </v>
      </c>
      <c r="B1515" s="88">
        <v>840</v>
      </c>
      <c r="C1515" s="8" t="s">
        <v>225</v>
      </c>
      <c r="D1515" s="8" t="s">
        <v>223</v>
      </c>
      <c r="E1515" s="115" t="s">
        <v>413</v>
      </c>
      <c r="F1515" s="115">
        <v>244</v>
      </c>
      <c r="G1515" s="69">
        <v>50</v>
      </c>
      <c r="H1515" s="69"/>
      <c r="I1515" s="69">
        <f t="shared" si="296"/>
        <v>50</v>
      </c>
      <c r="J1515" s="69"/>
      <c r="K1515" s="85">
        <f t="shared" si="304"/>
        <v>50</v>
      </c>
      <c r="L1515" s="13"/>
      <c r="M1515" s="85">
        <f t="shared" si="301"/>
        <v>50</v>
      </c>
      <c r="N1515" s="13"/>
      <c r="O1515" s="85">
        <f t="shared" si="302"/>
        <v>50</v>
      </c>
      <c r="P1515" s="13"/>
      <c r="Q1515" s="85">
        <f t="shared" si="306"/>
        <v>50</v>
      </c>
    </row>
    <row r="1516" spans="1:17" ht="12.75">
      <c r="A1516" s="12" t="s">
        <v>263</v>
      </c>
      <c r="B1516" s="88">
        <v>840</v>
      </c>
      <c r="C1516" s="8" t="s">
        <v>225</v>
      </c>
      <c r="D1516" s="8" t="s">
        <v>229</v>
      </c>
      <c r="E1516" s="115"/>
      <c r="F1516" s="115"/>
      <c r="G1516" s="69">
        <f>G1517+G1522</f>
        <v>15968.1</v>
      </c>
      <c r="H1516" s="69">
        <f>H1517+H1522</f>
        <v>0</v>
      </c>
      <c r="I1516" s="69">
        <f t="shared" si="296"/>
        <v>15968.1</v>
      </c>
      <c r="J1516" s="69">
        <f>J1517+J1522</f>
        <v>0</v>
      </c>
      <c r="K1516" s="85">
        <f t="shared" si="304"/>
        <v>15968.1</v>
      </c>
      <c r="L1516" s="13">
        <f>L1517+L1522</f>
        <v>-0.6</v>
      </c>
      <c r="M1516" s="85">
        <f t="shared" si="301"/>
        <v>15967.5</v>
      </c>
      <c r="N1516" s="13">
        <f>N1517+N1522</f>
        <v>0</v>
      </c>
      <c r="O1516" s="85">
        <f t="shared" si="302"/>
        <v>15967.5</v>
      </c>
      <c r="P1516" s="13">
        <f>P1517+P1522</f>
        <v>0</v>
      </c>
      <c r="Q1516" s="85">
        <f t="shared" si="306"/>
        <v>15967.5</v>
      </c>
    </row>
    <row r="1517" spans="1:17" ht="33">
      <c r="A1517" s="61" t="str">
        <f ca="1">IF(ISERROR(MATCH(E1517,Код_КЦСР,0)),"",INDIRECT(ADDRESS(MATCH(E1517,Код_КЦСР,0)+1,2,,,"КЦСР")))</f>
        <v>Муниципальная программа «Охрана окружающей среды» на 2013-2022 годы</v>
      </c>
      <c r="B1517" s="88">
        <v>840</v>
      </c>
      <c r="C1517" s="8" t="s">
        <v>225</v>
      </c>
      <c r="D1517" s="8" t="s">
        <v>229</v>
      </c>
      <c r="E1517" s="115" t="s">
        <v>548</v>
      </c>
      <c r="F1517" s="115"/>
      <c r="G1517" s="69">
        <f aca="true" t="shared" si="307" ref="G1517:P1520">G1518</f>
        <v>4795</v>
      </c>
      <c r="H1517" s="69">
        <f t="shared" si="307"/>
        <v>0</v>
      </c>
      <c r="I1517" s="69">
        <f t="shared" si="296"/>
        <v>4795</v>
      </c>
      <c r="J1517" s="69">
        <f t="shared" si="307"/>
        <v>0</v>
      </c>
      <c r="K1517" s="85">
        <f t="shared" si="304"/>
        <v>4795</v>
      </c>
      <c r="L1517" s="13">
        <f t="shared" si="307"/>
        <v>-0.6</v>
      </c>
      <c r="M1517" s="85">
        <f t="shared" si="301"/>
        <v>4794.4</v>
      </c>
      <c r="N1517" s="13">
        <f t="shared" si="307"/>
        <v>0</v>
      </c>
      <c r="O1517" s="85">
        <f t="shared" si="302"/>
        <v>4794.4</v>
      </c>
      <c r="P1517" s="13">
        <f t="shared" si="307"/>
        <v>0</v>
      </c>
      <c r="Q1517" s="85">
        <f t="shared" si="306"/>
        <v>4794.4</v>
      </c>
    </row>
    <row r="1518" spans="1:17" ht="33">
      <c r="A1518" s="61" t="str">
        <f ca="1">IF(ISERROR(MATCH(E1518,Код_КЦСР,0)),"",INDIRECT(ADDRESS(MATCH(E1518,Код_КЦСР,0)+1,2,,,"КЦСР")))</f>
        <v>Сбор и анализ информации о факторах окружающей среды и оценка их влияния на здоровье населения</v>
      </c>
      <c r="B1518" s="88">
        <v>840</v>
      </c>
      <c r="C1518" s="8" t="s">
        <v>225</v>
      </c>
      <c r="D1518" s="8" t="s">
        <v>229</v>
      </c>
      <c r="E1518" s="115" t="s">
        <v>550</v>
      </c>
      <c r="F1518" s="115"/>
      <c r="G1518" s="69">
        <f t="shared" si="307"/>
        <v>4795</v>
      </c>
      <c r="H1518" s="69">
        <f t="shared" si="307"/>
        <v>0</v>
      </c>
      <c r="I1518" s="69">
        <f t="shared" si="296"/>
        <v>4795</v>
      </c>
      <c r="J1518" s="69">
        <f t="shared" si="307"/>
        <v>0</v>
      </c>
      <c r="K1518" s="85">
        <f t="shared" si="304"/>
        <v>4795</v>
      </c>
      <c r="L1518" s="13">
        <f t="shared" si="307"/>
        <v>-0.6</v>
      </c>
      <c r="M1518" s="85">
        <f t="shared" si="301"/>
        <v>4794.4</v>
      </c>
      <c r="N1518" s="13">
        <f t="shared" si="307"/>
        <v>0</v>
      </c>
      <c r="O1518" s="85">
        <f t="shared" si="302"/>
        <v>4794.4</v>
      </c>
      <c r="P1518" s="13">
        <f t="shared" si="307"/>
        <v>0</v>
      </c>
      <c r="Q1518" s="85">
        <f t="shared" si="306"/>
        <v>4794.4</v>
      </c>
    </row>
    <row r="1519" spans="1:17" ht="12.75">
      <c r="A1519" s="61" t="str">
        <f ca="1">IF(ISERROR(MATCH(F1519,Код_КВР,0)),"",INDIRECT(ADDRESS(MATCH(F1519,Код_КВР,0)+1,2,,,"КВР")))</f>
        <v>Закупка товаров, работ и услуг для муниципальных нужд</v>
      </c>
      <c r="B1519" s="88">
        <v>840</v>
      </c>
      <c r="C1519" s="8" t="s">
        <v>225</v>
      </c>
      <c r="D1519" s="8" t="s">
        <v>229</v>
      </c>
      <c r="E1519" s="115" t="s">
        <v>550</v>
      </c>
      <c r="F1519" s="115">
        <v>200</v>
      </c>
      <c r="G1519" s="69">
        <f t="shared" si="307"/>
        <v>4795</v>
      </c>
      <c r="H1519" s="69">
        <f t="shared" si="307"/>
        <v>0</v>
      </c>
      <c r="I1519" s="69">
        <f t="shared" si="296"/>
        <v>4795</v>
      </c>
      <c r="J1519" s="69">
        <f t="shared" si="307"/>
        <v>0</v>
      </c>
      <c r="K1519" s="85">
        <f t="shared" si="304"/>
        <v>4795</v>
      </c>
      <c r="L1519" s="13">
        <f t="shared" si="307"/>
        <v>-0.6</v>
      </c>
      <c r="M1519" s="85">
        <f t="shared" si="301"/>
        <v>4794.4</v>
      </c>
      <c r="N1519" s="13">
        <f t="shared" si="307"/>
        <v>0</v>
      </c>
      <c r="O1519" s="85">
        <f t="shared" si="302"/>
        <v>4794.4</v>
      </c>
      <c r="P1519" s="13">
        <f t="shared" si="307"/>
        <v>0</v>
      </c>
      <c r="Q1519" s="85">
        <f t="shared" si="306"/>
        <v>4794.4</v>
      </c>
    </row>
    <row r="1520" spans="1:17" ht="33">
      <c r="A1520" s="61" t="str">
        <f ca="1">IF(ISERROR(MATCH(F1520,Код_КВР,0)),"",INDIRECT(ADDRESS(MATCH(F1520,Код_КВР,0)+1,2,,,"КВР")))</f>
        <v>Иные закупки товаров, работ и услуг для обеспечения муниципальных нужд</v>
      </c>
      <c r="B1520" s="88">
        <v>840</v>
      </c>
      <c r="C1520" s="8" t="s">
        <v>225</v>
      </c>
      <c r="D1520" s="8" t="s">
        <v>229</v>
      </c>
      <c r="E1520" s="115" t="s">
        <v>550</v>
      </c>
      <c r="F1520" s="115">
        <v>240</v>
      </c>
      <c r="G1520" s="69">
        <f t="shared" si="307"/>
        <v>4795</v>
      </c>
      <c r="H1520" s="69">
        <f t="shared" si="307"/>
        <v>0</v>
      </c>
      <c r="I1520" s="69">
        <f t="shared" si="296"/>
        <v>4795</v>
      </c>
      <c r="J1520" s="69">
        <f t="shared" si="307"/>
        <v>0</v>
      </c>
      <c r="K1520" s="85">
        <f t="shared" si="304"/>
        <v>4795</v>
      </c>
      <c r="L1520" s="13">
        <f t="shared" si="307"/>
        <v>-0.6</v>
      </c>
      <c r="M1520" s="85">
        <f t="shared" si="301"/>
        <v>4794.4</v>
      </c>
      <c r="N1520" s="13">
        <f t="shared" si="307"/>
        <v>0</v>
      </c>
      <c r="O1520" s="85">
        <f t="shared" si="302"/>
        <v>4794.4</v>
      </c>
      <c r="P1520" s="13">
        <f t="shared" si="307"/>
        <v>0</v>
      </c>
      <c r="Q1520" s="85">
        <f t="shared" si="306"/>
        <v>4794.4</v>
      </c>
    </row>
    <row r="1521" spans="1:17" ht="33">
      <c r="A1521" s="61" t="str">
        <f ca="1">IF(ISERROR(MATCH(F1521,Код_КВР,0)),"",INDIRECT(ADDRESS(MATCH(F1521,Код_КВР,0)+1,2,,,"КВР")))</f>
        <v xml:space="preserve">Прочая закупка товаров, работ и услуг для обеспечения муниципальных нужд         </v>
      </c>
      <c r="B1521" s="88">
        <v>840</v>
      </c>
      <c r="C1521" s="8" t="s">
        <v>225</v>
      </c>
      <c r="D1521" s="8" t="s">
        <v>229</v>
      </c>
      <c r="E1521" s="115" t="s">
        <v>550</v>
      </c>
      <c r="F1521" s="115">
        <v>244</v>
      </c>
      <c r="G1521" s="69">
        <v>4795</v>
      </c>
      <c r="H1521" s="69"/>
      <c r="I1521" s="69">
        <f t="shared" si="296"/>
        <v>4795</v>
      </c>
      <c r="J1521" s="69"/>
      <c r="K1521" s="85">
        <f t="shared" si="304"/>
        <v>4795</v>
      </c>
      <c r="L1521" s="13">
        <v>-0.6</v>
      </c>
      <c r="M1521" s="85">
        <f t="shared" si="301"/>
        <v>4794.4</v>
      </c>
      <c r="N1521" s="13"/>
      <c r="O1521" s="85">
        <f t="shared" si="302"/>
        <v>4794.4</v>
      </c>
      <c r="P1521" s="13"/>
      <c r="Q1521" s="85">
        <f t="shared" si="306"/>
        <v>4794.4</v>
      </c>
    </row>
    <row r="1522" spans="1:17" ht="33">
      <c r="A1522" s="61" t="str">
        <f ca="1">IF(ISERROR(MATCH(E1522,Код_КЦСР,0)),"",INDIRECT(ADDRESS(MATCH(E1522,Код_КЦСР,0)+1,2,,,"КЦСР")))</f>
        <v>Непрограммные направления деятельности органов местного самоуправления</v>
      </c>
      <c r="B1522" s="88">
        <v>840</v>
      </c>
      <c r="C1522" s="8" t="s">
        <v>225</v>
      </c>
      <c r="D1522" s="8" t="s">
        <v>229</v>
      </c>
      <c r="E1522" s="115" t="s">
        <v>305</v>
      </c>
      <c r="F1522" s="115"/>
      <c r="G1522" s="69">
        <f aca="true" t="shared" si="308" ref="G1522:P1524">G1523</f>
        <v>11173.1</v>
      </c>
      <c r="H1522" s="69">
        <f t="shared" si="308"/>
        <v>0</v>
      </c>
      <c r="I1522" s="69">
        <f t="shared" si="296"/>
        <v>11173.1</v>
      </c>
      <c r="J1522" s="69">
        <f t="shared" si="308"/>
        <v>0</v>
      </c>
      <c r="K1522" s="85">
        <f t="shared" si="304"/>
        <v>11173.1</v>
      </c>
      <c r="L1522" s="13">
        <f t="shared" si="308"/>
        <v>0</v>
      </c>
      <c r="M1522" s="85">
        <f t="shared" si="301"/>
        <v>11173.1</v>
      </c>
      <c r="N1522" s="13">
        <f t="shared" si="308"/>
        <v>0</v>
      </c>
      <c r="O1522" s="85">
        <f t="shared" si="302"/>
        <v>11173.1</v>
      </c>
      <c r="P1522" s="13">
        <f t="shared" si="308"/>
        <v>0</v>
      </c>
      <c r="Q1522" s="85">
        <f t="shared" si="306"/>
        <v>11173.1</v>
      </c>
    </row>
    <row r="1523" spans="1:17" ht="12.75">
      <c r="A1523" s="61" t="str">
        <f ca="1">IF(ISERROR(MATCH(E1523,Код_КЦСР,0)),"",INDIRECT(ADDRESS(MATCH(E1523,Код_КЦСР,0)+1,2,,,"КЦСР")))</f>
        <v>Расходы, не включенные в муниципальные программы города Череповца</v>
      </c>
      <c r="B1523" s="88">
        <v>840</v>
      </c>
      <c r="C1523" s="8" t="s">
        <v>225</v>
      </c>
      <c r="D1523" s="8" t="s">
        <v>229</v>
      </c>
      <c r="E1523" s="115" t="s">
        <v>307</v>
      </c>
      <c r="F1523" s="115"/>
      <c r="G1523" s="69">
        <f t="shared" si="308"/>
        <v>11173.1</v>
      </c>
      <c r="H1523" s="69">
        <f t="shared" si="308"/>
        <v>0</v>
      </c>
      <c r="I1523" s="69">
        <f t="shared" si="296"/>
        <v>11173.1</v>
      </c>
      <c r="J1523" s="69">
        <f t="shared" si="308"/>
        <v>0</v>
      </c>
      <c r="K1523" s="85">
        <f t="shared" si="304"/>
        <v>11173.1</v>
      </c>
      <c r="L1523" s="13">
        <f t="shared" si="308"/>
        <v>0</v>
      </c>
      <c r="M1523" s="85">
        <f t="shared" si="301"/>
        <v>11173.1</v>
      </c>
      <c r="N1523" s="13">
        <f t="shared" si="308"/>
        <v>0</v>
      </c>
      <c r="O1523" s="85">
        <f t="shared" si="302"/>
        <v>11173.1</v>
      </c>
      <c r="P1523" s="13">
        <f t="shared" si="308"/>
        <v>0</v>
      </c>
      <c r="Q1523" s="85">
        <f t="shared" si="306"/>
        <v>11173.1</v>
      </c>
    </row>
    <row r="1524" spans="1:17" ht="33">
      <c r="A1524" s="61" t="str">
        <f ca="1">IF(ISERROR(MATCH(E1524,Код_КЦСР,0)),"",INDIRECT(ADDRESS(MATCH(E1524,Код_КЦСР,0)+1,2,,,"КЦСР")))</f>
        <v>Руководство и управление в сфере установленных функций органов местного самоуправления</v>
      </c>
      <c r="B1524" s="88">
        <v>840</v>
      </c>
      <c r="C1524" s="8" t="s">
        <v>225</v>
      </c>
      <c r="D1524" s="8" t="s">
        <v>229</v>
      </c>
      <c r="E1524" s="115" t="s">
        <v>309</v>
      </c>
      <c r="F1524" s="115"/>
      <c r="G1524" s="69">
        <f t="shared" si="308"/>
        <v>11173.1</v>
      </c>
      <c r="H1524" s="69">
        <f t="shared" si="308"/>
        <v>0</v>
      </c>
      <c r="I1524" s="69">
        <f t="shared" si="296"/>
        <v>11173.1</v>
      </c>
      <c r="J1524" s="69">
        <f t="shared" si="308"/>
        <v>0</v>
      </c>
      <c r="K1524" s="85">
        <f t="shared" si="304"/>
        <v>11173.1</v>
      </c>
      <c r="L1524" s="13">
        <f t="shared" si="308"/>
        <v>0</v>
      </c>
      <c r="M1524" s="85">
        <f t="shared" si="301"/>
        <v>11173.1</v>
      </c>
      <c r="N1524" s="13">
        <f t="shared" si="308"/>
        <v>0</v>
      </c>
      <c r="O1524" s="85">
        <f t="shared" si="302"/>
        <v>11173.1</v>
      </c>
      <c r="P1524" s="13">
        <f t="shared" si="308"/>
        <v>0</v>
      </c>
      <c r="Q1524" s="85">
        <f t="shared" si="306"/>
        <v>11173.1</v>
      </c>
    </row>
    <row r="1525" spans="1:17" ht="12.75">
      <c r="A1525" s="61" t="str">
        <f ca="1">IF(ISERROR(MATCH(E1525,Код_КЦСР,0)),"",INDIRECT(ADDRESS(MATCH(E1525,Код_КЦСР,0)+1,2,,,"КЦСР")))</f>
        <v>Центральный аппарат</v>
      </c>
      <c r="B1525" s="88">
        <v>840</v>
      </c>
      <c r="C1525" s="8" t="s">
        <v>225</v>
      </c>
      <c r="D1525" s="8" t="s">
        <v>229</v>
      </c>
      <c r="E1525" s="115" t="s">
        <v>312</v>
      </c>
      <c r="F1525" s="115"/>
      <c r="G1525" s="69">
        <f>G1526+G1528+G1531</f>
        <v>11173.1</v>
      </c>
      <c r="H1525" s="69">
        <f>H1526+H1528+H1531</f>
        <v>0</v>
      </c>
      <c r="I1525" s="69">
        <f t="shared" si="296"/>
        <v>11173.1</v>
      </c>
      <c r="J1525" s="69">
        <f>J1526+J1528+J1531</f>
        <v>0</v>
      </c>
      <c r="K1525" s="85">
        <f t="shared" si="304"/>
        <v>11173.1</v>
      </c>
      <c r="L1525" s="13">
        <f>L1526+L1528+L1531</f>
        <v>0</v>
      </c>
      <c r="M1525" s="85">
        <f t="shared" si="301"/>
        <v>11173.1</v>
      </c>
      <c r="N1525" s="13">
        <f>N1526+N1528+N1531</f>
        <v>0</v>
      </c>
      <c r="O1525" s="85">
        <f t="shared" si="302"/>
        <v>11173.1</v>
      </c>
      <c r="P1525" s="13">
        <f>P1526+P1528+P1531</f>
        <v>0</v>
      </c>
      <c r="Q1525" s="85">
        <f t="shared" si="306"/>
        <v>11173.1</v>
      </c>
    </row>
    <row r="1526" spans="1:17" ht="33">
      <c r="A1526" s="61" t="str">
        <f aca="true" t="shared" si="309" ref="A1526:A1532">IF(ISERROR(MATCH(F1526,Код_КВР,0)),"",INDIRECT(ADDRESS(MATCH(F1526,Код_КВР,0)+1,2,,,"КВР")))</f>
        <v>Расходы на выплаты персоналу в целях обеспечения выполнения функций муниципальными органами, казенными учреждениями</v>
      </c>
      <c r="B1526" s="88">
        <v>840</v>
      </c>
      <c r="C1526" s="8" t="s">
        <v>225</v>
      </c>
      <c r="D1526" s="8" t="s">
        <v>229</v>
      </c>
      <c r="E1526" s="115" t="s">
        <v>312</v>
      </c>
      <c r="F1526" s="115">
        <v>100</v>
      </c>
      <c r="G1526" s="69">
        <f>G1527</f>
        <v>11155.7</v>
      </c>
      <c r="H1526" s="69">
        <f>H1527</f>
        <v>0</v>
      </c>
      <c r="I1526" s="69">
        <f t="shared" si="296"/>
        <v>11155.7</v>
      </c>
      <c r="J1526" s="69">
        <f>J1527</f>
        <v>0</v>
      </c>
      <c r="K1526" s="85">
        <f t="shared" si="304"/>
        <v>11155.7</v>
      </c>
      <c r="L1526" s="13">
        <f>L1527</f>
        <v>0</v>
      </c>
      <c r="M1526" s="85">
        <f t="shared" si="301"/>
        <v>11155.7</v>
      </c>
      <c r="N1526" s="13">
        <f>N1527</f>
        <v>0</v>
      </c>
      <c r="O1526" s="85">
        <f t="shared" si="302"/>
        <v>11155.7</v>
      </c>
      <c r="P1526" s="13">
        <f>P1527</f>
        <v>0</v>
      </c>
      <c r="Q1526" s="85">
        <f t="shared" si="306"/>
        <v>11155.7</v>
      </c>
    </row>
    <row r="1527" spans="1:17" ht="12.75">
      <c r="A1527" s="61" t="str">
        <f ca="1" t="shared" si="309"/>
        <v>Расходы на выплаты персоналу муниципальных органов</v>
      </c>
      <c r="B1527" s="88">
        <v>840</v>
      </c>
      <c r="C1527" s="8" t="s">
        <v>225</v>
      </c>
      <c r="D1527" s="8" t="s">
        <v>229</v>
      </c>
      <c r="E1527" s="115" t="s">
        <v>312</v>
      </c>
      <c r="F1527" s="115">
        <v>120</v>
      </c>
      <c r="G1527" s="69">
        <v>11155.7</v>
      </c>
      <c r="H1527" s="69"/>
      <c r="I1527" s="69">
        <f t="shared" si="296"/>
        <v>11155.7</v>
      </c>
      <c r="J1527" s="69"/>
      <c r="K1527" s="85">
        <f t="shared" si="304"/>
        <v>11155.7</v>
      </c>
      <c r="L1527" s="13"/>
      <c r="M1527" s="85">
        <f t="shared" si="301"/>
        <v>11155.7</v>
      </c>
      <c r="N1527" s="13"/>
      <c r="O1527" s="85">
        <f t="shared" si="302"/>
        <v>11155.7</v>
      </c>
      <c r="P1527" s="13"/>
      <c r="Q1527" s="85">
        <f t="shared" si="306"/>
        <v>11155.7</v>
      </c>
    </row>
    <row r="1528" spans="1:17" ht="12.75">
      <c r="A1528" s="61" t="str">
        <f ca="1" t="shared" si="309"/>
        <v>Закупка товаров, работ и услуг для муниципальных нужд</v>
      </c>
      <c r="B1528" s="88">
        <v>840</v>
      </c>
      <c r="C1528" s="8" t="s">
        <v>225</v>
      </c>
      <c r="D1528" s="8" t="s">
        <v>229</v>
      </c>
      <c r="E1528" s="115" t="s">
        <v>312</v>
      </c>
      <c r="F1528" s="115">
        <v>200</v>
      </c>
      <c r="G1528" s="69">
        <f>G1529</f>
        <v>15.4</v>
      </c>
      <c r="H1528" s="69">
        <f>H1529</f>
        <v>0</v>
      </c>
      <c r="I1528" s="69">
        <f t="shared" si="296"/>
        <v>15.4</v>
      </c>
      <c r="J1528" s="69">
        <f>J1529</f>
        <v>0</v>
      </c>
      <c r="K1528" s="85">
        <f t="shared" si="304"/>
        <v>15.4</v>
      </c>
      <c r="L1528" s="13">
        <f>L1529</f>
        <v>0</v>
      </c>
      <c r="M1528" s="85">
        <f t="shared" si="301"/>
        <v>15.4</v>
      </c>
      <c r="N1528" s="13">
        <f>N1529</f>
        <v>0</v>
      </c>
      <c r="O1528" s="85">
        <f t="shared" si="302"/>
        <v>15.4</v>
      </c>
      <c r="P1528" s="13">
        <f>P1529</f>
        <v>0</v>
      </c>
      <c r="Q1528" s="85">
        <f t="shared" si="306"/>
        <v>15.4</v>
      </c>
    </row>
    <row r="1529" spans="1:17" ht="33">
      <c r="A1529" s="61" t="str">
        <f ca="1" t="shared" si="309"/>
        <v>Иные закупки товаров, работ и услуг для обеспечения муниципальных нужд</v>
      </c>
      <c r="B1529" s="88">
        <v>840</v>
      </c>
      <c r="C1529" s="8" t="s">
        <v>225</v>
      </c>
      <c r="D1529" s="8" t="s">
        <v>229</v>
      </c>
      <c r="E1529" s="115" t="s">
        <v>312</v>
      </c>
      <c r="F1529" s="115">
        <v>240</v>
      </c>
      <c r="G1529" s="69">
        <f>G1530</f>
        <v>15.4</v>
      </c>
      <c r="H1529" s="69">
        <f>H1530</f>
        <v>0</v>
      </c>
      <c r="I1529" s="69">
        <f t="shared" si="296"/>
        <v>15.4</v>
      </c>
      <c r="J1529" s="69">
        <f>J1530</f>
        <v>0</v>
      </c>
      <c r="K1529" s="85">
        <f t="shared" si="304"/>
        <v>15.4</v>
      </c>
      <c r="L1529" s="13">
        <f>L1530</f>
        <v>0</v>
      </c>
      <c r="M1529" s="85">
        <f t="shared" si="301"/>
        <v>15.4</v>
      </c>
      <c r="N1529" s="13">
        <f>N1530</f>
        <v>0</v>
      </c>
      <c r="O1529" s="85">
        <f t="shared" si="302"/>
        <v>15.4</v>
      </c>
      <c r="P1529" s="13">
        <f>P1530</f>
        <v>0</v>
      </c>
      <c r="Q1529" s="85">
        <f t="shared" si="306"/>
        <v>15.4</v>
      </c>
    </row>
    <row r="1530" spans="1:17" ht="33">
      <c r="A1530" s="61" t="str">
        <f ca="1" t="shared" si="309"/>
        <v xml:space="preserve">Прочая закупка товаров, работ и услуг для обеспечения муниципальных нужд         </v>
      </c>
      <c r="B1530" s="88">
        <v>840</v>
      </c>
      <c r="C1530" s="8" t="s">
        <v>225</v>
      </c>
      <c r="D1530" s="8" t="s">
        <v>229</v>
      </c>
      <c r="E1530" s="115" t="s">
        <v>312</v>
      </c>
      <c r="F1530" s="115">
        <v>244</v>
      </c>
      <c r="G1530" s="69">
        <v>15.4</v>
      </c>
      <c r="H1530" s="69"/>
      <c r="I1530" s="69">
        <f t="shared" si="296"/>
        <v>15.4</v>
      </c>
      <c r="J1530" s="69"/>
      <c r="K1530" s="85">
        <f t="shared" si="304"/>
        <v>15.4</v>
      </c>
      <c r="L1530" s="13"/>
      <c r="M1530" s="85">
        <f t="shared" si="301"/>
        <v>15.4</v>
      </c>
      <c r="N1530" s="13"/>
      <c r="O1530" s="85">
        <f t="shared" si="302"/>
        <v>15.4</v>
      </c>
      <c r="P1530" s="13"/>
      <c r="Q1530" s="85">
        <f t="shared" si="306"/>
        <v>15.4</v>
      </c>
    </row>
    <row r="1531" spans="1:17" ht="12.75">
      <c r="A1531" s="61" t="str">
        <f ca="1" t="shared" si="309"/>
        <v>Иные бюджетные ассигнования</v>
      </c>
      <c r="B1531" s="88">
        <v>840</v>
      </c>
      <c r="C1531" s="8" t="s">
        <v>225</v>
      </c>
      <c r="D1531" s="8" t="s">
        <v>229</v>
      </c>
      <c r="E1531" s="115" t="s">
        <v>312</v>
      </c>
      <c r="F1531" s="115">
        <v>800</v>
      </c>
      <c r="G1531" s="69">
        <f>G1532</f>
        <v>2</v>
      </c>
      <c r="H1531" s="69">
        <f>H1532</f>
        <v>0</v>
      </c>
      <c r="I1531" s="69">
        <f t="shared" si="296"/>
        <v>2</v>
      </c>
      <c r="J1531" s="69">
        <f>J1532</f>
        <v>0</v>
      </c>
      <c r="K1531" s="85">
        <f t="shared" si="304"/>
        <v>2</v>
      </c>
      <c r="L1531" s="13">
        <f>L1532</f>
        <v>0</v>
      </c>
      <c r="M1531" s="85">
        <f t="shared" si="301"/>
        <v>2</v>
      </c>
      <c r="N1531" s="13">
        <f>N1532</f>
        <v>0</v>
      </c>
      <c r="O1531" s="85">
        <f t="shared" si="302"/>
        <v>2</v>
      </c>
      <c r="P1531" s="13">
        <f>P1532</f>
        <v>0</v>
      </c>
      <c r="Q1531" s="85">
        <f t="shared" si="306"/>
        <v>2</v>
      </c>
    </row>
    <row r="1532" spans="1:17" ht="12.75">
      <c r="A1532" s="61" t="str">
        <f ca="1" t="shared" si="309"/>
        <v>Уплата налогов, сборов и иных платежей</v>
      </c>
      <c r="B1532" s="88">
        <v>840</v>
      </c>
      <c r="C1532" s="8" t="s">
        <v>225</v>
      </c>
      <c r="D1532" s="8" t="s">
        <v>229</v>
      </c>
      <c r="E1532" s="115" t="s">
        <v>312</v>
      </c>
      <c r="F1532" s="115">
        <v>850</v>
      </c>
      <c r="G1532" s="69">
        <f>G1533</f>
        <v>2</v>
      </c>
      <c r="H1532" s="69">
        <f>H1533</f>
        <v>0</v>
      </c>
      <c r="I1532" s="69">
        <f t="shared" si="296"/>
        <v>2</v>
      </c>
      <c r="J1532" s="69">
        <f>J1533</f>
        <v>0</v>
      </c>
      <c r="K1532" s="85">
        <f t="shared" si="304"/>
        <v>2</v>
      </c>
      <c r="L1532" s="13">
        <f>L1533</f>
        <v>0</v>
      </c>
      <c r="M1532" s="85">
        <f t="shared" si="301"/>
        <v>2</v>
      </c>
      <c r="N1532" s="13">
        <f>N1533</f>
        <v>0</v>
      </c>
      <c r="O1532" s="85">
        <f t="shared" si="302"/>
        <v>2</v>
      </c>
      <c r="P1532" s="13">
        <f>P1533</f>
        <v>0</v>
      </c>
      <c r="Q1532" s="85">
        <f t="shared" si="306"/>
        <v>2</v>
      </c>
    </row>
    <row r="1533" spans="1:17" ht="12.75">
      <c r="A1533" s="61" t="str">
        <f ca="1">IF(ISERROR(MATCH(F1533,Код_КВР,0)),"",INDIRECT(ADDRESS(MATCH(F1533,Код_КВР,0)+1,2,,,"КВР")))</f>
        <v>Уплата прочих налогов, сборов и иных платежей</v>
      </c>
      <c r="B1533" s="88">
        <v>840</v>
      </c>
      <c r="C1533" s="8" t="s">
        <v>225</v>
      </c>
      <c r="D1533" s="8" t="s">
        <v>229</v>
      </c>
      <c r="E1533" s="115" t="s">
        <v>312</v>
      </c>
      <c r="F1533" s="115">
        <v>852</v>
      </c>
      <c r="G1533" s="69">
        <v>2</v>
      </c>
      <c r="H1533" s="69"/>
      <c r="I1533" s="69">
        <f t="shared" si="296"/>
        <v>2</v>
      </c>
      <c r="J1533" s="69"/>
      <c r="K1533" s="85">
        <f t="shared" si="304"/>
        <v>2</v>
      </c>
      <c r="L1533" s="13"/>
      <c r="M1533" s="85">
        <f t="shared" si="301"/>
        <v>2</v>
      </c>
      <c r="N1533" s="13"/>
      <c r="O1533" s="85">
        <f t="shared" si="302"/>
        <v>2</v>
      </c>
      <c r="P1533" s="13"/>
      <c r="Q1533" s="85">
        <f t="shared" si="306"/>
        <v>2</v>
      </c>
    </row>
    <row r="1534" spans="1:17" ht="12.75">
      <c r="A1534" s="61" t="s">
        <v>174</v>
      </c>
      <c r="B1534" s="89"/>
      <c r="C1534" s="89"/>
      <c r="D1534" s="116"/>
      <c r="E1534" s="115"/>
      <c r="F1534" s="115"/>
      <c r="G1534" s="64">
        <f>G25+G379+G401+G521+G546+G814+G863+G1091+G1185+G1323+G1505</f>
        <v>6670495.899999999</v>
      </c>
      <c r="H1534" s="64">
        <f>H25+H379+H401+H521+H546+H814+H863+H1091+H1185+H1323+H1505</f>
        <v>-22308.3</v>
      </c>
      <c r="I1534" s="69">
        <f>G1534+H1534</f>
        <v>6648187.6</v>
      </c>
      <c r="J1534" s="64">
        <f>J25+J379+J401+J521+J546+J814+J863+J1091+J1185+J1323+J1505+J1490</f>
        <v>0</v>
      </c>
      <c r="K1534" s="85">
        <f t="shared" si="304"/>
        <v>6648187.6</v>
      </c>
      <c r="L1534" s="85">
        <f>L25+L379+L401+L521+L546+L814+L863+L1091+L1185+L1323+L1505+L1490</f>
        <v>-64999.999999999985</v>
      </c>
      <c r="M1534" s="85">
        <f t="shared" si="301"/>
        <v>6583187.6</v>
      </c>
      <c r="N1534" s="85">
        <f>N25+N379+N401+N521+N546+N814+N863+N1091+N1185+N1323+N1505+N1490</f>
        <v>-939.5999999999999</v>
      </c>
      <c r="O1534" s="85">
        <f>M1534+N1534</f>
        <v>6582248</v>
      </c>
      <c r="P1534" s="85">
        <f>P25+P379+P401+P521+P546+P814+P863+P1091+P1185+P1323+P1505+P1490</f>
        <v>12800</v>
      </c>
      <c r="Q1534" s="85">
        <f t="shared" si="306"/>
        <v>6595048</v>
      </c>
    </row>
    <row r="1535" spans="5:7" ht="12.75">
      <c r="E1535" s="93"/>
      <c r="F1535" s="57"/>
      <c r="G1535" s="70"/>
    </row>
    <row r="1536" spans="5:15" ht="12.75">
      <c r="E1536" s="93"/>
      <c r="F1536" s="57"/>
      <c r="G1536" s="71"/>
      <c r="M1536" s="67"/>
      <c r="N1536" s="67"/>
      <c r="O1536" s="67"/>
    </row>
    <row r="1537" spans="5:15" ht="12.75">
      <c r="E1537" s="93"/>
      <c r="F1537" s="57"/>
      <c r="G1537" s="71"/>
      <c r="M1537" s="67"/>
      <c r="N1537" s="67"/>
      <c r="O1537" s="67"/>
    </row>
    <row r="1539" ht="12.75">
      <c r="E1539" s="93"/>
    </row>
    <row r="1543" ht="12.75">
      <c r="E1543" s="93"/>
    </row>
    <row r="1544" ht="12.75">
      <c r="E1544" s="93"/>
    </row>
  </sheetData>
  <mergeCells count="9">
    <mergeCell ref="F14:Q14"/>
    <mergeCell ref="A21:G21"/>
    <mergeCell ref="A20:G20"/>
    <mergeCell ref="F5:Q5"/>
    <mergeCell ref="F7:Q7"/>
    <mergeCell ref="F11:Q11"/>
    <mergeCell ref="F13:Q13"/>
    <mergeCell ref="A6:Q6"/>
    <mergeCell ref="A12:Q12"/>
  </mergeCells>
  <dataValidations count="4">
    <dataValidation type="list" allowBlank="1" showInputMessage="1" showErrorMessage="1" sqref="F25:F235 F237:F1534">
      <formula1>Код_КВР</formula1>
    </dataValidation>
    <dataValidation type="list" allowBlank="1" showInputMessage="1" showErrorMessage="1" sqref="B25:B1533">
      <formula1>Код_ППП</formula1>
    </dataValidation>
    <dataValidation type="list" allowBlank="1" showInputMessage="1" showErrorMessage="1" sqref="C25:C1533">
      <formula1>Код_Раздел</formula1>
    </dataValidation>
    <dataValidation type="list" allowBlank="1" showInputMessage="1" showErrorMessage="1" sqref="E25:E1534">
      <formula1>Код_КЦСР</formula1>
    </dataValidation>
  </dataValidations>
  <printOptions/>
  <pageMargins left="1.3779527559055118" right="0.3937007874015748" top="0.7874015748031497" bottom="0.7874015748031497" header="0.3937007874015748" footer="0.3937007874015748"/>
  <pageSetup fitToHeight="0" fitToWidth="1" horizontalDpi="600" verticalDpi="600" orientation="portrait" paperSize="9" scale="51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мэрии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Budget_05_4</dc:creator>
  <cp:keywords/>
  <dc:description/>
  <cp:lastModifiedBy>Admin</cp:lastModifiedBy>
  <cp:lastPrinted>2014-06-27T04:01:35Z</cp:lastPrinted>
  <dcterms:created xsi:type="dcterms:W3CDTF">2005-10-27T10:10:18Z</dcterms:created>
  <dcterms:modified xsi:type="dcterms:W3CDTF">2014-07-02T05:26:44Z</dcterms:modified>
  <cp:category/>
  <cp:version/>
  <cp:contentType/>
  <cp:contentStatus/>
</cp:coreProperties>
</file>